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NO_LEP\"/>
    </mc:Choice>
  </mc:AlternateContent>
  <xr:revisionPtr revIDLastSave="0" documentId="13_ncr:1_{A75C77EA-6F5D-41A5-8CA8-03FF3CFD49A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<sst xmlns="http://schemas.openxmlformats.org/spreadsheetml/2006/main" count="2354" uniqueCount="530">
  <si>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</si>
  <si>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</si>
  <si>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</si>
  <si>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</si>
  <si>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</si>
  <si>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</si>
  <si>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</si>
  <si>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</si>
  <si>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</si>
  <si>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</si>
  <si>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</si>
  <si>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</si>
  <si>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</si>
  <si>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</si>
  <si>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</si>
  <si>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</si>
  <si>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</si>
  <si>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</si>
  <si>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</si>
  <si>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</si>
  <si>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</si>
  <si>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</si>
  <si>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</si>
  <si>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</si>
  <si>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</si>
  <si>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</si>
  <si>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</si>
  <si>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</si>
  <si>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</si>
  <si>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</si>
  <si>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</si>
  <si>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</si>
  <si>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</si>
  <si>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</si>
  <si>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</si>
  <si>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</si>
  <si>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</si>
  <si>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</si>
  <si>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</si>
  <si>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</si>
  <si>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</si>
  <si>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</si>
  <si>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</si>
  <si>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</si>
  <si>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</si>
  <si>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</si>
  <si>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</si>
  <si>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</si>
  <si>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</si>
  <si>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</si>
  <si>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</si>
  <si>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</si>
  <si>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</si>
  <si>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</si>
  <si>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</si>
  <si>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</si>
  <si>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</si>
  <si>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</si>
  <si>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</si>
  <si>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</si>
  <si>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</si>
  <si>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</si>
  <si>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</si>
  <si>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</si>
  <si>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</si>
  <si>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</si>
  <si>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</si>
  <si>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</si>
  <si>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</si>
  <si>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</si>
  <si>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</si>
  <si>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</si>
  <si>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</si>
  <si>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</si>
  <si>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</si>
  <si>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</si>
  <si>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</si>
  <si>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</si>
  <si>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</si>
  <si>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</si>
  <si>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</si>
  <si>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</si>
  <si>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</si>
  <si>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</si>
  <si>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</si>
  <si>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</si>
  <si>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</si>
  <si>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</si>
  <si>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</si>
  <si>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</si>
  <si>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</si>
  <si>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</si>
  <si>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</si>
  <si>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</si>
  <si>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</si>
  <si>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</si>
  <si>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</si>
  <si>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</si>
  <si>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</si>
  <si>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</si>
  <si>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</si>
  <si>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</si>
  <si>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</si>
  <si>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</si>
  <si>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</si>
  <si>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</si>
  <si>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</si>
  <si>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</si>
  <si>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</si>
  <si>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</si>
  <si>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</si>
  <si>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</si>
  <si>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</si>
  <si>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</si>
  <si>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</si>
  <si>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</si>
  <si>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</si>
  <si>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</si>
  <si>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</si>
  <si>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</si>
  <si>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</si>
  <si>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</si>
  <si>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</si>
  <si>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</si>
  <si>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</si>
  <si>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</si>
  <si>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</si>
  <si>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</si>
  <si>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</si>
  <si>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</si>
  <si>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</si>
  <si>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</si>
  <si>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</si>
  <si>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</si>
  <si>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</si>
  <si>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</si>
  <si>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</si>
  <si>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</si>
  <si>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</si>
  <si>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</si>
  <si>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</si>
  <si>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</si>
  <si>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</si>
  <si>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</si>
  <si>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</si>
  <si>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</si>
  <si>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</si>
  <si>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</si>
  <si>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</si>
  <si>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</si>
  <si>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</si>
  <si>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</si>
  <si>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</si>
  <si>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</si>
  <si>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</si>
  <si>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</si>
  <si>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</si>
  <si>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</si>
  <si>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</si>
  <si>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</si>
  <si>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</si>
  <si>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</si>
  <si>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</si>
  <si>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</si>
  <si>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</si>
  <si>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</si>
  <si>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</si>
  <si>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</si>
  <si>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</si>
  <si>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</si>
  <si>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</si>
  <si>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</si>
  <si>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</si>
  <si>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</si>
  <si>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</si>
  <si>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</si>
  <si>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</si>
  <si>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</si>
  <si>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</si>
  <si>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</si>
  <si>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</si>
  <si>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</si>
  <si>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</si>
  <si>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</si>
  <si>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</si>
  <si>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</si>
  <si>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</si>
  <si>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</si>
  <si>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</si>
  <si>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</si>
  <si>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</si>
  <si>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</si>
  <si>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</si>
  <si>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</si>
  <si>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</si>
  <si>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</si>
  <si>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</si>
  <si>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</si>
  <si>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</si>
  <si>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</si>
  <si>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</si>
  <si>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</si>
  <si>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</si>
  <si>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</si>
  <si>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</si>
  <si>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</si>
  <si>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</si>
  <si>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</si>
  <si>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</si>
  <si>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</si>
  <si>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</si>
  <si>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</si>
  <si>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</si>
  <si>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</si>
  <si>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</si>
  <si>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</si>
  <si>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</si>
  <si>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</si>
  <si>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</si>
  <si>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</si>
  <si>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</si>
  <si>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</si>
  <si>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</si>
  <si>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</si>
  <si>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</si>
  <si>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</si>
  <si>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</si>
  <si>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</si>
  <si>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</si>
  <si>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</si>
  <si>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</si>
  <si>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</si>
  <si>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</si>
  <si>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</si>
  <si>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</si>
  <si>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</si>
  <si>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</si>
  <si>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</si>
  <si>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</si>
  <si>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</si>
  <si>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</si>
  <si>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</si>
  <si>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</si>
  <si>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</si>
  <si>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</si>
  <si>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</si>
  <si>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</si>
  <si>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</si>
  <si>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</si>
  <si>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</si>
  <si>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</si>
  <si>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</si>
  <si>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</si>
  <si>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</si>
  <si>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</si>
  <si>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</si>
  <si>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</si>
  <si>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</si>
  <si>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</si>
  <si>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</si>
  <si>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</si>
  <si>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</si>
  <si>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</si>
  <si>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</si>
  <si>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</si>
  <si>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</si>
  <si>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</si>
  <si>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</si>
  <si>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</si>
  <si>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</si>
  <si>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</si>
  <si>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</si>
  <si>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</si>
  <si>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</si>
  <si>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</si>
  <si>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</si>
  <si>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</si>
  <si>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</si>
  <si>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</si>
  <si>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</si>
  <si>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</si>
  <si>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</si>
  <si>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</si>
  <si>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</si>
  <si>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</si>
  <si>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</si>
  <si>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</si>
  <si>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</si>
  <si>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</si>
  <si>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</si>
  <si>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</si>
  <si>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</si>
  <si>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</si>
  <si>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</si>
  <si>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</si>
  <si>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</si>
  <si>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</si>
  <si>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</si>
  <si>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</si>
  <si>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</si>
  <si>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</si>
  <si>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</si>
  <si>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</si>
  <si>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</si>
  <si>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</si>
  <si>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</si>
  <si>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</si>
  <si>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</si>
  <si>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</si>
  <si>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</si>
  <si>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</si>
  <si>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</si>
  <si>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</si>
  <si>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</si>
  <si>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</si>
  <si>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</si>
  <si>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</si>
  <si>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</si>
  <si>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</si>
  <si>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</si>
  <si>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</si>
  <si>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</si>
  <si>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</si>
  <si>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</si>
  <si>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</si>
  <si>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</si>
  <si>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</si>
  <si>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</si>
  <si>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</si>
  <si>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</si>
  <si>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</si>
  <si>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</si>
  <si>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</si>
  <si>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</si>
  <si>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</si>
  <si>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</si>
  <si>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</si>
  <si>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</si>
  <si>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</si>
  <si>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</si>
  <si>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</si>
  <si>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</si>
  <si>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</si>
  <si>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</si>
  <si>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</si>
  <si>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</si>
  <si>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</si>
  <si>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</si>
  <si>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</si>
  <si>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</si>
  <si>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</si>
  <si>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</si>
  <si>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</si>
  <si>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</si>
  <si>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</si>
  <si>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</si>
  <si>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</si>
  <si>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</si>
  <si>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</si>
  <si>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</si>
  <si>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</si>
  <si>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</si>
  <si>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</si>
  <si>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</si>
  <si>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</si>
  <si>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</si>
  <si>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</si>
  <si>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</si>
  <si>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</si>
  <si>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</si>
  <si>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</si>
  <si>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</si>
  <si>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</si>
  <si>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</si>
  <si>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</si>
  <si>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</si>
  <si>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</si>
  <si>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</si>
  <si>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</si>
  <si>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</si>
  <si>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</si>
  <si>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</si>
  <si>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</si>
  <si>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</si>
  <si>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</si>
  <si>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</si>
  <si>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</si>
  <si>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</si>
  <si>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</si>
  <si>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</si>
  <si>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</si>
  <si>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</si>
  <si>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</si>
  <si>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</si>
  <si>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</si>
  <si>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</si>
  <si>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</si>
  <si>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</si>
  <si>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</si>
  <si>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</si>
  <si>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</si>
  <si>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</si>
  <si>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</si>
  <si>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</si>
  <si>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</si>
  <si>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</si>
  <si>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</si>
  <si>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</si>
  <si>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</si>
  <si>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</si>
  <si>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</si>
  <si>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</si>
  <si>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</si>
  <si>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</si>
  <si>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</si>
  <si>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</si>
  <si>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</si>
  <si>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</si>
  <si>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</si>
  <si>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</si>
  <si>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</si>
  <si>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</si>
  <si>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</si>
  <si>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</si>
  <si>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</si>
  <si>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</si>
  <si>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</si>
  <si>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</si>
  <si>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</si>
  <si>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</si>
  <si>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</si>
  <si>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</si>
  <si>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</si>
  <si>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</si>
  <si>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</si>
  <si>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</si>
  <si>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</si>
  <si>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</si>
  <si>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</si>
  <si>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</si>
  <si>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</si>
  <si>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</si>
  <si>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</si>
  <si>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</si>
  <si>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</si>
  <si>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</si>
  <si>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</si>
  <si>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</si>
  <si>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</si>
  <si>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</si>
  <si>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</si>
  <si>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</si>
  <si>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</si>
  <si>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</si>
  <si>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</si>
  <si>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</si>
  <si>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</si>
  <si>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</si>
  <si>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</si>
  <si>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</si>
  <si>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</si>
  <si>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</si>
  <si>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</si>
  <si>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</si>
  <si>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</si>
  <si>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</si>
  <si>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</si>
  <si>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</si>
  <si>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</si>
  <si>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</si>
  <si>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</si>
  <si>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</si>
  <si>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</si>
  <si>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</si>
  <si>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</si>
  <si>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</si>
  <si>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</si>
  <si>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</si>
  <si>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</si>
  <si>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</si>
  <si>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</si>
  <si>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</si>
  <si>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</si>
  <si>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</si>
  <si>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</si>
  <si>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</si>
  <si>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</si>
  <si>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</si>
  <si>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</si>
  <si>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</si>
  <si>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</si>
  <si>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</si>
  <si>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</si>
  <si>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</si>
  <si>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</si>
  <si>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</si>
  <si>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</si>
  <si>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</si>
  <si>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</si>
  <si>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</si>
  <si>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</si>
  <si>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</si>
  <si>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</si>
  <si>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</si>
  <si>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</si>
  <si>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</si>
  <si>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</si>
  <si>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</si>
  <si>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</si>
  <si>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</si>
  <si>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</si>
  <si>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</si>
  <si>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</si>
  <si>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</si>
  <si>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</si>
  <si>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</si>
  <si>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</si>
  <si>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</si>
  <si>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</si>
  <si>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</si>
  <si>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</si>
  <si>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</si>
  <si>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</si>
  <si>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</si>
  <si>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</si>
  <si>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</si>
  <si>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automation/Data/Results/Workbooks/LEPs/NO_LEP/NO_LEP_Database.Main.xlsx</t>
  </si>
  <si>
    <t>25. North East</t>
  </si>
  <si>
    <t>North East</t>
  </si>
  <si>
    <t>09 03 2023 10:21:22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</si>
</sst>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-0.14790938126225672</c:v>
                </c:pt>
                <c:pt idx="2">
                  <c:v>9.0826277047995063E-2</c:v>
                </c:pt>
                <c:pt idx="3">
                  <c:v>-9.9957717900711618E-2</c:v>
                </c:pt>
                <c:pt idx="4">
                  <c:v>0.52185993049236323</c:v>
                </c:pt>
                <c:pt idx="5">
                  <c:v>0.12213814817330082</c:v>
                </c:pt>
                <c:pt idx="7">
                  <c:v>-3.2606303519871593</c:v>
                </c:pt>
                <c:pt idx="8">
                  <c:v>-0.31836091412341672</c:v>
                </c:pt>
                <c:pt idx="9">
                  <c:v>-0.15487236707910634</c:v>
                </c:pt>
                <c:pt idx="10">
                  <c:v>-1.5243463346766517</c:v>
                </c:pt>
                <c:pt idx="11">
                  <c:v>0.7058014587024708</c:v>
                </c:pt>
                <c:pt idx="12">
                  <c:v>-3.0332883453433657</c:v>
                </c:pt>
                <c:pt idx="13">
                  <c:v>-0.99020207148698969</c:v>
                </c:pt>
                <c:pt idx="14">
                  <c:v>3.228872640920244</c:v>
                </c:pt>
                <c:pt idx="15">
                  <c:v>-1.0310435169390342</c:v>
                </c:pt>
                <c:pt idx="17">
                  <c:v>1.9746775691346974</c:v>
                </c:pt>
                <c:pt idx="18">
                  <c:v>3.8108703953454892</c:v>
                </c:pt>
                <c:pt idx="19">
                  <c:v>-0.36312914329860169</c:v>
                </c:pt>
                <c:pt idx="20">
                  <c:v>1.0062203033279316</c:v>
                </c:pt>
                <c:pt idx="22">
                  <c:v>1.0814034021430885</c:v>
                </c:pt>
                <c:pt idx="24">
                  <c:v>-4.1429555800754025</c:v>
                </c:pt>
                <c:pt idx="25">
                  <c:v>-3.4461891022669722</c:v>
                </c:pt>
                <c:pt idx="26">
                  <c:v>1.1913186003869258</c:v>
                </c:pt>
                <c:pt idx="27">
                  <c:v>-3.5361807826268299</c:v>
                </c:pt>
                <c:pt idx="29">
                  <c:v>4.6181463527690481</c:v>
                </c:pt>
                <c:pt idx="30">
                  <c:v>20.375622084090672</c:v>
                </c:pt>
                <c:pt idx="31">
                  <c:v>5.1514301914431737</c:v>
                </c:pt>
                <c:pt idx="32">
                  <c:v>-5.8456687374821126</c:v>
                </c:pt>
                <c:pt idx="33">
                  <c:v>5.7743287882969119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0.35261644863415764</c:v>
                </c:pt>
                <c:pt idx="2">
                  <c:v>0.845163342564903</c:v>
                </c:pt>
                <c:pt idx="3">
                  <c:v>0.62331527899555095</c:v>
                </c:pt>
                <c:pt idx="4">
                  <c:v>-7.0369850449880644E-2</c:v>
                </c:pt>
                <c:pt idx="5">
                  <c:v>0.60180594480885308</c:v>
                </c:pt>
                <c:pt idx="7">
                  <c:v>-1.3171108325131242</c:v>
                </c:pt>
                <c:pt idx="8">
                  <c:v>0.80144035474185582</c:v>
                </c:pt>
                <c:pt idx="9">
                  <c:v>0.41581523175542312</c:v>
                </c:pt>
                <c:pt idx="10">
                  <c:v>0.59030521653695711</c:v>
                </c:pt>
                <c:pt idx="11">
                  <c:v>0.90878332272832374</c:v>
                </c:pt>
                <c:pt idx="12">
                  <c:v>0.24177647480041475</c:v>
                </c:pt>
                <c:pt idx="13">
                  <c:v>1.3263452493057493</c:v>
                </c:pt>
                <c:pt idx="14">
                  <c:v>-1.7643736980144098E-2</c:v>
                </c:pt>
                <c:pt idx="15">
                  <c:v>0.41323508102319995</c:v>
                </c:pt>
                <c:pt idx="17">
                  <c:v>1.3013239877032845</c:v>
                </c:pt>
                <c:pt idx="18">
                  <c:v>0.33408557017227114</c:v>
                </c:pt>
                <c:pt idx="19">
                  <c:v>-1.2675901443504056E-2</c:v>
                </c:pt>
                <c:pt idx="20">
                  <c:v>0.46596412715875779</c:v>
                </c:pt>
                <c:pt idx="22">
                  <c:v>-0.26136514041892323</c:v>
                </c:pt>
                <c:pt idx="24">
                  <c:v>-0.85948991769638772</c:v>
                </c:pt>
                <c:pt idx="25">
                  <c:v>-0.33453234410238952</c:v>
                </c:pt>
                <c:pt idx="26">
                  <c:v>-0.12345930212309675</c:v>
                </c:pt>
                <c:pt idx="27">
                  <c:v>-0.68249557950519346</c:v>
                </c:pt>
                <c:pt idx="29">
                  <c:v>0.37362666041242942</c:v>
                </c:pt>
                <c:pt idx="30">
                  <c:v>7.1725727731397626E-3</c:v>
                </c:pt>
                <c:pt idx="31">
                  <c:v>-1.6884305504209607</c:v>
                </c:pt>
                <c:pt idx="32">
                  <c:v>0.42062571673493476</c:v>
                </c:pt>
                <c:pt idx="33">
                  <c:v>0.145683980218414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8.5289999999999964</c:v>
                </c:pt>
                <c:pt idx="1">
                  <c:v>13.854000000000003</c:v>
                </c:pt>
                <c:pt idx="2">
                  <c:v>4.6669999999999954</c:v>
                </c:pt>
                <c:pt idx="3">
                  <c:v>7.3600000000000145</c:v>
                </c:pt>
                <c:pt idx="4">
                  <c:v>10.289999999999983</c:v>
                </c:pt>
                <c:pt idx="5">
                  <c:v>6.2179999999999858</c:v>
                </c:pt>
                <c:pt idx="6">
                  <c:v>4.2699999999999889</c:v>
                </c:pt>
                <c:pt idx="7">
                  <c:v>6.6290000000000058</c:v>
                </c:pt>
                <c:pt idx="8">
                  <c:v>9.1240000000000077</c:v>
                </c:pt>
                <c:pt idx="9">
                  <c:v>4.7729999999999988</c:v>
                </c:pt>
                <c:pt idx="10">
                  <c:v>4.6010000000000009</c:v>
                </c:pt>
                <c:pt idx="11">
                  <c:v>4.6370000000000022</c:v>
                </c:pt>
                <c:pt idx="12">
                  <c:v>4.6699999999999982</c:v>
                </c:pt>
                <c:pt idx="13">
                  <c:v>4.7220000000000102</c:v>
                </c:pt>
                <c:pt idx="14">
                  <c:v>4.75600000000001</c:v>
                </c:pt>
                <c:pt idx="15">
                  <c:v>4.7650000000000112</c:v>
                </c:pt>
                <c:pt idx="16">
                  <c:v>4.7789999999999919</c:v>
                </c:pt>
                <c:pt idx="17">
                  <c:v>4.7909999999999977</c:v>
                </c:pt>
                <c:pt idx="18">
                  <c:v>4.8020000000000076</c:v>
                </c:pt>
                <c:pt idx="19">
                  <c:v>4.8119999999999923</c:v>
                </c:pt>
                <c:pt idx="20">
                  <c:v>4.8279999999999959</c:v>
                </c:pt>
                <c:pt idx="21">
                  <c:v>4.8440000000000021</c:v>
                </c:pt>
                <c:pt idx="22">
                  <c:v>4.8589999999999902</c:v>
                </c:pt>
                <c:pt idx="23">
                  <c:v>4.8730000000000002</c:v>
                </c:pt>
                <c:pt idx="24" formatCode="#,##0.00">
                  <c:v>4.887000000000004</c:v>
                </c:pt>
                <c:pt idx="25">
                  <c:v>4.9000000000000075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1.4289999999999967</c:v>
                </c:pt>
                <c:pt idx="1">
                  <c:v>1.5059999999999953</c:v>
                </c:pt>
                <c:pt idx="2">
                  <c:v>1.1889999999999996</c:v>
                </c:pt>
                <c:pt idx="3">
                  <c:v>1.1570000000000003</c:v>
                </c:pt>
                <c:pt idx="4">
                  <c:v>0.751000000000001</c:v>
                </c:pt>
                <c:pt idx="5">
                  <c:v>0.70399999999999896</c:v>
                </c:pt>
                <c:pt idx="6">
                  <c:v>1.2009999999999994</c:v>
                </c:pt>
                <c:pt idx="7">
                  <c:v>0.58200000000000029</c:v>
                </c:pt>
                <c:pt idx="8">
                  <c:v>0.65500000000000058</c:v>
                </c:pt>
                <c:pt idx="9">
                  <c:v>0.73100000000000065</c:v>
                </c:pt>
                <c:pt idx="10">
                  <c:v>0.90500000000000025</c:v>
                </c:pt>
                <c:pt idx="11">
                  <c:v>0.88099999999999823</c:v>
                </c:pt>
                <c:pt idx="12">
                  <c:v>0.87300000000000033</c:v>
                </c:pt>
                <c:pt idx="13">
                  <c:v>0.84800000000000098</c:v>
                </c:pt>
                <c:pt idx="14">
                  <c:v>0.81999999999999784</c:v>
                </c:pt>
                <c:pt idx="15">
                  <c:v>0.80000000000000093</c:v>
                </c:pt>
                <c:pt idx="16">
                  <c:v>0.78700000000000025</c:v>
                </c:pt>
                <c:pt idx="17">
                  <c:v>0.7739999999999988</c:v>
                </c:pt>
                <c:pt idx="18">
                  <c:v>0.76200000000000034</c:v>
                </c:pt>
                <c:pt idx="19">
                  <c:v>0.75199999999999978</c:v>
                </c:pt>
                <c:pt idx="20">
                  <c:v>0.74299999999999911</c:v>
                </c:pt>
                <c:pt idx="21">
                  <c:v>0.73300000000000098</c:v>
                </c:pt>
                <c:pt idx="22">
                  <c:v>0.72300000000000053</c:v>
                </c:pt>
                <c:pt idx="23">
                  <c:v>0.71500000000000064</c:v>
                </c:pt>
                <c:pt idx="24" formatCode="#,##0.00">
                  <c:v>0.7069999999999993</c:v>
                </c:pt>
                <c:pt idx="25">
                  <c:v>0.70100000000000162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5.2369999999999983</c:v>
                </c:pt>
                <c:pt idx="1">
                  <c:v>4.107000000000002</c:v>
                </c:pt>
                <c:pt idx="2">
                  <c:v>5.9699999999999935</c:v>
                </c:pt>
                <c:pt idx="3">
                  <c:v>6.3889999999999931</c:v>
                </c:pt>
                <c:pt idx="4">
                  <c:v>4.7679999999999865</c:v>
                </c:pt>
                <c:pt idx="5">
                  <c:v>3.3080000000000052</c:v>
                </c:pt>
                <c:pt idx="6">
                  <c:v>3.6030000000000011</c:v>
                </c:pt>
                <c:pt idx="7">
                  <c:v>5.1999999999999975</c:v>
                </c:pt>
                <c:pt idx="8">
                  <c:v>4.397999999999997</c:v>
                </c:pt>
                <c:pt idx="9">
                  <c:v>8.0489999999999977</c:v>
                </c:pt>
                <c:pt idx="10">
                  <c:v>8.3609999999999971</c:v>
                </c:pt>
                <c:pt idx="11">
                  <c:v>8.3509999999999938</c:v>
                </c:pt>
                <c:pt idx="12">
                  <c:v>8.2320000000000064</c:v>
                </c:pt>
                <c:pt idx="13">
                  <c:v>8.2060000000000013</c:v>
                </c:pt>
                <c:pt idx="14">
                  <c:v>8.2140000000000075</c:v>
                </c:pt>
                <c:pt idx="15">
                  <c:v>8.2159999999999886</c:v>
                </c:pt>
                <c:pt idx="16">
                  <c:v>8.2160000000000046</c:v>
                </c:pt>
                <c:pt idx="17">
                  <c:v>8.2230000000000256</c:v>
                </c:pt>
                <c:pt idx="18">
                  <c:v>8.229999999999988</c:v>
                </c:pt>
                <c:pt idx="19">
                  <c:v>8.2409999999999997</c:v>
                </c:pt>
                <c:pt idx="20">
                  <c:v>8.2580000000000169</c:v>
                </c:pt>
                <c:pt idx="21">
                  <c:v>8.2770000000000135</c:v>
                </c:pt>
                <c:pt idx="22">
                  <c:v>8.299000000000003</c:v>
                </c:pt>
                <c:pt idx="23">
                  <c:v>8.3209999999999926</c:v>
                </c:pt>
                <c:pt idx="24" formatCode="#,##0.00">
                  <c:v>8.3450000000000006</c:v>
                </c:pt>
                <c:pt idx="25">
                  <c:v>8.3700000000000188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3.3189999999999911</c:v>
                </c:pt>
                <c:pt idx="1">
                  <c:v>5.0830000000000144</c:v>
                </c:pt>
                <c:pt idx="2">
                  <c:v>4.7910000000000048</c:v>
                </c:pt>
                <c:pt idx="3">
                  <c:v>4.1750000000000052</c:v>
                </c:pt>
                <c:pt idx="4">
                  <c:v>4.5620000000000038</c:v>
                </c:pt>
                <c:pt idx="5">
                  <c:v>4.5489999999999986</c:v>
                </c:pt>
                <c:pt idx="6">
                  <c:v>4.8790000000000031</c:v>
                </c:pt>
                <c:pt idx="7">
                  <c:v>6.1010000000000044</c:v>
                </c:pt>
                <c:pt idx="8">
                  <c:v>7.7280000000000015</c:v>
                </c:pt>
                <c:pt idx="9">
                  <c:v>5.2569999999999872</c:v>
                </c:pt>
                <c:pt idx="10">
                  <c:v>5.7010000000000005</c:v>
                </c:pt>
                <c:pt idx="11">
                  <c:v>5.5609999999999973</c:v>
                </c:pt>
                <c:pt idx="12">
                  <c:v>5.5119999999999969</c:v>
                </c:pt>
                <c:pt idx="13">
                  <c:v>5.5490000000000048</c:v>
                </c:pt>
                <c:pt idx="14">
                  <c:v>5.7409999999999872</c:v>
                </c:pt>
                <c:pt idx="15">
                  <c:v>5.8460000000000072</c:v>
                </c:pt>
                <c:pt idx="16">
                  <c:v>5.9180000000000099</c:v>
                </c:pt>
                <c:pt idx="17">
                  <c:v>5.9630000000000054</c:v>
                </c:pt>
                <c:pt idx="18">
                  <c:v>5.9899999999999993</c:v>
                </c:pt>
                <c:pt idx="19">
                  <c:v>6.0060000000000118</c:v>
                </c:pt>
                <c:pt idx="20">
                  <c:v>6.016000000000008</c:v>
                </c:pt>
                <c:pt idx="21">
                  <c:v>6.0220000000000002</c:v>
                </c:pt>
                <c:pt idx="22">
                  <c:v>6.0260000000000149</c:v>
                </c:pt>
                <c:pt idx="23">
                  <c:v>6.0279999999999854</c:v>
                </c:pt>
                <c:pt idx="24" formatCode="#,##0.00">
                  <c:v>6.0280000000000022</c:v>
                </c:pt>
                <c:pt idx="25">
                  <c:v>6.0289999999999893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9.4009999999999998</c:v>
                </c:pt>
                <c:pt idx="1">
                  <c:v>7.4440000000000044</c:v>
                </c:pt>
                <c:pt idx="2">
                  <c:v>9.0250000000000128</c:v>
                </c:pt>
                <c:pt idx="3">
                  <c:v>8.3920000000000101</c:v>
                </c:pt>
                <c:pt idx="4">
                  <c:v>7.7539999999999862</c:v>
                </c:pt>
                <c:pt idx="5">
                  <c:v>7.8030000000000035</c:v>
                </c:pt>
                <c:pt idx="6">
                  <c:v>8.1730000000000071</c:v>
                </c:pt>
                <c:pt idx="7">
                  <c:v>7.304999999999982</c:v>
                </c:pt>
                <c:pt idx="8">
                  <c:v>11.612000000000009</c:v>
                </c:pt>
                <c:pt idx="9">
                  <c:v>8.5600000000000058</c:v>
                </c:pt>
                <c:pt idx="10">
                  <c:v>8.2790000000000195</c:v>
                </c:pt>
                <c:pt idx="11">
                  <c:v>8.2929999999999691</c:v>
                </c:pt>
                <c:pt idx="12">
                  <c:v>8.3150000000000102</c:v>
                </c:pt>
                <c:pt idx="13">
                  <c:v>8.3739999999999846</c:v>
                </c:pt>
                <c:pt idx="14">
                  <c:v>8.377000000000006</c:v>
                </c:pt>
                <c:pt idx="15">
                  <c:v>8.3480000000000079</c:v>
                </c:pt>
                <c:pt idx="16">
                  <c:v>8.3340000000000281</c:v>
                </c:pt>
                <c:pt idx="17">
                  <c:v>8.3159999999999723</c:v>
                </c:pt>
                <c:pt idx="18">
                  <c:v>8.2929999999999851</c:v>
                </c:pt>
                <c:pt idx="19">
                  <c:v>8.2700000000000244</c:v>
                </c:pt>
                <c:pt idx="20">
                  <c:v>8.2480000000000029</c:v>
                </c:pt>
                <c:pt idx="21">
                  <c:v>8.2260000000000097</c:v>
                </c:pt>
                <c:pt idx="22">
                  <c:v>8.2030000000000012</c:v>
                </c:pt>
                <c:pt idx="23">
                  <c:v>8.1780000000000062</c:v>
                </c:pt>
                <c:pt idx="24" formatCode="#,##0.00">
                  <c:v>8.1529999999999951</c:v>
                </c:pt>
                <c:pt idx="25">
                  <c:v>8.1270000000000095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17.855000000000029</c:v>
                </c:pt>
                <c:pt idx="1">
                  <c:v>19.520000000000024</c:v>
                </c:pt>
                <c:pt idx="2">
                  <c:v>20.12900000000004</c:v>
                </c:pt>
                <c:pt idx="3">
                  <c:v>17.913999999999959</c:v>
                </c:pt>
                <c:pt idx="4">
                  <c:v>17.371999999999971</c:v>
                </c:pt>
                <c:pt idx="5">
                  <c:v>17.235000000000024</c:v>
                </c:pt>
                <c:pt idx="6">
                  <c:v>15.830000000000013</c:v>
                </c:pt>
                <c:pt idx="7">
                  <c:v>17.085000000000004</c:v>
                </c:pt>
                <c:pt idx="8">
                  <c:v>18.769999999999996</c:v>
                </c:pt>
                <c:pt idx="9">
                  <c:v>15.494999999999985</c:v>
                </c:pt>
                <c:pt idx="10">
                  <c:v>14.462999999999999</c:v>
                </c:pt>
                <c:pt idx="11">
                  <c:v>14.949999999999994</c:v>
                </c:pt>
                <c:pt idx="12">
                  <c:v>14.877000000000054</c:v>
                </c:pt>
                <c:pt idx="13">
                  <c:v>14.929000000000055</c:v>
                </c:pt>
                <c:pt idx="14">
                  <c:v>14.940999999999963</c:v>
                </c:pt>
                <c:pt idx="15">
                  <c:v>14.945000000000046</c:v>
                </c:pt>
                <c:pt idx="16">
                  <c:v>14.815000000000044</c:v>
                </c:pt>
                <c:pt idx="17">
                  <c:v>14.683</c:v>
                </c:pt>
                <c:pt idx="18">
                  <c:v>14.554000000000013</c:v>
                </c:pt>
                <c:pt idx="19">
                  <c:v>14.426000000000009</c:v>
                </c:pt>
                <c:pt idx="20">
                  <c:v>14.321000000000021</c:v>
                </c:pt>
                <c:pt idx="21">
                  <c:v>14.207999999999966</c:v>
                </c:pt>
                <c:pt idx="22">
                  <c:v>14.093999999999989</c:v>
                </c:pt>
                <c:pt idx="23">
                  <c:v>13.981000000000023</c:v>
                </c:pt>
                <c:pt idx="24" formatCode="#,##0.00">
                  <c:v>13.866999999999996</c:v>
                </c:pt>
                <c:pt idx="25">
                  <c:v>13.754000000000014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60.535999999999959</c:v>
                </c:pt>
                <c:pt idx="1">
                  <c:v>59.197000000000173</c:v>
                </c:pt>
                <c:pt idx="2">
                  <c:v>58.426999999999836</c:v>
                </c:pt>
                <c:pt idx="3">
                  <c:v>61.937000000000033</c:v>
                </c:pt>
                <c:pt idx="4">
                  <c:v>62.516999999999747</c:v>
                </c:pt>
                <c:pt idx="5">
                  <c:v>70.494999999999763</c:v>
                </c:pt>
                <c:pt idx="6">
                  <c:v>66.6129999999999</c:v>
                </c:pt>
                <c:pt idx="7">
                  <c:v>74.314000000000121</c:v>
                </c:pt>
                <c:pt idx="8">
                  <c:v>68.663999999999845</c:v>
                </c:pt>
                <c:pt idx="9">
                  <c:v>61.446999999999996</c:v>
                </c:pt>
                <c:pt idx="10">
                  <c:v>57.052999999999976</c:v>
                </c:pt>
                <c:pt idx="11">
                  <c:v>57.541999999999895</c:v>
                </c:pt>
                <c:pt idx="12">
                  <c:v>56.844999999999843</c:v>
                </c:pt>
                <c:pt idx="13">
                  <c:v>56.289999999999921</c:v>
                </c:pt>
                <c:pt idx="14">
                  <c:v>55.854999999999976</c:v>
                </c:pt>
                <c:pt idx="15">
                  <c:v>55.188999999999908</c:v>
                </c:pt>
                <c:pt idx="16">
                  <c:v>54.585999999999956</c:v>
                </c:pt>
                <c:pt idx="17">
                  <c:v>53.984000000000073</c:v>
                </c:pt>
                <c:pt idx="18">
                  <c:v>53.409000000000077</c:v>
                </c:pt>
                <c:pt idx="19">
                  <c:v>52.860000000000042</c:v>
                </c:pt>
                <c:pt idx="20">
                  <c:v>52.376000000000111</c:v>
                </c:pt>
                <c:pt idx="21">
                  <c:v>51.880999999999865</c:v>
                </c:pt>
                <c:pt idx="22">
                  <c:v>51.41000000000011</c:v>
                </c:pt>
                <c:pt idx="23">
                  <c:v>50.960000000000122</c:v>
                </c:pt>
                <c:pt idx="24" formatCode="#,##0.00">
                  <c:v>50.529999999999966</c:v>
                </c:pt>
                <c:pt idx="25">
                  <c:v>50.12400000000008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60.849999999999987</c:v>
                </c:pt>
                <c:pt idx="1">
                  <c:v>57.793000000000085</c:v>
                </c:pt>
                <c:pt idx="2">
                  <c:v>53.441999999999894</c:v>
                </c:pt>
                <c:pt idx="3">
                  <c:v>52.230999999999774</c:v>
                </c:pt>
                <c:pt idx="4">
                  <c:v>51.057999999999794</c:v>
                </c:pt>
                <c:pt idx="5">
                  <c:v>49.28299999999998</c:v>
                </c:pt>
                <c:pt idx="6">
                  <c:v>47.98100000000003</c:v>
                </c:pt>
                <c:pt idx="7">
                  <c:v>50.342000000000155</c:v>
                </c:pt>
                <c:pt idx="8">
                  <c:v>54.72399999999999</c:v>
                </c:pt>
                <c:pt idx="9">
                  <c:v>54.502000000000073</c:v>
                </c:pt>
                <c:pt idx="10">
                  <c:v>52.006000000000007</c:v>
                </c:pt>
                <c:pt idx="11">
                  <c:v>50.894999999999946</c:v>
                </c:pt>
                <c:pt idx="12">
                  <c:v>50.725999999999964</c:v>
                </c:pt>
                <c:pt idx="13">
                  <c:v>50.441999999999922</c:v>
                </c:pt>
                <c:pt idx="14">
                  <c:v>50.337999999999987</c:v>
                </c:pt>
                <c:pt idx="15">
                  <c:v>50.381000000000029</c:v>
                </c:pt>
                <c:pt idx="16">
                  <c:v>50.378000000000064</c:v>
                </c:pt>
                <c:pt idx="17">
                  <c:v>50.272999999999918</c:v>
                </c:pt>
                <c:pt idx="18">
                  <c:v>50.215000000000032</c:v>
                </c:pt>
                <c:pt idx="19">
                  <c:v>50.131000000000007</c:v>
                </c:pt>
                <c:pt idx="20">
                  <c:v>50.094999999999843</c:v>
                </c:pt>
                <c:pt idx="21">
                  <c:v>50.065999999999903</c:v>
                </c:pt>
                <c:pt idx="22">
                  <c:v>50.045000000000044</c:v>
                </c:pt>
                <c:pt idx="23">
                  <c:v>50.028999999999911</c:v>
                </c:pt>
                <c:pt idx="24" formatCode="#,##0.00">
                  <c:v>50.015999999999892</c:v>
                </c:pt>
                <c:pt idx="25">
                  <c:v>50.004000000000019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120.84600000000009</c:v>
                </c:pt>
                <c:pt idx="1">
                  <c:v>120.40900000000019</c:v>
                </c:pt>
                <c:pt idx="2">
                  <c:v>115.96299999999998</c:v>
                </c:pt>
                <c:pt idx="3">
                  <c:v>118.11200000000001</c:v>
                </c:pt>
                <c:pt idx="4">
                  <c:v>131.90299999999982</c:v>
                </c:pt>
                <c:pt idx="5">
                  <c:v>130.26300000000003</c:v>
                </c:pt>
                <c:pt idx="6">
                  <c:v>124.25300000000009</c:v>
                </c:pt>
                <c:pt idx="7">
                  <c:v>120.70700000000028</c:v>
                </c:pt>
                <c:pt idx="8">
                  <c:v>117.74300000000027</c:v>
                </c:pt>
                <c:pt idx="9">
                  <c:v>127.84899999999985</c:v>
                </c:pt>
                <c:pt idx="10">
                  <c:v>127.91500000000003</c:v>
                </c:pt>
                <c:pt idx="11">
                  <c:v>127.26200000000003</c:v>
                </c:pt>
                <c:pt idx="12">
                  <c:v>126.85799999999993</c:v>
                </c:pt>
                <c:pt idx="13">
                  <c:v>126.84400000000008</c:v>
                </c:pt>
                <c:pt idx="14">
                  <c:v>126.88499999999995</c:v>
                </c:pt>
                <c:pt idx="15">
                  <c:v>127.00100000000015</c:v>
                </c:pt>
                <c:pt idx="16">
                  <c:v>127.05099999999966</c:v>
                </c:pt>
                <c:pt idx="17">
                  <c:v>127.08700000000032</c:v>
                </c:pt>
                <c:pt idx="18">
                  <c:v>127.11799999999998</c:v>
                </c:pt>
                <c:pt idx="19">
                  <c:v>127.15100000000029</c:v>
                </c:pt>
                <c:pt idx="20">
                  <c:v>127.20500000000024</c:v>
                </c:pt>
                <c:pt idx="21">
                  <c:v>127.26799999999969</c:v>
                </c:pt>
                <c:pt idx="22">
                  <c:v>127.32999999999998</c:v>
                </c:pt>
                <c:pt idx="23">
                  <c:v>127.45499999999973</c:v>
                </c:pt>
                <c:pt idx="24" formatCode="#,##0.00">
                  <c:v>127.56700000000022</c:v>
                </c:pt>
                <c:pt idx="25">
                  <c:v>127.67200000000007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30.020999999999894</c:v>
                </c:pt>
                <c:pt idx="1">
                  <c:v>39.398000000000039</c:v>
                </c:pt>
                <c:pt idx="2">
                  <c:v>33.355999999999767</c:v>
                </c:pt>
                <c:pt idx="3">
                  <c:v>36.500999999999891</c:v>
                </c:pt>
                <c:pt idx="4">
                  <c:v>36.104000000000021</c:v>
                </c:pt>
                <c:pt idx="5">
                  <c:v>36.410000000000068</c:v>
                </c:pt>
                <c:pt idx="6">
                  <c:v>38.031999999999904</c:v>
                </c:pt>
                <c:pt idx="7">
                  <c:v>38.165999999999968</c:v>
                </c:pt>
                <c:pt idx="8">
                  <c:v>46.732000000000241</c:v>
                </c:pt>
                <c:pt idx="9">
                  <c:v>43.03199999999994</c:v>
                </c:pt>
                <c:pt idx="10">
                  <c:v>43.897000000000062</c:v>
                </c:pt>
                <c:pt idx="11">
                  <c:v>45.229000000000099</c:v>
                </c:pt>
                <c:pt idx="12">
                  <c:v>45.39299999999993</c:v>
                </c:pt>
                <c:pt idx="13">
                  <c:v>45.519999999999996</c:v>
                </c:pt>
                <c:pt idx="14">
                  <c:v>45.763000000000034</c:v>
                </c:pt>
                <c:pt idx="15">
                  <c:v>45.879999999999889</c:v>
                </c:pt>
                <c:pt idx="16">
                  <c:v>45.923000000000144</c:v>
                </c:pt>
                <c:pt idx="17">
                  <c:v>45.957999999999998</c:v>
                </c:pt>
                <c:pt idx="18">
                  <c:v>45.989999999999995</c:v>
                </c:pt>
                <c:pt idx="19">
                  <c:v>46.021000000000093</c:v>
                </c:pt>
                <c:pt idx="20">
                  <c:v>46.061000000000028</c:v>
                </c:pt>
                <c:pt idx="21">
                  <c:v>46.088000000000072</c:v>
                </c:pt>
                <c:pt idx="22">
                  <c:v>46.110999999999969</c:v>
                </c:pt>
                <c:pt idx="23">
                  <c:v>46.128000000000135</c:v>
                </c:pt>
                <c:pt idx="24" formatCode="#,##0.00">
                  <c:v>46.140000000000015</c:v>
                </c:pt>
                <c:pt idx="25">
                  <c:v>46.148999999999994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52.119999999999891</c:v>
                </c:pt>
                <c:pt idx="1">
                  <c:v>57.724000000000018</c:v>
                </c:pt>
                <c:pt idx="2">
                  <c:v>53.897000000000141</c:v>
                </c:pt>
                <c:pt idx="3">
                  <c:v>63.316999999999943</c:v>
                </c:pt>
                <c:pt idx="4">
                  <c:v>56.47499999999998</c:v>
                </c:pt>
                <c:pt idx="5">
                  <c:v>66.506999999999948</c:v>
                </c:pt>
                <c:pt idx="6">
                  <c:v>64.423000000000016</c:v>
                </c:pt>
                <c:pt idx="7">
                  <c:v>74.442000000000021</c:v>
                </c:pt>
                <c:pt idx="8">
                  <c:v>65.419000000000011</c:v>
                </c:pt>
                <c:pt idx="9">
                  <c:v>76.442000000000078</c:v>
                </c:pt>
                <c:pt idx="10">
                  <c:v>73.338000000000008</c:v>
                </c:pt>
                <c:pt idx="11">
                  <c:v>69.484000000000023</c:v>
                </c:pt>
                <c:pt idx="12">
                  <c:v>70.250999999999976</c:v>
                </c:pt>
                <c:pt idx="13">
                  <c:v>71.799000000000021</c:v>
                </c:pt>
                <c:pt idx="14">
                  <c:v>73.757999999999953</c:v>
                </c:pt>
                <c:pt idx="15">
                  <c:v>75.559999999999974</c:v>
                </c:pt>
                <c:pt idx="16">
                  <c:v>77.130999999999915</c:v>
                </c:pt>
                <c:pt idx="17">
                  <c:v>78.592999999999989</c:v>
                </c:pt>
                <c:pt idx="18">
                  <c:v>79.997000000000128</c:v>
                </c:pt>
                <c:pt idx="19">
                  <c:v>81.364000000000019</c:v>
                </c:pt>
                <c:pt idx="20">
                  <c:v>82.716000000000022</c:v>
                </c:pt>
                <c:pt idx="21">
                  <c:v>84.041999999999931</c:v>
                </c:pt>
                <c:pt idx="22">
                  <c:v>85.339999999999918</c:v>
                </c:pt>
                <c:pt idx="23">
                  <c:v>86.608999999999938</c:v>
                </c:pt>
                <c:pt idx="24" formatCode="#,##0.00">
                  <c:v>87.83900000000034</c:v>
                </c:pt>
                <c:pt idx="25">
                  <c:v>89.034000000000091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3.5309999999999961</c:v>
                </c:pt>
                <c:pt idx="1">
                  <c:v>4.0090000000000003</c:v>
                </c:pt>
                <c:pt idx="2">
                  <c:v>2.9909999999999957</c:v>
                </c:pt>
                <c:pt idx="3">
                  <c:v>6.056</c:v>
                </c:pt>
                <c:pt idx="4">
                  <c:v>3.8330000000000073</c:v>
                </c:pt>
                <c:pt idx="5">
                  <c:v>6.1320000000000014</c:v>
                </c:pt>
                <c:pt idx="6">
                  <c:v>3.7779999999999982</c:v>
                </c:pt>
                <c:pt idx="7">
                  <c:v>5.370000000000001</c:v>
                </c:pt>
                <c:pt idx="8">
                  <c:v>2.7900000000000005</c:v>
                </c:pt>
                <c:pt idx="9">
                  <c:v>7.3880000000000035</c:v>
                </c:pt>
                <c:pt idx="10">
                  <c:v>7.1879999999999953</c:v>
                </c:pt>
                <c:pt idx="11">
                  <c:v>7.1049999999999933</c:v>
                </c:pt>
                <c:pt idx="12">
                  <c:v>7.0810000000000004</c:v>
                </c:pt>
                <c:pt idx="13">
                  <c:v>7.0510000000000108</c:v>
                </c:pt>
                <c:pt idx="14">
                  <c:v>7.0360000000000049</c:v>
                </c:pt>
                <c:pt idx="15">
                  <c:v>7.0579999999999909</c:v>
                </c:pt>
                <c:pt idx="16">
                  <c:v>7.0700000000000092</c:v>
                </c:pt>
                <c:pt idx="17">
                  <c:v>7.0820000000000034</c:v>
                </c:pt>
                <c:pt idx="18">
                  <c:v>7.0950000000000131</c:v>
                </c:pt>
                <c:pt idx="19">
                  <c:v>7.1070000000000082</c:v>
                </c:pt>
                <c:pt idx="20">
                  <c:v>7.116999999999984</c:v>
                </c:pt>
                <c:pt idx="21">
                  <c:v>7.1269999999999971</c:v>
                </c:pt>
                <c:pt idx="22">
                  <c:v>7.1380000000000114</c:v>
                </c:pt>
                <c:pt idx="23">
                  <c:v>7.1479999999999961</c:v>
                </c:pt>
                <c:pt idx="24" formatCode="#,##0.00">
                  <c:v>7.1589999999999909</c:v>
                </c:pt>
                <c:pt idx="25">
                  <c:v>7.1689999999999863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19.005000000000013</c:v>
                </c:pt>
                <c:pt idx="1">
                  <c:v>21.750999999999973</c:v>
                </c:pt>
                <c:pt idx="2">
                  <c:v>21.097999999999974</c:v>
                </c:pt>
                <c:pt idx="3">
                  <c:v>19.506999999999994</c:v>
                </c:pt>
                <c:pt idx="4">
                  <c:v>18.979999999999954</c:v>
                </c:pt>
                <c:pt idx="5">
                  <c:v>21.940999999999981</c:v>
                </c:pt>
                <c:pt idx="6">
                  <c:v>20.328000000000028</c:v>
                </c:pt>
                <c:pt idx="7">
                  <c:v>23.920999999999928</c:v>
                </c:pt>
                <c:pt idx="8">
                  <c:v>27.874000000000027</c:v>
                </c:pt>
                <c:pt idx="9">
                  <c:v>24.445000000000011</c:v>
                </c:pt>
                <c:pt idx="10">
                  <c:v>20.876000000000065</c:v>
                </c:pt>
                <c:pt idx="11">
                  <c:v>21.515000000000008</c:v>
                </c:pt>
                <c:pt idx="12">
                  <c:v>21.758999999999986</c:v>
                </c:pt>
                <c:pt idx="13">
                  <c:v>22.231000000000037</c:v>
                </c:pt>
                <c:pt idx="14">
                  <c:v>22.603000000000023</c:v>
                </c:pt>
                <c:pt idx="15">
                  <c:v>22.910999999999927</c:v>
                </c:pt>
                <c:pt idx="16">
                  <c:v>23.203999999999986</c:v>
                </c:pt>
                <c:pt idx="17">
                  <c:v>23.465000000000018</c:v>
                </c:pt>
                <c:pt idx="18">
                  <c:v>23.714000000000038</c:v>
                </c:pt>
                <c:pt idx="19">
                  <c:v>23.96299999999999</c:v>
                </c:pt>
                <c:pt idx="20">
                  <c:v>24.223999999999922</c:v>
                </c:pt>
                <c:pt idx="21">
                  <c:v>24.481000000000002</c:v>
                </c:pt>
                <c:pt idx="22">
                  <c:v>24.733000000000011</c:v>
                </c:pt>
                <c:pt idx="23">
                  <c:v>24.977999999999941</c:v>
                </c:pt>
                <c:pt idx="24" formatCode="#,##0.00">
                  <c:v>25.212000000000074</c:v>
                </c:pt>
                <c:pt idx="25">
                  <c:v>25.438000000000024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19.549000000000017</c:v>
                </c:pt>
                <c:pt idx="1">
                  <c:v>19.856999999999985</c:v>
                </c:pt>
                <c:pt idx="2">
                  <c:v>17.73200000000001</c:v>
                </c:pt>
                <c:pt idx="3">
                  <c:v>17.744999999999983</c:v>
                </c:pt>
                <c:pt idx="4">
                  <c:v>19.658999999999931</c:v>
                </c:pt>
                <c:pt idx="5">
                  <c:v>19.258999999999961</c:v>
                </c:pt>
                <c:pt idx="6">
                  <c:v>19.271000000000011</c:v>
                </c:pt>
                <c:pt idx="7">
                  <c:v>18.245000000000022</c:v>
                </c:pt>
                <c:pt idx="8">
                  <c:v>19.683999999999997</c:v>
                </c:pt>
                <c:pt idx="9">
                  <c:v>17.767999999999983</c:v>
                </c:pt>
                <c:pt idx="10">
                  <c:v>16.509999999999966</c:v>
                </c:pt>
                <c:pt idx="11">
                  <c:v>17.127999999999982</c:v>
                </c:pt>
                <c:pt idx="12">
                  <c:v>17.138999999999996</c:v>
                </c:pt>
                <c:pt idx="13">
                  <c:v>17.14400000000003</c:v>
                </c:pt>
                <c:pt idx="14">
                  <c:v>17.108999999999988</c:v>
                </c:pt>
                <c:pt idx="15">
                  <c:v>17.098999999999979</c:v>
                </c:pt>
                <c:pt idx="16">
                  <c:v>17.110000000000014</c:v>
                </c:pt>
                <c:pt idx="17">
                  <c:v>17.119000000000014</c:v>
                </c:pt>
                <c:pt idx="18">
                  <c:v>17.125999999999973</c:v>
                </c:pt>
                <c:pt idx="19">
                  <c:v>17.130999999999982</c:v>
                </c:pt>
                <c:pt idx="20">
                  <c:v>17.14100000000002</c:v>
                </c:pt>
                <c:pt idx="21">
                  <c:v>17.136000000000003</c:v>
                </c:pt>
                <c:pt idx="22">
                  <c:v>17.131999999999991</c:v>
                </c:pt>
                <c:pt idx="23">
                  <c:v>17.127999999999989</c:v>
                </c:pt>
                <c:pt idx="24" formatCode="#,##0.00">
                  <c:v>17.122999999999976</c:v>
                </c:pt>
                <c:pt idx="25">
                  <c:v>17.119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16.874000000000006</c:v>
                </c:pt>
                <c:pt idx="1">
                  <c:v>12.651999999999994</c:v>
                </c:pt>
                <c:pt idx="2">
                  <c:v>12.803000000000003</c:v>
                </c:pt>
                <c:pt idx="3">
                  <c:v>15.179000000000013</c:v>
                </c:pt>
                <c:pt idx="4">
                  <c:v>16.203000000000031</c:v>
                </c:pt>
                <c:pt idx="5">
                  <c:v>13.830000000000002</c:v>
                </c:pt>
                <c:pt idx="6">
                  <c:v>13.092000000000004</c:v>
                </c:pt>
                <c:pt idx="7">
                  <c:v>10.481999999999996</c:v>
                </c:pt>
                <c:pt idx="8">
                  <c:v>13.758000000000015</c:v>
                </c:pt>
                <c:pt idx="9">
                  <c:v>15.792000000000018</c:v>
                </c:pt>
                <c:pt idx="10">
                  <c:v>14.324999999999989</c:v>
                </c:pt>
                <c:pt idx="11">
                  <c:v>14.176000000000007</c:v>
                </c:pt>
                <c:pt idx="12">
                  <c:v>14.032000000000043</c:v>
                </c:pt>
                <c:pt idx="13">
                  <c:v>14.039999999999987</c:v>
                </c:pt>
                <c:pt idx="14">
                  <c:v>14.154000000000005</c:v>
                </c:pt>
                <c:pt idx="15">
                  <c:v>14.285000000000002</c:v>
                </c:pt>
                <c:pt idx="16">
                  <c:v>14.45699999999994</c:v>
                </c:pt>
                <c:pt idx="17">
                  <c:v>14.651000000000012</c:v>
                </c:pt>
                <c:pt idx="18">
                  <c:v>14.856999999999983</c:v>
                </c:pt>
                <c:pt idx="19">
                  <c:v>15.071000000000044</c:v>
                </c:pt>
                <c:pt idx="20">
                  <c:v>15.287999999999956</c:v>
                </c:pt>
                <c:pt idx="21">
                  <c:v>15.50899999999999</c:v>
                </c:pt>
                <c:pt idx="22">
                  <c:v>15.73199999999996</c:v>
                </c:pt>
                <c:pt idx="23">
                  <c:v>15.956999999999972</c:v>
                </c:pt>
                <c:pt idx="24" formatCode="#,##0.00">
                  <c:v>16.181999999999967</c:v>
                </c:pt>
                <c:pt idx="25">
                  <c:v>16.406999999999989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49.526000000000089</c:v>
                </c:pt>
                <c:pt idx="1">
                  <c:v>51.004000000000048</c:v>
                </c:pt>
                <c:pt idx="2">
                  <c:v>47.352000000000189</c:v>
                </c:pt>
                <c:pt idx="3">
                  <c:v>44.588000000000029</c:v>
                </c:pt>
                <c:pt idx="4">
                  <c:v>48.357999999999933</c:v>
                </c:pt>
                <c:pt idx="5">
                  <c:v>55.336999999999897</c:v>
                </c:pt>
                <c:pt idx="6">
                  <c:v>57.426999999999964</c:v>
                </c:pt>
                <c:pt idx="7">
                  <c:v>41.844000000000037</c:v>
                </c:pt>
                <c:pt idx="8">
                  <c:v>49.180000000000085</c:v>
                </c:pt>
                <c:pt idx="9">
                  <c:v>49.432999999999979</c:v>
                </c:pt>
                <c:pt idx="10">
                  <c:v>51.246000000000024</c:v>
                </c:pt>
                <c:pt idx="11">
                  <c:v>51.954000000000029</c:v>
                </c:pt>
                <c:pt idx="12">
                  <c:v>52.088999999999963</c:v>
                </c:pt>
                <c:pt idx="13">
                  <c:v>52.339999999999932</c:v>
                </c:pt>
                <c:pt idx="14">
                  <c:v>52.648000000000003</c:v>
                </c:pt>
                <c:pt idx="15">
                  <c:v>52.906999999999968</c:v>
                </c:pt>
                <c:pt idx="16">
                  <c:v>53.140999999999913</c:v>
                </c:pt>
                <c:pt idx="17">
                  <c:v>53.396000000000051</c:v>
                </c:pt>
                <c:pt idx="18">
                  <c:v>53.671000000000006</c:v>
                </c:pt>
                <c:pt idx="19">
                  <c:v>53.970000000000041</c:v>
                </c:pt>
                <c:pt idx="20">
                  <c:v>54.296000000000141</c:v>
                </c:pt>
                <c:pt idx="21">
                  <c:v>54.625999999999962</c:v>
                </c:pt>
                <c:pt idx="22">
                  <c:v>54.959999999999994</c:v>
                </c:pt>
                <c:pt idx="23">
                  <c:v>55.296999999999997</c:v>
                </c:pt>
                <c:pt idx="24" formatCode="#,##0.00">
                  <c:v>55.63500000000014</c:v>
                </c:pt>
                <c:pt idx="25">
                  <c:v>55.976000000000077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62.409000000000162</c:v>
                </c:pt>
                <c:pt idx="1">
                  <c:v>51.249000000000109</c:v>
                </c:pt>
                <c:pt idx="2">
                  <c:v>63.365000000000137</c:v>
                </c:pt>
                <c:pt idx="3">
                  <c:v>62.42899999999981</c:v>
                </c:pt>
                <c:pt idx="4">
                  <c:v>62.175999999999895</c:v>
                </c:pt>
                <c:pt idx="5">
                  <c:v>66.065000000000026</c:v>
                </c:pt>
                <c:pt idx="6">
                  <c:v>68.817000000000036</c:v>
                </c:pt>
                <c:pt idx="7">
                  <c:v>74.351000000000056</c:v>
                </c:pt>
                <c:pt idx="8">
                  <c:v>75.414000000000158</c:v>
                </c:pt>
                <c:pt idx="9">
                  <c:v>66.93799999999986</c:v>
                </c:pt>
                <c:pt idx="10">
                  <c:v>65.554999999999978</c:v>
                </c:pt>
                <c:pt idx="11">
                  <c:v>65.965000000000018</c:v>
                </c:pt>
                <c:pt idx="12">
                  <c:v>66.338999999999899</c:v>
                </c:pt>
                <c:pt idx="13">
                  <c:v>66.427999999999997</c:v>
                </c:pt>
                <c:pt idx="14">
                  <c:v>66.733999999999938</c:v>
                </c:pt>
                <c:pt idx="15">
                  <c:v>66.982999999999819</c:v>
                </c:pt>
                <c:pt idx="16">
                  <c:v>67.273999999999916</c:v>
                </c:pt>
                <c:pt idx="17">
                  <c:v>67.557999999999936</c:v>
                </c:pt>
                <c:pt idx="18">
                  <c:v>67.835999999999842</c:v>
                </c:pt>
                <c:pt idx="19">
                  <c:v>68.113000000000014</c:v>
                </c:pt>
                <c:pt idx="20">
                  <c:v>68.398999999999944</c:v>
                </c:pt>
                <c:pt idx="21">
                  <c:v>68.672999999999874</c:v>
                </c:pt>
                <c:pt idx="22">
                  <c:v>68.945999999999884</c:v>
                </c:pt>
                <c:pt idx="23">
                  <c:v>69.219000000000079</c:v>
                </c:pt>
                <c:pt idx="24" formatCode="#,##0.00">
                  <c:v>69.49200000000009</c:v>
                </c:pt>
                <c:pt idx="25">
                  <c:v>69.76499999999983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21.155999999999999</c:v>
                </c:pt>
                <c:pt idx="1">
                  <c:v>21.673000000000059</c:v>
                </c:pt>
                <c:pt idx="2">
                  <c:v>28.22600000000002</c:v>
                </c:pt>
                <c:pt idx="3">
                  <c:v>28.96100000000002</c:v>
                </c:pt>
                <c:pt idx="4">
                  <c:v>23.733999999999988</c:v>
                </c:pt>
                <c:pt idx="5">
                  <c:v>25.225999999999967</c:v>
                </c:pt>
                <c:pt idx="6">
                  <c:v>22.887999999999987</c:v>
                </c:pt>
                <c:pt idx="7">
                  <c:v>23.466999999999967</c:v>
                </c:pt>
                <c:pt idx="8">
                  <c:v>22.617999999999991</c:v>
                </c:pt>
                <c:pt idx="9">
                  <c:v>26.562999999999953</c:v>
                </c:pt>
                <c:pt idx="10">
                  <c:v>24.827000000000055</c:v>
                </c:pt>
                <c:pt idx="11">
                  <c:v>25.162000000000003</c:v>
                </c:pt>
                <c:pt idx="12">
                  <c:v>24.845999999999968</c:v>
                </c:pt>
                <c:pt idx="13">
                  <c:v>24.986999999999995</c:v>
                </c:pt>
                <c:pt idx="14">
                  <c:v>25.355000000000015</c:v>
                </c:pt>
                <c:pt idx="15">
                  <c:v>25.548999999999982</c:v>
                </c:pt>
                <c:pt idx="16">
                  <c:v>25.811000000000071</c:v>
                </c:pt>
                <c:pt idx="17">
                  <c:v>26.055999999999973</c:v>
                </c:pt>
                <c:pt idx="18">
                  <c:v>26.280999999999988</c:v>
                </c:pt>
                <c:pt idx="19">
                  <c:v>26.495000000000044</c:v>
                </c:pt>
                <c:pt idx="20">
                  <c:v>26.728000000000034</c:v>
                </c:pt>
                <c:pt idx="21">
                  <c:v>26.972999999999967</c:v>
                </c:pt>
                <c:pt idx="22">
                  <c:v>27.225999999999981</c:v>
                </c:pt>
                <c:pt idx="23">
                  <c:v>27.480999999999966</c:v>
                </c:pt>
                <c:pt idx="24" formatCode="#,##0.00">
                  <c:v>27.734000000000066</c:v>
                </c:pt>
                <c:pt idx="25">
                  <c:v>27.985000000000031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22.500000000000018</c:v>
                </c:pt>
                <c:pt idx="1">
                  <c:v>26.798000000000055</c:v>
                </c:pt>
                <c:pt idx="2">
                  <c:v>20.82599999999999</c:v>
                </c:pt>
                <c:pt idx="3">
                  <c:v>23.631999999999969</c:v>
                </c:pt>
                <c:pt idx="4">
                  <c:v>27.667000000000005</c:v>
                </c:pt>
                <c:pt idx="5">
                  <c:v>31.596000000000004</c:v>
                </c:pt>
                <c:pt idx="6">
                  <c:v>21.972000000000044</c:v>
                </c:pt>
                <c:pt idx="7">
                  <c:v>24.573000000000057</c:v>
                </c:pt>
                <c:pt idx="8">
                  <c:v>31.022000000000052</c:v>
                </c:pt>
                <c:pt idx="9">
                  <c:v>25.674000000000021</c:v>
                </c:pt>
                <c:pt idx="10">
                  <c:v>26.77</c:v>
                </c:pt>
                <c:pt idx="11">
                  <c:v>24.703999999999994</c:v>
                </c:pt>
                <c:pt idx="12">
                  <c:v>23.547999999999977</c:v>
                </c:pt>
                <c:pt idx="13">
                  <c:v>23.365000000000016</c:v>
                </c:pt>
                <c:pt idx="14">
                  <c:v>23.239999999999966</c:v>
                </c:pt>
                <c:pt idx="15">
                  <c:v>23.110000000000007</c:v>
                </c:pt>
                <c:pt idx="16">
                  <c:v>22.971999999999987</c:v>
                </c:pt>
                <c:pt idx="17">
                  <c:v>22.838000000000005</c:v>
                </c:pt>
                <c:pt idx="18">
                  <c:v>22.708000000000006</c:v>
                </c:pt>
                <c:pt idx="19">
                  <c:v>22.58500000000004</c:v>
                </c:pt>
                <c:pt idx="20">
                  <c:v>22.470999999999997</c:v>
                </c:pt>
                <c:pt idx="21">
                  <c:v>22.361000000000029</c:v>
                </c:pt>
                <c:pt idx="22">
                  <c:v>22.252000000000034</c:v>
                </c:pt>
                <c:pt idx="23">
                  <c:v>22.146999999999984</c:v>
                </c:pt>
                <c:pt idx="24" formatCode="#,##0.00">
                  <c:v>22.043000000000006</c:v>
                </c:pt>
                <c:pt idx="25">
                  <c:v>21.942000000000007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87.07</c:v>
                </c:pt>
                <c:pt idx="1">
                  <c:v>72.461000000000027</c:v>
                </c:pt>
                <c:pt idx="2">
                  <c:v>62.630999999999958</c:v>
                </c:pt>
                <c:pt idx="3">
                  <c:v>62.113000000000007</c:v>
                </c:pt>
                <c:pt idx="4">
                  <c:v>58.236999999999981</c:v>
                </c:pt>
                <c:pt idx="5">
                  <c:v>54.728000000000023</c:v>
                </c:pt>
                <c:pt idx="6">
                  <c:v>54.171999999999947</c:v>
                </c:pt>
                <c:pt idx="7">
                  <c:v>55.205000000000027</c:v>
                </c:pt>
                <c:pt idx="8">
                  <c:v>51.035000000000046</c:v>
                </c:pt>
                <c:pt idx="9">
                  <c:v>54.626000000000005</c:v>
                </c:pt>
                <c:pt idx="10">
                  <c:v>56.170999999999914</c:v>
                </c:pt>
                <c:pt idx="11">
                  <c:v>55.618999999999964</c:v>
                </c:pt>
                <c:pt idx="12">
                  <c:v>55.287999999999997</c:v>
                </c:pt>
                <c:pt idx="13">
                  <c:v>55.119000000000014</c:v>
                </c:pt>
                <c:pt idx="14">
                  <c:v>54.862999999999865</c:v>
                </c:pt>
                <c:pt idx="15">
                  <c:v>54.971000000000146</c:v>
                </c:pt>
                <c:pt idx="16">
                  <c:v>55.04500000000003</c:v>
                </c:pt>
                <c:pt idx="17">
                  <c:v>55.116000000000014</c:v>
                </c:pt>
                <c:pt idx="18">
                  <c:v>55.188000000000002</c:v>
                </c:pt>
                <c:pt idx="19">
                  <c:v>55.258999999999872</c:v>
                </c:pt>
                <c:pt idx="20">
                  <c:v>55.32699999999992</c:v>
                </c:pt>
                <c:pt idx="21">
                  <c:v>55.386000000000131</c:v>
                </c:pt>
                <c:pt idx="22">
                  <c:v>55.439999999999905</c:v>
                </c:pt>
                <c:pt idx="23">
                  <c:v>55.493999999999978</c:v>
                </c:pt>
                <c:pt idx="24" formatCode="#,##0.00">
                  <c:v>55.54099999999999</c:v>
                </c:pt>
                <c:pt idx="25">
                  <c:v>55.581000000000031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78.89700000000002</c:v>
                </c:pt>
                <c:pt idx="1">
                  <c:v>77.721000000000004</c:v>
                </c:pt>
                <c:pt idx="2">
                  <c:v>84.352000000000018</c:v>
                </c:pt>
                <c:pt idx="3">
                  <c:v>73.526000000000195</c:v>
                </c:pt>
                <c:pt idx="4">
                  <c:v>76.184999999999903</c:v>
                </c:pt>
                <c:pt idx="5">
                  <c:v>80.19400000000023</c:v>
                </c:pt>
                <c:pt idx="6">
                  <c:v>78.827999999999875</c:v>
                </c:pt>
                <c:pt idx="7">
                  <c:v>77.984999999999985</c:v>
                </c:pt>
                <c:pt idx="8">
                  <c:v>77.749000000000152</c:v>
                </c:pt>
                <c:pt idx="9">
                  <c:v>82.305999999999969</c:v>
                </c:pt>
                <c:pt idx="10">
                  <c:v>79.794000000000011</c:v>
                </c:pt>
                <c:pt idx="11">
                  <c:v>81.547999999999902</c:v>
                </c:pt>
                <c:pt idx="12">
                  <c:v>83.285999999999831</c:v>
                </c:pt>
                <c:pt idx="13">
                  <c:v>83.88800000000009</c:v>
                </c:pt>
                <c:pt idx="14">
                  <c:v>84.411000000000072</c:v>
                </c:pt>
                <c:pt idx="15">
                  <c:v>84.749000000000123</c:v>
                </c:pt>
                <c:pt idx="16">
                  <c:v>84.913999999999888</c:v>
                </c:pt>
                <c:pt idx="17">
                  <c:v>85.107000000000156</c:v>
                </c:pt>
                <c:pt idx="18">
                  <c:v>85.323999999999984</c:v>
                </c:pt>
                <c:pt idx="19">
                  <c:v>85.574000000000083</c:v>
                </c:pt>
                <c:pt idx="20">
                  <c:v>85.90600000000012</c:v>
                </c:pt>
                <c:pt idx="21">
                  <c:v>86.233000000000004</c:v>
                </c:pt>
                <c:pt idx="22">
                  <c:v>86.567999999999913</c:v>
                </c:pt>
                <c:pt idx="23">
                  <c:v>86.907000000000053</c:v>
                </c:pt>
                <c:pt idx="24" formatCode="#,##0.00">
                  <c:v>87.248000000000033</c:v>
                </c:pt>
                <c:pt idx="25">
                  <c:v>87.589000000000112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123.23500000000016</c:v>
                </c:pt>
                <c:pt idx="1">
                  <c:v>116.41299999999957</c:v>
                </c:pt>
                <c:pt idx="2">
                  <c:v>122.42100000000013</c:v>
                </c:pt>
                <c:pt idx="3">
                  <c:v>125.78599999999996</c:v>
                </c:pt>
                <c:pt idx="4">
                  <c:v>138.2859999999998</c:v>
                </c:pt>
                <c:pt idx="5">
                  <c:v>138.035</c:v>
                </c:pt>
                <c:pt idx="6">
                  <c:v>129.62500000000009</c:v>
                </c:pt>
                <c:pt idx="7">
                  <c:v>135.40799999999984</c:v>
                </c:pt>
                <c:pt idx="8">
                  <c:v>134.68300000000013</c:v>
                </c:pt>
                <c:pt idx="9">
                  <c:v>127.93099999999984</c:v>
                </c:pt>
                <c:pt idx="10">
                  <c:v>138.66300000000007</c:v>
                </c:pt>
                <c:pt idx="11">
                  <c:v>140.94299999999967</c:v>
                </c:pt>
                <c:pt idx="12">
                  <c:v>142.52400000000029</c:v>
                </c:pt>
                <c:pt idx="13">
                  <c:v>143.92800000000008</c:v>
                </c:pt>
                <c:pt idx="14">
                  <c:v>145.69600000000003</c:v>
                </c:pt>
                <c:pt idx="15">
                  <c:v>147.03000000000006</c:v>
                </c:pt>
                <c:pt idx="16">
                  <c:v>148.13800000000037</c:v>
                </c:pt>
                <c:pt idx="17">
                  <c:v>149.18600000000001</c:v>
                </c:pt>
                <c:pt idx="18">
                  <c:v>150.21700000000001</c:v>
                </c:pt>
                <c:pt idx="19">
                  <c:v>151.24399999999977</c:v>
                </c:pt>
                <c:pt idx="20">
                  <c:v>152.26600000000002</c:v>
                </c:pt>
                <c:pt idx="21">
                  <c:v>153.27599999999998</c:v>
                </c:pt>
                <c:pt idx="22">
                  <c:v>154.28099999999981</c:v>
                </c:pt>
                <c:pt idx="23">
                  <c:v>155.2920000000004</c:v>
                </c:pt>
                <c:pt idx="24" formatCode="#,##0.00">
                  <c:v>156.30600000000021</c:v>
                </c:pt>
                <c:pt idx="25">
                  <c:v>157.32099999999977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18.513999999999982</c:v>
                </c:pt>
                <c:pt idx="1">
                  <c:v>24.550000000000011</c:v>
                </c:pt>
                <c:pt idx="2">
                  <c:v>16.616999999999994</c:v>
                </c:pt>
                <c:pt idx="3">
                  <c:v>19.081000000000014</c:v>
                </c:pt>
                <c:pt idx="4">
                  <c:v>20.370999999999974</c:v>
                </c:pt>
                <c:pt idx="5">
                  <c:v>14.778999999999989</c:v>
                </c:pt>
                <c:pt idx="6">
                  <c:v>13.952999999999992</c:v>
                </c:pt>
                <c:pt idx="7">
                  <c:v>18.512000000000008</c:v>
                </c:pt>
                <c:pt idx="8">
                  <c:v>21.905000000000008</c:v>
                </c:pt>
                <c:pt idx="9">
                  <c:v>18.809999999999985</c:v>
                </c:pt>
                <c:pt idx="10">
                  <c:v>19.567999999999998</c:v>
                </c:pt>
                <c:pt idx="11">
                  <c:v>19.429999999999993</c:v>
                </c:pt>
                <c:pt idx="12">
                  <c:v>19.287000000000003</c:v>
                </c:pt>
                <c:pt idx="13">
                  <c:v>19.325000000000017</c:v>
                </c:pt>
                <c:pt idx="14">
                  <c:v>19.531000000000002</c:v>
                </c:pt>
                <c:pt idx="15">
                  <c:v>19.62700000000001</c:v>
                </c:pt>
                <c:pt idx="16">
                  <c:v>19.700000000000006</c:v>
                </c:pt>
                <c:pt idx="17">
                  <c:v>19.751000000000026</c:v>
                </c:pt>
                <c:pt idx="18">
                  <c:v>19.783999999999995</c:v>
                </c:pt>
                <c:pt idx="19">
                  <c:v>19.811000000000003</c:v>
                </c:pt>
                <c:pt idx="20">
                  <c:v>19.84500000000002</c:v>
                </c:pt>
                <c:pt idx="21">
                  <c:v>19.876000000000019</c:v>
                </c:pt>
                <c:pt idx="22">
                  <c:v>19.907000000000007</c:v>
                </c:pt>
                <c:pt idx="23">
                  <c:v>19.93699999999998</c:v>
                </c:pt>
                <c:pt idx="24">
                  <c:v>19.967000000000006</c:v>
                </c:pt>
                <c:pt idx="25">
                  <c:v>20.000000000000018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87.791999999999987</c:v>
                </c:pt>
                <c:pt idx="1">
                  <c:v>86.1610000000002</c:v>
                </c:pt>
                <c:pt idx="2">
                  <c:v>87.580999999999889</c:v>
                </c:pt>
                <c:pt idx="3">
                  <c:v>88.242999999999995</c:v>
                </c:pt>
                <c:pt idx="4">
                  <c:v>87.642999999999702</c:v>
                </c:pt>
                <c:pt idx="5">
                  <c:v>95.532999999999788</c:v>
                </c:pt>
                <c:pt idx="6">
                  <c:v>90.615999999999929</c:v>
                </c:pt>
                <c:pt idx="7">
                  <c:v>98.704000000000107</c:v>
                </c:pt>
                <c:pt idx="8">
                  <c:v>99.04599999999985</c:v>
                </c:pt>
                <c:pt idx="9">
                  <c:v>85.501999999999981</c:v>
                </c:pt>
                <c:pt idx="10">
                  <c:v>79.794999999999987</c:v>
                </c:pt>
                <c:pt idx="11">
                  <c:v>80.784999999999854</c:v>
                </c:pt>
                <c:pt idx="12">
                  <c:v>80.036999999999907</c:v>
                </c:pt>
                <c:pt idx="13">
                  <c:v>79.592999999999961</c:v>
                </c:pt>
                <c:pt idx="14">
                  <c:v>79.172999999999945</c:v>
                </c:pt>
                <c:pt idx="15">
                  <c:v>78.481999999999971</c:v>
                </c:pt>
                <c:pt idx="16">
                  <c:v>77.735000000000028</c:v>
                </c:pt>
                <c:pt idx="17">
                  <c:v>76.983000000000047</c:v>
                </c:pt>
                <c:pt idx="18">
                  <c:v>76.256000000000071</c:v>
                </c:pt>
                <c:pt idx="19">
                  <c:v>75.556000000000068</c:v>
                </c:pt>
                <c:pt idx="20">
                  <c:v>74.945000000000135</c:v>
                </c:pt>
                <c:pt idx="21">
                  <c:v>74.314999999999841</c:v>
                </c:pt>
                <c:pt idx="22">
                  <c:v>73.707000000000107</c:v>
                </c:pt>
                <c:pt idx="23">
                  <c:v>73.119000000000142</c:v>
                </c:pt>
                <c:pt idx="24">
                  <c:v>72.549999999999955</c:v>
                </c:pt>
                <c:pt idx="25">
                  <c:v>72.005000000000109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60.849999999999987</c:v>
                </c:pt>
                <c:pt idx="1">
                  <c:v>57.793000000000085</c:v>
                </c:pt>
                <c:pt idx="2">
                  <c:v>53.441999999999894</c:v>
                </c:pt>
                <c:pt idx="3">
                  <c:v>52.230999999999774</c:v>
                </c:pt>
                <c:pt idx="4">
                  <c:v>51.057999999999794</c:v>
                </c:pt>
                <c:pt idx="5">
                  <c:v>49.28299999999998</c:v>
                </c:pt>
                <c:pt idx="6">
                  <c:v>47.98100000000003</c:v>
                </c:pt>
                <c:pt idx="7">
                  <c:v>50.342000000000155</c:v>
                </c:pt>
                <c:pt idx="8">
                  <c:v>54.72399999999999</c:v>
                </c:pt>
                <c:pt idx="9">
                  <c:v>54.502000000000073</c:v>
                </c:pt>
                <c:pt idx="10">
                  <c:v>52.006000000000007</c:v>
                </c:pt>
                <c:pt idx="11">
                  <c:v>50.894999999999946</c:v>
                </c:pt>
                <c:pt idx="12">
                  <c:v>50.725999999999964</c:v>
                </c:pt>
                <c:pt idx="13">
                  <c:v>50.441999999999922</c:v>
                </c:pt>
                <c:pt idx="14">
                  <c:v>50.337999999999987</c:v>
                </c:pt>
                <c:pt idx="15">
                  <c:v>50.381000000000029</c:v>
                </c:pt>
                <c:pt idx="16">
                  <c:v>50.378000000000064</c:v>
                </c:pt>
                <c:pt idx="17">
                  <c:v>50.272999999999918</c:v>
                </c:pt>
                <c:pt idx="18">
                  <c:v>50.215000000000032</c:v>
                </c:pt>
                <c:pt idx="19">
                  <c:v>50.131000000000007</c:v>
                </c:pt>
                <c:pt idx="20">
                  <c:v>50.094999999999843</c:v>
                </c:pt>
                <c:pt idx="21">
                  <c:v>50.065999999999903</c:v>
                </c:pt>
                <c:pt idx="22">
                  <c:v>50.045000000000044</c:v>
                </c:pt>
                <c:pt idx="23">
                  <c:v>50.028999999999911</c:v>
                </c:pt>
                <c:pt idx="24" formatCode="#,##0.00">
                  <c:v>50.015999999999892</c:v>
                </c:pt>
                <c:pt idx="25">
                  <c:v>50.004000000000019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202.98699999999988</c:v>
                </c:pt>
                <c:pt idx="1">
                  <c:v>217.53100000000026</c:v>
                </c:pt>
                <c:pt idx="2">
                  <c:v>203.21599999999987</c:v>
                </c:pt>
                <c:pt idx="3">
                  <c:v>217.92999999999984</c:v>
                </c:pt>
                <c:pt idx="4">
                  <c:v>224.4819999999998</c:v>
                </c:pt>
                <c:pt idx="5">
                  <c:v>233.18000000000006</c:v>
                </c:pt>
                <c:pt idx="6">
                  <c:v>226.70800000000003</c:v>
                </c:pt>
                <c:pt idx="7">
                  <c:v>233.31500000000028</c:v>
                </c:pt>
                <c:pt idx="8">
                  <c:v>229.89400000000052</c:v>
                </c:pt>
                <c:pt idx="9">
                  <c:v>247.32299999999987</c:v>
                </c:pt>
                <c:pt idx="10">
                  <c:v>245.15000000000009</c:v>
                </c:pt>
                <c:pt idx="11">
                  <c:v>241.97500000000014</c:v>
                </c:pt>
                <c:pt idx="12">
                  <c:v>242.50199999999984</c:v>
                </c:pt>
                <c:pt idx="13">
                  <c:v>244.16300000000012</c:v>
                </c:pt>
                <c:pt idx="14">
                  <c:v>246.40599999999992</c:v>
                </c:pt>
                <c:pt idx="15">
                  <c:v>248.441</c:v>
                </c:pt>
                <c:pt idx="16">
                  <c:v>250.10499999999973</c:v>
                </c:pt>
                <c:pt idx="17">
                  <c:v>251.63800000000029</c:v>
                </c:pt>
                <c:pt idx="18">
                  <c:v>253.1050000000001</c:v>
                </c:pt>
                <c:pt idx="19">
                  <c:v>254.5360000000004</c:v>
                </c:pt>
                <c:pt idx="20">
                  <c:v>255.98200000000031</c:v>
                </c:pt>
                <c:pt idx="21">
                  <c:v>257.39799999999968</c:v>
                </c:pt>
                <c:pt idx="22">
                  <c:v>258.78099999999984</c:v>
                </c:pt>
                <c:pt idx="23">
                  <c:v>260.19199999999978</c:v>
                </c:pt>
                <c:pt idx="24">
                  <c:v>261.54600000000056</c:v>
                </c:pt>
                <c:pt idx="25">
                  <c:v>262.85500000000013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214.55000000000032</c:v>
                </c:pt>
                <c:pt idx="1">
                  <c:v>208.99300000000022</c:v>
                </c:pt>
                <c:pt idx="2">
                  <c:v>214.39300000000031</c:v>
                </c:pt>
                <c:pt idx="3">
                  <c:v>218.09699999999981</c:v>
                </c:pt>
                <c:pt idx="4">
                  <c:v>220.60999999999973</c:v>
                </c:pt>
                <c:pt idx="5">
                  <c:v>239.38599999999985</c:v>
                </c:pt>
                <c:pt idx="6">
                  <c:v>227.57300000000006</c:v>
                </c:pt>
                <c:pt idx="7">
                  <c:v>222.25300000000004</c:v>
                </c:pt>
                <c:pt idx="8">
                  <c:v>242.34000000000032</c:v>
                </c:pt>
                <c:pt idx="9">
                  <c:v>234.00099999999981</c:v>
                </c:pt>
                <c:pt idx="10">
                  <c:v>227.29700000000008</c:v>
                </c:pt>
                <c:pt idx="11">
                  <c:v>227.709</c:v>
                </c:pt>
                <c:pt idx="12">
                  <c:v>226.83299999999986</c:v>
                </c:pt>
                <c:pt idx="13">
                  <c:v>227.58599999999998</c:v>
                </c:pt>
                <c:pt idx="14">
                  <c:v>228.87899999999996</c:v>
                </c:pt>
                <c:pt idx="15">
                  <c:v>229.9019999999997</c:v>
                </c:pt>
                <c:pt idx="16">
                  <c:v>231.03899999999982</c:v>
                </c:pt>
                <c:pt idx="17">
                  <c:v>232.16500000000002</c:v>
                </c:pt>
                <c:pt idx="18">
                  <c:v>233.28799999999984</c:v>
                </c:pt>
                <c:pt idx="19">
                  <c:v>234.43500000000014</c:v>
                </c:pt>
                <c:pt idx="20">
                  <c:v>235.66400000000002</c:v>
                </c:pt>
                <c:pt idx="21">
                  <c:v>236.8859999999998</c:v>
                </c:pt>
                <c:pt idx="22">
                  <c:v>238.11899999999986</c:v>
                </c:pt>
                <c:pt idx="23">
                  <c:v>239.35499999999993</c:v>
                </c:pt>
                <c:pt idx="24">
                  <c:v>240.5800000000003</c:v>
                </c:pt>
                <c:pt idx="25">
                  <c:v>241.80099999999996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289.20200000000017</c:v>
                </c:pt>
                <c:pt idx="1">
                  <c:v>266.59499999999957</c:v>
                </c:pt>
                <c:pt idx="2">
                  <c:v>269.40400000000011</c:v>
                </c:pt>
                <c:pt idx="3">
                  <c:v>261.42500000000018</c:v>
                </c:pt>
                <c:pt idx="4">
                  <c:v>272.70799999999969</c:v>
                </c:pt>
                <c:pt idx="5">
                  <c:v>272.95700000000022</c:v>
                </c:pt>
                <c:pt idx="6">
                  <c:v>262.62499999999989</c:v>
                </c:pt>
                <c:pt idx="7">
                  <c:v>268.59799999999984</c:v>
                </c:pt>
                <c:pt idx="8">
                  <c:v>263.46700000000033</c:v>
                </c:pt>
                <c:pt idx="9">
                  <c:v>264.86299999999983</c:v>
                </c:pt>
                <c:pt idx="10">
                  <c:v>274.62799999999999</c:v>
                </c:pt>
                <c:pt idx="11">
                  <c:v>278.10999999999956</c:v>
                </c:pt>
                <c:pt idx="12">
                  <c:v>281.09800000000013</c:v>
                </c:pt>
                <c:pt idx="13">
                  <c:v>282.93500000000017</c:v>
                </c:pt>
                <c:pt idx="14">
                  <c:v>284.96999999999997</c:v>
                </c:pt>
                <c:pt idx="15">
                  <c:v>286.75000000000034</c:v>
                </c:pt>
                <c:pt idx="16">
                  <c:v>288.09700000000032</c:v>
                </c:pt>
                <c:pt idx="17">
                  <c:v>289.40900000000022</c:v>
                </c:pt>
                <c:pt idx="18">
                  <c:v>290.72900000000004</c:v>
                </c:pt>
                <c:pt idx="19">
                  <c:v>292.07699999999977</c:v>
                </c:pt>
                <c:pt idx="20">
                  <c:v>293.49900000000002</c:v>
                </c:pt>
                <c:pt idx="21">
                  <c:v>294.8950000000001</c:v>
                </c:pt>
                <c:pt idx="22">
                  <c:v>296.28899999999965</c:v>
                </c:pt>
                <c:pt idx="23">
                  <c:v>297.69300000000044</c:v>
                </c:pt>
                <c:pt idx="24">
                  <c:v>299.09500000000025</c:v>
                </c:pt>
                <c:pt idx="25">
                  <c:v>300.49099999999987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30.157062394074615</c:v>
                </c:pt>
                <c:pt idx="1">
                  <c:v>30.567069288681314</c:v>
                </c:pt>
                <c:pt idx="2">
                  <c:v>31.725608030778439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26.448043238561148</c:v>
                </c:pt>
                <c:pt idx="1">
                  <c:v>25.298961315340751</c:v>
                </c:pt>
                <c:pt idx="2">
                  <c:v>25.529163094569419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25.762386782717844</c:v>
                </c:pt>
                <c:pt idx="1">
                  <c:v>27.286063460827837</c:v>
                </c:pt>
                <c:pt idx="2">
                  <c:v>27.752028176984584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5.4449254130400657</c:v>
                </c:pt>
                <c:pt idx="1">
                  <c:v>5.7884520348513648</c:v>
                </c:pt>
                <c:pt idx="2">
                  <c:v>5.2793837551575473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10.55475639640354</c:v>
                </c:pt>
                <c:pt idx="1">
                  <c:v>8.8814661793055514</c:v>
                </c:pt>
                <c:pt idx="2">
                  <c:v>7.6022323672130145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1.6328257752027902</c:v>
                </c:pt>
                <c:pt idx="1">
                  <c:v>2.1779877209931833</c:v>
                </c:pt>
                <c:pt idx="2">
                  <c:v>2.1115845752969964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1.6709999999997649</c:v>
                </c:pt>
                <c:pt idx="1">
                  <c:v>-12.088999999999771</c:v>
                </c:pt>
                <c:pt idx="2">
                  <c:v>11.970000000000027</c:v>
                </c:pt>
                <c:pt idx="3">
                  <c:v>2.7230000000000274</c:v>
                </c:pt>
                <c:pt idx="4">
                  <c:v>-15.737999999999801</c:v>
                </c:pt>
                <c:pt idx="5">
                  <c:v>4.7890000000000086</c:v>
                </c:pt>
                <c:pt idx="7">
                  <c:v>-6.6739999999997508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25.862999999999886</c:v>
                </c:pt>
                <c:pt idx="1">
                  <c:v>14.503999999999877</c:v>
                </c:pt>
                <c:pt idx="2">
                  <c:v>17.705000000000041</c:v>
                </c:pt>
                <c:pt idx="3">
                  <c:v>-2.0019999999999882</c:v>
                </c:pt>
                <c:pt idx="4">
                  <c:v>-7.7899999999998784</c:v>
                </c:pt>
                <c:pt idx="5">
                  <c:v>0.43200000000001992</c:v>
                </c:pt>
                <c:pt idx="7">
                  <c:v>48.711999999999961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0.35261644863415764</c:v>
                </c:pt>
                <c:pt idx="2">
                  <c:v>-0.89873874322251579</c:v>
                </c:pt>
                <c:pt idx="3">
                  <c:v>4.7161380599712199</c:v>
                </c:pt>
                <c:pt idx="4">
                  <c:v>1.3888874195489009E-2</c:v>
                </c:pt>
                <c:pt idx="6">
                  <c:v>-0.5829717281104263</c:v>
                </c:pt>
                <c:pt idx="7">
                  <c:v>-0.50546642707279821</c:v>
                </c:pt>
                <c:pt idx="8">
                  <c:v>-0.5479369936746914</c:v>
                </c:pt>
                <c:pt idx="10">
                  <c:v>1.5807921507212885</c:v>
                </c:pt>
                <c:pt idx="11">
                  <c:v>-3.1405707961740248E-2</c:v>
                </c:pt>
                <c:pt idx="12">
                  <c:v>0.28162848608972446</c:v>
                </c:pt>
                <c:pt idx="14">
                  <c:v>-1.3945233609218954</c:v>
                </c:pt>
                <c:pt idx="15">
                  <c:v>-0.57817625520836247</c:v>
                </c:pt>
                <c:pt idx="16">
                  <c:v>0.38767056524948718</c:v>
                </c:pt>
                <c:pt idx="17">
                  <c:v>0.14347019557554574</c:v>
                </c:pt>
                <c:pt idx="19">
                  <c:v>0.31133783009404947</c:v>
                </c:pt>
                <c:pt idx="20">
                  <c:v>-1.2637192138270414</c:v>
                </c:pt>
                <c:pt idx="21">
                  <c:v>-0.99466558456375864</c:v>
                </c:pt>
                <c:pt idx="22">
                  <c:v>0.56569919979161387</c:v>
                </c:pt>
                <c:pt idx="23">
                  <c:v>-0.64314250601644751</c:v>
                </c:pt>
                <c:pt idx="25">
                  <c:v>-1.5198422739817419</c:v>
                </c:pt>
                <c:pt idx="26">
                  <c:v>0.10924860296703809</c:v>
                </c:pt>
                <c:pt idx="27">
                  <c:v>-0.13293214175551515</c:v>
                </c:pt>
                <c:pt idx="29">
                  <c:v>0.36843483325781357</c:v>
                </c:pt>
                <c:pt idx="30">
                  <c:v>-0.24704878984316281</c:v>
                </c:pt>
                <c:pt idx="31">
                  <c:v>-0.99312987441986245</c:v>
                </c:pt>
                <c:pt idx="32">
                  <c:v>4.2971922085729863</c:v>
                </c:pt>
                <c:pt idx="33">
                  <c:v>-6.0398869101541131E-2</c:v>
                </c:pt>
                <c:pt idx="34">
                  <c:v>1.0746465794943649</c:v>
                </c:pt>
                <c:pt idx="36">
                  <c:v>0.99444745529417844</c:v>
                </c:pt>
                <c:pt idx="37">
                  <c:v>0.63156792577383492</c:v>
                </c:pt>
                <c:pt idx="38">
                  <c:v>0.60535564788828378</c:v>
                </c:pt>
                <c:pt idx="39">
                  <c:v>2.1950965845202619</c:v>
                </c:pt>
                <c:pt idx="40">
                  <c:v>1.1023176712319227</c:v>
                </c:pt>
                <c:pt idx="42">
                  <c:v>1.1312315603947853</c:v>
                </c:pt>
                <c:pt idx="43">
                  <c:v>-0.17688722842810201</c:v>
                </c:pt>
                <c:pt idx="44">
                  <c:v>0.35457540537211507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-0.14790938126226783</c:v>
                </c:pt>
                <c:pt idx="2">
                  <c:v>-1.6932427116071125</c:v>
                </c:pt>
                <c:pt idx="3">
                  <c:v>-5.2265195768789852</c:v>
                </c:pt>
                <c:pt idx="4">
                  <c:v>-2.1398104663306272</c:v>
                </c:pt>
                <c:pt idx="6">
                  <c:v>1.3230753530150352</c:v>
                </c:pt>
                <c:pt idx="7">
                  <c:v>-4.3681431662522137</c:v>
                </c:pt>
                <c:pt idx="8">
                  <c:v>-1.4878002335722118</c:v>
                </c:pt>
                <c:pt idx="10">
                  <c:v>1.4529193830060239</c:v>
                </c:pt>
                <c:pt idx="11">
                  <c:v>-1.9102708257457968</c:v>
                </c:pt>
                <c:pt idx="12">
                  <c:v>-1.3624876626607607</c:v>
                </c:pt>
                <c:pt idx="14">
                  <c:v>1.8052915791077595</c:v>
                </c:pt>
                <c:pt idx="15">
                  <c:v>-0.34685208388799404</c:v>
                </c:pt>
                <c:pt idx="16">
                  <c:v>-0.60332693467716192</c:v>
                </c:pt>
                <c:pt idx="17">
                  <c:v>-0.51043823665943844</c:v>
                </c:pt>
                <c:pt idx="19">
                  <c:v>-3.4630232641738257</c:v>
                </c:pt>
                <c:pt idx="20">
                  <c:v>-2.3896271632959154</c:v>
                </c:pt>
                <c:pt idx="21">
                  <c:v>-3.7739276279570411</c:v>
                </c:pt>
                <c:pt idx="22">
                  <c:v>-3.545701765667475</c:v>
                </c:pt>
                <c:pt idx="23">
                  <c:v>-3.2541515828481304</c:v>
                </c:pt>
                <c:pt idx="25">
                  <c:v>-2.7398141270011056</c:v>
                </c:pt>
                <c:pt idx="26">
                  <c:v>-0.66458932341219024</c:v>
                </c:pt>
                <c:pt idx="27">
                  <c:v>-1.022438854270824</c:v>
                </c:pt>
                <c:pt idx="29">
                  <c:v>1.5785672419923236</c:v>
                </c:pt>
                <c:pt idx="30">
                  <c:v>-0.65487908866322941</c:v>
                </c:pt>
                <c:pt idx="31">
                  <c:v>2.0957741202327185</c:v>
                </c:pt>
                <c:pt idx="32">
                  <c:v>2.0771243873165757</c:v>
                </c:pt>
                <c:pt idx="33">
                  <c:v>3.2991811523159553</c:v>
                </c:pt>
                <c:pt idx="34">
                  <c:v>1.7818461229651694</c:v>
                </c:pt>
                <c:pt idx="36">
                  <c:v>4.0432965448661262</c:v>
                </c:pt>
                <c:pt idx="37">
                  <c:v>1.4228219773304573</c:v>
                </c:pt>
                <c:pt idx="38">
                  <c:v>1.7330899596968319</c:v>
                </c:pt>
                <c:pt idx="39">
                  <c:v>2.0844342405617944</c:v>
                </c:pt>
                <c:pt idx="40">
                  <c:v>2.2886149759359986</c:v>
                </c:pt>
                <c:pt idx="42">
                  <c:v>1.5003838299283645</c:v>
                </c:pt>
                <c:pt idx="43">
                  <c:v>3.4139360787645456</c:v>
                </c:pt>
                <c:pt idx="44">
                  <c:v>2.6527463153348307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7.2372054103297216</c:v>
                </c:pt>
                <c:pt idx="1">
                  <c:v>2.0989258329448965</c:v>
                </c:pt>
                <c:pt idx="2">
                  <c:v>4.3433675813389954</c:v>
                </c:pt>
                <c:pt idx="3">
                  <c:v>4.8727205639193087</c:v>
                </c:pt>
                <c:pt idx="4">
                  <c:v>2.8087465749994891</c:v>
                </c:pt>
                <c:pt idx="5">
                  <c:v>8.5268384079324164</c:v>
                </c:pt>
                <c:pt idx="6">
                  <c:v>2.921568038028088</c:v>
                </c:pt>
                <c:pt idx="7">
                  <c:v>2.0554114111959834</c:v>
                </c:pt>
                <c:pt idx="8">
                  <c:v>1.271412139953453</c:v>
                </c:pt>
                <c:pt idx="9">
                  <c:v>-0.38276953507683054</c:v>
                </c:pt>
                <c:pt idx="10">
                  <c:v>3.1067124347169184</c:v>
                </c:pt>
                <c:pt idx="11">
                  <c:v>-2.829647733916957</c:v>
                </c:pt>
                <c:pt idx="12">
                  <c:v>-2.4317771489657112</c:v>
                </c:pt>
                <c:pt idx="13">
                  <c:v>-1.6236815829659861</c:v>
                </c:pt>
                <c:pt idx="14">
                  <c:v>-6.8785789214561248</c:v>
                </c:pt>
                <c:pt idx="15">
                  <c:v>-3.5035938675306468</c:v>
                </c:pt>
                <c:pt idx="16">
                  <c:v>-3.1135179320036137</c:v>
                </c:pt>
                <c:pt idx="17">
                  <c:v>-1.9332221096387414</c:v>
                </c:pt>
                <c:pt idx="18">
                  <c:v>-0.35766822524156794</c:v>
                </c:pt>
                <c:pt idx="19">
                  <c:v>0.10050083633674967</c:v>
                </c:pt>
                <c:pt idx="20">
                  <c:v>-7.9151933057311794</c:v>
                </c:pt>
                <c:pt idx="21">
                  <c:v>1.1702373295610489</c:v>
                </c:pt>
                <c:pt idx="22">
                  <c:v>-6.6342922680031471</c:v>
                </c:pt>
                <c:pt idx="23">
                  <c:v>2.0555714939082144</c:v>
                </c:pt>
                <c:pt idx="24">
                  <c:v>-3.5970603804066457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-1.227472074891061</c:v>
                </c:pt>
                <c:pt idx="1">
                  <c:v>5.3763072042259203</c:v>
                </c:pt>
                <c:pt idx="2">
                  <c:v>17.061878348385342</c:v>
                </c:pt>
                <c:pt idx="3">
                  <c:v>5.6083626619629783</c:v>
                </c:pt>
                <c:pt idx="4">
                  <c:v>4.0787213101973734</c:v>
                </c:pt>
                <c:pt idx="5">
                  <c:v>7.5891838730996</c:v>
                </c:pt>
                <c:pt idx="6">
                  <c:v>-0.1759372635548111</c:v>
                </c:pt>
                <c:pt idx="7">
                  <c:v>18.509901657549488</c:v>
                </c:pt>
                <c:pt idx="8">
                  <c:v>-1.794596059550539</c:v>
                </c:pt>
                <c:pt idx="9">
                  <c:v>-0.41745164830896719</c:v>
                </c:pt>
                <c:pt idx="10">
                  <c:v>2.3391307942445039</c:v>
                </c:pt>
                <c:pt idx="11">
                  <c:v>1.3782670348336978</c:v>
                </c:pt>
                <c:pt idx="12">
                  <c:v>-3.349531660473815</c:v>
                </c:pt>
                <c:pt idx="13">
                  <c:v>0.7247404680448728</c:v>
                </c:pt>
                <c:pt idx="14">
                  <c:v>-4.5160049240313143</c:v>
                </c:pt>
                <c:pt idx="15">
                  <c:v>-4.7334969005387855</c:v>
                </c:pt>
                <c:pt idx="16">
                  <c:v>0.7712234148381647</c:v>
                </c:pt>
                <c:pt idx="17">
                  <c:v>3.760417634570679</c:v>
                </c:pt>
                <c:pt idx="18">
                  <c:v>-1.7001754416097903</c:v>
                </c:pt>
                <c:pt idx="19">
                  <c:v>-0.22307339080173305</c:v>
                </c:pt>
                <c:pt idx="20">
                  <c:v>-0.36749461580750165</c:v>
                </c:pt>
                <c:pt idx="21">
                  <c:v>4.4607673467888738</c:v>
                </c:pt>
                <c:pt idx="22">
                  <c:v>-1.9406700449731211</c:v>
                </c:pt>
                <c:pt idx="23">
                  <c:v>-2.7135061721905096</c:v>
                </c:pt>
                <c:pt idx="24">
                  <c:v>11.63916685810004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9.3361312432746217</c:v>
                </c:pt>
                <c:pt idx="1">
                  <c:v>20.551673128190231</c:v>
                </c:pt>
                <c:pt idx="2">
                  <c:v>8.9723344888176086</c:v>
                </c:pt>
                <c:pt idx="3">
                  <c:v>-5.2614248828826646</c:v>
                </c:pt>
                <c:pt idx="4">
                  <c:v>-15.119372303956368</c:v>
                </c:pt>
                <c:pt idx="5">
                  <c:v>-2.190389498543567</c:v>
                </c:pt>
                <c:pt idx="6">
                  <c:v>-6.7449559761701323</c:v>
                </c:pt>
                <c:pt idx="7">
                  <c:v>-4.5787207740949327</c:v>
                </c:pt>
                <c:pt idx="8">
                  <c:v>-11.639275424634619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4.1488351293348558</c:v>
                </c:pt>
                <c:pt idx="1">
                  <c:v>34.338146193645315</c:v>
                </c:pt>
                <c:pt idx="2">
                  <c:v>18.461047480379676</c:v>
                </c:pt>
                <c:pt idx="3">
                  <c:v>-1.9712646256401172</c:v>
                </c:pt>
                <c:pt idx="4">
                  <c:v>-7.7535379416870569</c:v>
                </c:pt>
                <c:pt idx="5">
                  <c:v>1.8371688021591694</c:v>
                </c:pt>
                <c:pt idx="6">
                  <c:v>4.0932727309813686</c:v>
                </c:pt>
                <c:pt idx="7">
                  <c:v>-4.6541762171636378</c:v>
                </c:pt>
                <c:pt idx="8">
                  <c:v>0.21250844799040181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35.633839537066606</c:v>
                </c:pt>
                <c:pt idx="1">
                  <c:v>37.580663973481904</c:v>
                </c:pt>
                <c:pt idx="2">
                  <c:v>37.419592849096531</c:v>
                </c:pt>
                <c:pt idx="3">
                  <c:v>38.918937367144629</c:v>
                </c:pt>
                <c:pt idx="4">
                  <c:v>37.234357415984398</c:v>
                </c:pt>
                <c:pt idx="5">
                  <c:v>39.600263863472534</c:v>
                </c:pt>
                <c:pt idx="6">
                  <c:v>39.775275527847249</c:v>
                </c:pt>
                <c:pt idx="7">
                  <c:v>41.176125074408887</c:v>
                </c:pt>
                <c:pt idx="8">
                  <c:v>44.260738057362936</c:v>
                </c:pt>
                <c:pt idx="9">
                  <c:v>45.733066071024645</c:v>
                </c:pt>
                <c:pt idx="10">
                  <c:v>46.837469273802256</c:v>
                </c:pt>
                <c:pt idx="11">
                  <c:v>40.614289309999478</c:v>
                </c:pt>
                <c:pt idx="12">
                  <c:v>40.799306214089363</c:v>
                </c:pt>
                <c:pt idx="13">
                  <c:v>41.125266416544179</c:v>
                </c:pt>
                <c:pt idx="14">
                  <c:v>41.524636877133808</c:v>
                </c:pt>
                <c:pt idx="15">
                  <c:v>41.884038121004288</c:v>
                </c:pt>
                <c:pt idx="16">
                  <c:v>42.2206682366282</c:v>
                </c:pt>
                <c:pt idx="17">
                  <c:v>42.571027379717876</c:v>
                </c:pt>
                <c:pt idx="18">
                  <c:v>42.933211567566609</c:v>
                </c:pt>
                <c:pt idx="19">
                  <c:v>43.288998035025848</c:v>
                </c:pt>
                <c:pt idx="20">
                  <c:v>43.659885255086735</c:v>
                </c:pt>
                <c:pt idx="21">
                  <c:v>44.068648595232162</c:v>
                </c:pt>
                <c:pt idx="22">
                  <c:v>44.513955355592536</c:v>
                </c:pt>
                <c:pt idx="23">
                  <c:v>44.901205246180247</c:v>
                </c:pt>
                <c:pt idx="24">
                  <c:v>45.29175017115206</c:v>
                </c:pt>
                <c:pt idx="25">
                  <c:v>45.609997198911195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21.229463732043374</c:v>
                </c:pt>
                <c:pt idx="1">
                  <c:v>23.728704718823529</c:v>
                </c:pt>
                <c:pt idx="2">
                  <c:v>23.70000078420016</c:v>
                </c:pt>
                <c:pt idx="3">
                  <c:v>25.46471999641216</c:v>
                </c:pt>
                <c:pt idx="4">
                  <c:v>25.43281442821289</c:v>
                </c:pt>
                <c:pt idx="5">
                  <c:v>27.151450121702112</c:v>
                </c:pt>
                <c:pt idx="6">
                  <c:v>21.820199055363254</c:v>
                </c:pt>
                <c:pt idx="7">
                  <c:v>24.021973331066455</c:v>
                </c:pt>
                <c:pt idx="8">
                  <c:v>25.075940394380133</c:v>
                </c:pt>
                <c:pt idx="9">
                  <c:v>30.390682577284228</c:v>
                </c:pt>
                <c:pt idx="10">
                  <c:v>29.250375954647009</c:v>
                </c:pt>
                <c:pt idx="11">
                  <c:v>28.173882754693579</c:v>
                </c:pt>
                <c:pt idx="12">
                  <c:v>28.411510990788525</c:v>
                </c:pt>
                <c:pt idx="13">
                  <c:v>28.823283282793358</c:v>
                </c:pt>
                <c:pt idx="14">
                  <c:v>29.34754132659593</c:v>
                </c:pt>
                <c:pt idx="15">
                  <c:v>29.852562961071474</c:v>
                </c:pt>
                <c:pt idx="16">
                  <c:v>30.317794960344393</c:v>
                </c:pt>
                <c:pt idx="17">
                  <c:v>30.799413898559415</c:v>
                </c:pt>
                <c:pt idx="18">
                  <c:v>31.296288940822091</c:v>
                </c:pt>
                <c:pt idx="19">
                  <c:v>31.79138740641411</c:v>
                </c:pt>
                <c:pt idx="20">
                  <c:v>32.299563720556471</c:v>
                </c:pt>
                <c:pt idx="21">
                  <c:v>32.851745265196783</c:v>
                </c:pt>
                <c:pt idx="22">
                  <c:v>33.437789526129798</c:v>
                </c:pt>
                <c:pt idx="23">
                  <c:v>33.950278979660951</c:v>
                </c:pt>
                <c:pt idx="24">
                  <c:v>34.440924820510389</c:v>
                </c:pt>
                <c:pt idx="25">
                  <c:v>34.626683158872929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39.565820947266921</c:v>
                </c:pt>
                <c:pt idx="1">
                  <c:v>37.272938084513946</c:v>
                </c:pt>
                <c:pt idx="2">
                  <c:v>37.190157496393198</c:v>
                </c:pt>
                <c:pt idx="3">
                  <c:v>36.149175704273617</c:v>
                </c:pt>
                <c:pt idx="4">
                  <c:v>36.921709125743028</c:v>
                </c:pt>
                <c:pt idx="5">
                  <c:v>39.97279455164594</c:v>
                </c:pt>
                <c:pt idx="6">
                  <c:v>38.75590004463416</c:v>
                </c:pt>
                <c:pt idx="7">
                  <c:v>38.870731755784199</c:v>
                </c:pt>
                <c:pt idx="8">
                  <c:v>42.902636735302835</c:v>
                </c:pt>
                <c:pt idx="9">
                  <c:v>43.01314424704281</c:v>
                </c:pt>
                <c:pt idx="10">
                  <c:v>44.316162132984935</c:v>
                </c:pt>
                <c:pt idx="11">
                  <c:v>51.2639230359053</c:v>
                </c:pt>
                <c:pt idx="12">
                  <c:v>51.794731237482708</c:v>
                </c:pt>
                <c:pt idx="13">
                  <c:v>52.480208925003637</c:v>
                </c:pt>
                <c:pt idx="14">
                  <c:v>53.269973894038067</c:v>
                </c:pt>
                <c:pt idx="15">
                  <c:v>53.983694972240848</c:v>
                </c:pt>
                <c:pt idx="16">
                  <c:v>54.654860475614221</c:v>
                </c:pt>
                <c:pt idx="17">
                  <c:v>55.34814455168916</c:v>
                </c:pt>
                <c:pt idx="18">
                  <c:v>56.067004110267227</c:v>
                </c:pt>
                <c:pt idx="19">
                  <c:v>56.789157546345677</c:v>
                </c:pt>
                <c:pt idx="20">
                  <c:v>57.541895751744114</c:v>
                </c:pt>
                <c:pt idx="21">
                  <c:v>58.299968249680163</c:v>
                </c:pt>
                <c:pt idx="22">
                  <c:v>59.063600099373524</c:v>
                </c:pt>
                <c:pt idx="23">
                  <c:v>59.829702660158944</c:v>
                </c:pt>
                <c:pt idx="24">
                  <c:v>60.607988032936447</c:v>
                </c:pt>
                <c:pt idx="25">
                  <c:v>61.378040481370277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44.474988768806085</c:v>
                </c:pt>
                <c:pt idx="1">
                  <c:v>43.926193170223243</c:v>
                </c:pt>
                <c:pt idx="2">
                  <c:v>46.941057324531982</c:v>
                </c:pt>
                <c:pt idx="3">
                  <c:v>48.814997934255345</c:v>
                </c:pt>
                <c:pt idx="4">
                  <c:v>53.453923260246349</c:v>
                </c:pt>
                <c:pt idx="5">
                  <c:v>54.315991740109979</c:v>
                </c:pt>
                <c:pt idx="6">
                  <c:v>52.786230105252351</c:v>
                </c:pt>
                <c:pt idx="7">
                  <c:v>55.594137520455902</c:v>
                </c:pt>
                <c:pt idx="8">
                  <c:v>56.289680387404559</c:v>
                </c:pt>
                <c:pt idx="9">
                  <c:v>55.448021260591702</c:v>
                </c:pt>
                <c:pt idx="10">
                  <c:v>59.188712304029288</c:v>
                </c:pt>
                <c:pt idx="11">
                  <c:v>56.549368766938528</c:v>
                </c:pt>
                <c:pt idx="12">
                  <c:v>57.251836671255397</c:v>
                </c:pt>
                <c:pt idx="13">
                  <c:v>57.953471968487293</c:v>
                </c:pt>
                <c:pt idx="14">
                  <c:v>58.710786184777</c:v>
                </c:pt>
                <c:pt idx="15">
                  <c:v>59.358019837559233</c:v>
                </c:pt>
                <c:pt idx="16">
                  <c:v>59.972043375535016</c:v>
                </c:pt>
                <c:pt idx="17">
                  <c:v>60.54753364236916</c:v>
                </c:pt>
                <c:pt idx="18">
                  <c:v>61.057434455167602</c:v>
                </c:pt>
                <c:pt idx="19">
                  <c:v>61.557458495162287</c:v>
                </c:pt>
                <c:pt idx="20">
                  <c:v>62.079705718842007</c:v>
                </c:pt>
                <c:pt idx="21">
                  <c:v>62.646985574219528</c:v>
                </c:pt>
                <c:pt idx="22">
                  <c:v>63.219935572252282</c:v>
                </c:pt>
                <c:pt idx="23">
                  <c:v>63.790882559972097</c:v>
                </c:pt>
                <c:pt idx="24">
                  <c:v>64.335487033008604</c:v>
                </c:pt>
                <c:pt idx="25">
                  <c:v>64.797074965992266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38.191328443056499</c:v>
                </c:pt>
                <c:pt idx="1">
                  <c:v>38.109439460122111</c:v>
                </c:pt>
                <c:pt idx="2">
                  <c:v>42.057057291643702</c:v>
                </c:pt>
                <c:pt idx="3">
                  <c:v>36.555283866268361</c:v>
                </c:pt>
                <c:pt idx="4">
                  <c:v>37.022439465315145</c:v>
                </c:pt>
                <c:pt idx="5">
                  <c:v>38.373722043206286</c:v>
                </c:pt>
                <c:pt idx="6">
                  <c:v>37.139417280983068</c:v>
                </c:pt>
                <c:pt idx="7">
                  <c:v>37.066528397481711</c:v>
                </c:pt>
                <c:pt idx="8">
                  <c:v>38.272263507927455</c:v>
                </c:pt>
                <c:pt idx="9">
                  <c:v>39.201813936748394</c:v>
                </c:pt>
                <c:pt idx="10">
                  <c:v>41.182468618205775</c:v>
                </c:pt>
                <c:pt idx="11">
                  <c:v>40.312684245485777</c:v>
                </c:pt>
                <c:pt idx="12">
                  <c:v>41.30062632122754</c:v>
                </c:pt>
                <c:pt idx="13">
                  <c:v>41.803537582133693</c:v>
                </c:pt>
                <c:pt idx="14">
                  <c:v>42.291245505300907</c:v>
                </c:pt>
                <c:pt idx="15">
                  <c:v>42.590989132763887</c:v>
                </c:pt>
                <c:pt idx="16">
                  <c:v>42.838651546278726</c:v>
                </c:pt>
                <c:pt idx="17">
                  <c:v>43.11064171589333</c:v>
                </c:pt>
                <c:pt idx="18">
                  <c:v>43.373798321763864</c:v>
                </c:pt>
                <c:pt idx="19">
                  <c:v>43.626203964255026</c:v>
                </c:pt>
                <c:pt idx="20">
                  <c:v>43.889618870369439</c:v>
                </c:pt>
                <c:pt idx="21">
                  <c:v>44.166580358953972</c:v>
                </c:pt>
                <c:pt idx="22">
                  <c:v>44.445225662867145</c:v>
                </c:pt>
                <c:pt idx="23">
                  <c:v>44.721715522239585</c:v>
                </c:pt>
                <c:pt idx="24">
                  <c:v>44.993889027281909</c:v>
                </c:pt>
                <c:pt idx="25">
                  <c:v>45.261189928403148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42.679451660993315</c:v>
                </c:pt>
                <c:pt idx="1">
                  <c:v>38.673814797478578</c:v>
                </c:pt>
                <c:pt idx="2">
                  <c:v>36.034244780595941</c:v>
                </c:pt>
                <c:pt idx="3">
                  <c:v>37.626522727525519</c:v>
                </c:pt>
                <c:pt idx="4">
                  <c:v>36.900204062080547</c:v>
                </c:pt>
                <c:pt idx="5">
                  <c:v>38.90201914815075</c:v>
                </c:pt>
                <c:pt idx="6">
                  <c:v>38.400168199258985</c:v>
                </c:pt>
                <c:pt idx="7">
                  <c:v>37.368304172068953</c:v>
                </c:pt>
                <c:pt idx="8">
                  <c:v>40.112463709747743</c:v>
                </c:pt>
                <c:pt idx="9">
                  <c:v>41.864045729414705</c:v>
                </c:pt>
                <c:pt idx="10">
                  <c:v>47.428857556083166</c:v>
                </c:pt>
                <c:pt idx="11">
                  <c:v>46.798377119596296</c:v>
                </c:pt>
                <c:pt idx="12">
                  <c:v>47.042934613077911</c:v>
                </c:pt>
                <c:pt idx="13">
                  <c:v>47.558006892161444</c:v>
                </c:pt>
                <c:pt idx="14">
                  <c:v>48.166536577030861</c:v>
                </c:pt>
                <c:pt idx="15">
                  <c:v>48.758888193814961</c:v>
                </c:pt>
                <c:pt idx="16">
                  <c:v>49.338997582002051</c:v>
                </c:pt>
                <c:pt idx="17">
                  <c:v>49.914268334908286</c:v>
                </c:pt>
                <c:pt idx="18">
                  <c:v>50.520113364945814</c:v>
                </c:pt>
                <c:pt idx="19">
                  <c:v>51.130375458879499</c:v>
                </c:pt>
                <c:pt idx="20">
                  <c:v>51.784701424284727</c:v>
                </c:pt>
                <c:pt idx="21">
                  <c:v>52.457188990030829</c:v>
                </c:pt>
                <c:pt idx="22">
                  <c:v>53.099998576750536</c:v>
                </c:pt>
                <c:pt idx="23">
                  <c:v>53.742586002511331</c:v>
                </c:pt>
                <c:pt idx="24">
                  <c:v>54.39235933952547</c:v>
                </c:pt>
                <c:pt idx="25">
                  <c:v>55.018041429182766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18.249548384553517</c:v>
                </c:pt>
                <c:pt idx="1">
                  <c:v>17.463506597209975</c:v>
                </c:pt>
                <c:pt idx="2">
                  <c:v>17.737606063221321</c:v>
                </c:pt>
                <c:pt idx="3">
                  <c:v>17.550437369405135</c:v>
                </c:pt>
                <c:pt idx="4">
                  <c:v>15.862398519410048</c:v>
                </c:pt>
                <c:pt idx="5">
                  <c:v>16.58015591100235</c:v>
                </c:pt>
                <c:pt idx="6">
                  <c:v>16.575574352928047</c:v>
                </c:pt>
                <c:pt idx="7">
                  <c:v>18.518635180964182</c:v>
                </c:pt>
                <c:pt idx="8">
                  <c:v>19.370453293019317</c:v>
                </c:pt>
                <c:pt idx="9">
                  <c:v>18.227342858116806</c:v>
                </c:pt>
                <c:pt idx="10">
                  <c:v>19.501723949030438</c:v>
                </c:pt>
                <c:pt idx="11">
                  <c:v>17.717860822376419</c:v>
                </c:pt>
                <c:pt idx="12">
                  <c:v>17.814822965504405</c:v>
                </c:pt>
                <c:pt idx="13">
                  <c:v>17.929661694306997</c:v>
                </c:pt>
                <c:pt idx="14">
                  <c:v>18.073493143783761</c:v>
                </c:pt>
                <c:pt idx="15">
                  <c:v>18.192659732837861</c:v>
                </c:pt>
                <c:pt idx="16">
                  <c:v>18.29970378089331</c:v>
                </c:pt>
                <c:pt idx="17">
                  <c:v>18.403844672540252</c:v>
                </c:pt>
                <c:pt idx="18">
                  <c:v>18.507552024206166</c:v>
                </c:pt>
                <c:pt idx="19">
                  <c:v>18.601597617812811</c:v>
                </c:pt>
                <c:pt idx="20">
                  <c:v>18.717958796443625</c:v>
                </c:pt>
                <c:pt idx="21">
                  <c:v>18.829315671696328</c:v>
                </c:pt>
                <c:pt idx="22">
                  <c:v>18.95894437374762</c:v>
                </c:pt>
                <c:pt idx="23">
                  <c:v>19.077301163951688</c:v>
                </c:pt>
                <c:pt idx="24">
                  <c:v>19.209932662922835</c:v>
                </c:pt>
                <c:pt idx="25">
                  <c:v>19.325786685475627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13.957315876488583</c:v>
                </c:pt>
                <c:pt idx="1">
                  <c:v>17.156871043431966</c:v>
                </c:pt>
                <c:pt idx="2">
                  <c:v>17.598167494355927</c:v>
                </c:pt>
                <c:pt idx="3">
                  <c:v>17.513935138726154</c:v>
                </c:pt>
                <c:pt idx="4">
                  <c:v>18.913215555485575</c:v>
                </c:pt>
                <c:pt idx="5">
                  <c:v>18.985667126593395</c:v>
                </c:pt>
                <c:pt idx="6">
                  <c:v>18.301177155504806</c:v>
                </c:pt>
                <c:pt idx="7">
                  <c:v>18.674366839334191</c:v>
                </c:pt>
                <c:pt idx="8">
                  <c:v>20.443049003109127</c:v>
                </c:pt>
                <c:pt idx="9">
                  <c:v>19.35954242307924</c:v>
                </c:pt>
                <c:pt idx="10">
                  <c:v>21.041078537789378</c:v>
                </c:pt>
                <c:pt idx="11">
                  <c:v>31.016764930883131</c:v>
                </c:pt>
                <c:pt idx="12">
                  <c:v>31.652144001528285</c:v>
                </c:pt>
                <c:pt idx="13">
                  <c:v>32.289694389787996</c:v>
                </c:pt>
                <c:pt idx="14">
                  <c:v>32.956677485198696</c:v>
                </c:pt>
                <c:pt idx="15">
                  <c:v>33.566780202482875</c:v>
                </c:pt>
                <c:pt idx="16">
                  <c:v>34.141067437916391</c:v>
                </c:pt>
                <c:pt idx="17">
                  <c:v>34.712018369242934</c:v>
                </c:pt>
                <c:pt idx="18">
                  <c:v>35.301960851312849</c:v>
                </c:pt>
                <c:pt idx="19">
                  <c:v>35.880063875197536</c:v>
                </c:pt>
                <c:pt idx="20">
                  <c:v>36.478612172732376</c:v>
                </c:pt>
                <c:pt idx="21">
                  <c:v>37.058907235129986</c:v>
                </c:pt>
                <c:pt idx="22">
                  <c:v>37.641406878736724</c:v>
                </c:pt>
                <c:pt idx="23">
                  <c:v>38.268328354644801</c:v>
                </c:pt>
                <c:pt idx="24">
                  <c:v>38.901497397713726</c:v>
                </c:pt>
                <c:pt idx="25">
                  <c:v>39.550980195338866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14.476913505863173</c:v>
                </c:pt>
                <c:pt idx="1">
                  <c:v>15.115189512235068</c:v>
                </c:pt>
                <c:pt idx="2">
                  <c:v>13.587485752938804</c:v>
                </c:pt>
                <c:pt idx="3">
                  <c:v>12.444260645101284</c:v>
                </c:pt>
                <c:pt idx="4">
                  <c:v>11.864870882639977</c:v>
                </c:pt>
                <c:pt idx="5">
                  <c:v>11.635084174885785</c:v>
                </c:pt>
                <c:pt idx="6">
                  <c:v>12.47174914090192</c:v>
                </c:pt>
                <c:pt idx="7">
                  <c:v>12.358185916824485</c:v>
                </c:pt>
                <c:pt idx="8">
                  <c:v>12.117176799158401</c:v>
                </c:pt>
                <c:pt idx="9">
                  <c:v>12.292514330977298</c:v>
                </c:pt>
                <c:pt idx="10">
                  <c:v>12.906496314839238</c:v>
                </c:pt>
                <c:pt idx="11">
                  <c:v>10.24009323794168</c:v>
                </c:pt>
                <c:pt idx="12">
                  <c:v>10.231838343154548</c:v>
                </c:pt>
                <c:pt idx="13">
                  <c:v>10.286257795932805</c:v>
                </c:pt>
                <c:pt idx="14">
                  <c:v>10.335765472451106</c:v>
                </c:pt>
                <c:pt idx="15">
                  <c:v>10.417495611876301</c:v>
                </c:pt>
                <c:pt idx="16">
                  <c:v>10.493580238670903</c:v>
                </c:pt>
                <c:pt idx="17">
                  <c:v>10.56775626068031</c:v>
                </c:pt>
                <c:pt idx="18">
                  <c:v>10.636941195365248</c:v>
                </c:pt>
                <c:pt idx="19">
                  <c:v>10.706310758789375</c:v>
                </c:pt>
                <c:pt idx="20">
                  <c:v>10.769126832539447</c:v>
                </c:pt>
                <c:pt idx="21">
                  <c:v>10.833146652065716</c:v>
                </c:pt>
                <c:pt idx="22">
                  <c:v>10.911750630356677</c:v>
                </c:pt>
                <c:pt idx="23">
                  <c:v>10.991788285189967</c:v>
                </c:pt>
                <c:pt idx="24">
                  <c:v>11.050822670615021</c:v>
                </c:pt>
                <c:pt idx="25">
                  <c:v>11.111900255288699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8.1165343332312929</c:v>
                </c:pt>
                <c:pt idx="1">
                  <c:v>7.9044650172999145</c:v>
                </c:pt>
                <c:pt idx="2">
                  <c:v>9.2578045573267342</c:v>
                </c:pt>
                <c:pt idx="3">
                  <c:v>10.672921025313482</c:v>
                </c:pt>
                <c:pt idx="4">
                  <c:v>9.9352966136160283</c:v>
                </c:pt>
                <c:pt idx="5">
                  <c:v>11.843891058680041</c:v>
                </c:pt>
                <c:pt idx="6">
                  <c:v>9.8199877217355045</c:v>
                </c:pt>
                <c:pt idx="7">
                  <c:v>10.554000024474835</c:v>
                </c:pt>
                <c:pt idx="8">
                  <c:v>10.886612445589243</c:v>
                </c:pt>
                <c:pt idx="9">
                  <c:v>12.091813766975473</c:v>
                </c:pt>
                <c:pt idx="10">
                  <c:v>11.461121523603211</c:v>
                </c:pt>
                <c:pt idx="11">
                  <c:v>9.8043463391745096</c:v>
                </c:pt>
                <c:pt idx="12">
                  <c:v>9.715795518940709</c:v>
                </c:pt>
                <c:pt idx="13">
                  <c:v>9.7679275243277424</c:v>
                </c:pt>
                <c:pt idx="14">
                  <c:v>9.8688929766857072</c:v>
                </c:pt>
                <c:pt idx="15">
                  <c:v>9.9657635997744602</c:v>
                </c:pt>
                <c:pt idx="16">
                  <c:v>10.055765886329375</c:v>
                </c:pt>
                <c:pt idx="17">
                  <c:v>10.148896671987339</c:v>
                </c:pt>
                <c:pt idx="18">
                  <c:v>10.245194039134057</c:v>
                </c:pt>
                <c:pt idx="19">
                  <c:v>10.342626201770056</c:v>
                </c:pt>
                <c:pt idx="20">
                  <c:v>10.454367455346587</c:v>
                </c:pt>
                <c:pt idx="21">
                  <c:v>10.566679381089239</c:v>
                </c:pt>
                <c:pt idx="22">
                  <c:v>10.664031371207475</c:v>
                </c:pt>
                <c:pt idx="23">
                  <c:v>10.760869949169102</c:v>
                </c:pt>
                <c:pt idx="24">
                  <c:v>10.839103645010722</c:v>
                </c:pt>
                <c:pt idx="25">
                  <c:v>11.043669875294244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41.721692812006992</c:v>
                </c:pt>
                <c:pt idx="1">
                  <c:v>36.731623372747194</c:v>
                </c:pt>
                <c:pt idx="2">
                  <c:v>36.279114237484862</c:v>
                </c:pt>
                <c:pt idx="3">
                  <c:v>36.320193436391968</c:v>
                </c:pt>
                <c:pt idx="4">
                  <c:v>37.713645700384951</c:v>
                </c:pt>
                <c:pt idx="5">
                  <c:v>38.137943267251778</c:v>
                </c:pt>
                <c:pt idx="6">
                  <c:v>36.870419014446881</c:v>
                </c:pt>
                <c:pt idx="7">
                  <c:v>37.334425054698201</c:v>
                </c:pt>
                <c:pt idx="8">
                  <c:v>38.989637691501116</c:v>
                </c:pt>
                <c:pt idx="9">
                  <c:v>39.383671684021401</c:v>
                </c:pt>
                <c:pt idx="10">
                  <c:v>41.244655701968696</c:v>
                </c:pt>
                <c:pt idx="11">
                  <c:v>40.092750992500903</c:v>
                </c:pt>
                <c:pt idx="12">
                  <c:v>40.136374145252347</c:v>
                </c:pt>
                <c:pt idx="13">
                  <c:v>40.361343633669904</c:v>
                </c:pt>
                <c:pt idx="14">
                  <c:v>40.661318131516722</c:v>
                </c:pt>
                <c:pt idx="15">
                  <c:v>40.911751729599395</c:v>
                </c:pt>
                <c:pt idx="16">
                  <c:v>41.133912272356582</c:v>
                </c:pt>
                <c:pt idx="17">
                  <c:v>41.360412252073658</c:v>
                </c:pt>
                <c:pt idx="18">
                  <c:v>41.61463628425679</c:v>
                </c:pt>
                <c:pt idx="19">
                  <c:v>41.845244297285973</c:v>
                </c:pt>
                <c:pt idx="20">
                  <c:v>42.119143033425409</c:v>
                </c:pt>
                <c:pt idx="21">
                  <c:v>42.413124048830959</c:v>
                </c:pt>
                <c:pt idx="22">
                  <c:v>42.704300100974869</c:v>
                </c:pt>
                <c:pt idx="23">
                  <c:v>42.994788002053191</c:v>
                </c:pt>
                <c:pt idx="24">
                  <c:v>43.308467751536632</c:v>
                </c:pt>
                <c:pt idx="25">
                  <c:v>43.5837864962132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86.307648754055904</c:v>
                </c:pt>
                <c:pt idx="1">
                  <c:v>84.226799583038527</c:v>
                </c:pt>
                <c:pt idx="2">
                  <c:v>81.388478632104224</c:v>
                </c:pt>
                <c:pt idx="3">
                  <c:v>79.074437970672335</c:v>
                </c:pt>
                <c:pt idx="4">
                  <c:v>82.094944944541041</c:v>
                </c:pt>
                <c:pt idx="5">
                  <c:v>86.294181835484835</c:v>
                </c:pt>
                <c:pt idx="6">
                  <c:v>81.565319518547142</c:v>
                </c:pt>
                <c:pt idx="7">
                  <c:v>81.140708964507283</c:v>
                </c:pt>
                <c:pt idx="8">
                  <c:v>82.412223372436074</c:v>
                </c:pt>
                <c:pt idx="9">
                  <c:v>79.892164424842932</c:v>
                </c:pt>
                <c:pt idx="10">
                  <c:v>83.464534101567878</c:v>
                </c:pt>
                <c:pt idx="11">
                  <c:v>85.931459368120201</c:v>
                </c:pt>
                <c:pt idx="12">
                  <c:v>85.769187423097023</c:v>
                </c:pt>
                <c:pt idx="13">
                  <c:v>85.777627689885861</c:v>
                </c:pt>
                <c:pt idx="14">
                  <c:v>85.911894089417217</c:v>
                </c:pt>
                <c:pt idx="15">
                  <c:v>86.034696886137638</c:v>
                </c:pt>
                <c:pt idx="16">
                  <c:v>86.016658199600784</c:v>
                </c:pt>
                <c:pt idx="17">
                  <c:v>85.949105502160847</c:v>
                </c:pt>
                <c:pt idx="18">
                  <c:v>85.789291309263064</c:v>
                </c:pt>
                <c:pt idx="19">
                  <c:v>85.683081531850632</c:v>
                </c:pt>
                <c:pt idx="20">
                  <c:v>85.584947872223538</c:v>
                </c:pt>
                <c:pt idx="21">
                  <c:v>85.489827905876254</c:v>
                </c:pt>
                <c:pt idx="22">
                  <c:v>85.36727030994669</c:v>
                </c:pt>
                <c:pt idx="23">
                  <c:v>85.163944192583685</c:v>
                </c:pt>
                <c:pt idx="24">
                  <c:v>84.91733850862451</c:v>
                </c:pt>
                <c:pt idx="25">
                  <c:v>84.842801136401576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20.735782312944089</c:v>
                </c:pt>
                <c:pt idx="1">
                  <c:v>19.038870570979853</c:v>
                </c:pt>
                <c:pt idx="2">
                  <c:v>18.301613445762261</c:v>
                </c:pt>
                <c:pt idx="3">
                  <c:v>18.526377570535669</c:v>
                </c:pt>
                <c:pt idx="4">
                  <c:v>19.272934522517041</c:v>
                </c:pt>
                <c:pt idx="5">
                  <c:v>18.751126558557111</c:v>
                </c:pt>
                <c:pt idx="6">
                  <c:v>17.11699466867961</c:v>
                </c:pt>
                <c:pt idx="7">
                  <c:v>17.115630372584803</c:v>
                </c:pt>
                <c:pt idx="8">
                  <c:v>18.118359414489532</c:v>
                </c:pt>
                <c:pt idx="9">
                  <c:v>16.193678996836212</c:v>
                </c:pt>
                <c:pt idx="10">
                  <c:v>16.3193494095914</c:v>
                </c:pt>
                <c:pt idx="11">
                  <c:v>16.444329165688167</c:v>
                </c:pt>
                <c:pt idx="12">
                  <c:v>16.262829964933502</c:v>
                </c:pt>
                <c:pt idx="13">
                  <c:v>16.06891710520377</c:v>
                </c:pt>
                <c:pt idx="14">
                  <c:v>15.929484473059553</c:v>
                </c:pt>
                <c:pt idx="15">
                  <c:v>15.741746616066738</c:v>
                </c:pt>
                <c:pt idx="16">
                  <c:v>15.503902267246309</c:v>
                </c:pt>
                <c:pt idx="17">
                  <c:v>15.242921455510638</c:v>
                </c:pt>
                <c:pt idx="18">
                  <c:v>14.975893818883248</c:v>
                </c:pt>
                <c:pt idx="19">
                  <c:v>14.738516608284005</c:v>
                </c:pt>
                <c:pt idx="20">
                  <c:v>14.456662731624446</c:v>
                </c:pt>
                <c:pt idx="21">
                  <c:v>13.903587445674605</c:v>
                </c:pt>
                <c:pt idx="22">
                  <c:v>13.292981464840565</c:v>
                </c:pt>
                <c:pt idx="23">
                  <c:v>12.978372746626674</c:v>
                </c:pt>
                <c:pt idx="24">
                  <c:v>12.747722350754129</c:v>
                </c:pt>
                <c:pt idx="25">
                  <c:v>12.969817749117585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9.5650714400515984</c:v>
                </c:pt>
                <c:pt idx="1">
                  <c:v>14.465480828915553</c:v>
                </c:pt>
                <c:pt idx="2">
                  <c:v>8.1893820275046192</c:v>
                </c:pt>
                <c:pt idx="3">
                  <c:v>10.220376720189376</c:v>
                </c:pt>
                <c:pt idx="4">
                  <c:v>11.627427715978175</c:v>
                </c:pt>
                <c:pt idx="5">
                  <c:v>9.8314967627196541</c:v>
                </c:pt>
                <c:pt idx="6">
                  <c:v>7.3116208550571491</c:v>
                </c:pt>
                <c:pt idx="7">
                  <c:v>8.8983670414368135</c:v>
                </c:pt>
                <c:pt idx="8">
                  <c:v>10.242075125741515</c:v>
                </c:pt>
                <c:pt idx="9">
                  <c:v>8.1291302717673251</c:v>
                </c:pt>
                <c:pt idx="10">
                  <c:v>8.207815179753668</c:v>
                </c:pt>
                <c:pt idx="11">
                  <c:v>7.7387288425386771</c:v>
                </c:pt>
                <c:pt idx="12">
                  <c:v>7.8074804559238222</c:v>
                </c:pt>
                <c:pt idx="13">
                  <c:v>7.9158051618219663</c:v>
                </c:pt>
                <c:pt idx="14">
                  <c:v>8.0312368071579261</c:v>
                </c:pt>
                <c:pt idx="15">
                  <c:v>8.1231907012702873</c:v>
                </c:pt>
                <c:pt idx="16">
                  <c:v>8.2103606582375157</c:v>
                </c:pt>
                <c:pt idx="17">
                  <c:v>8.2911672355828383</c:v>
                </c:pt>
                <c:pt idx="18">
                  <c:v>8.3766780668509782</c:v>
                </c:pt>
                <c:pt idx="19">
                  <c:v>8.4601390921467505</c:v>
                </c:pt>
                <c:pt idx="20">
                  <c:v>8.5463853232903819</c:v>
                </c:pt>
                <c:pt idx="21">
                  <c:v>8.6306611627719256</c:v>
                </c:pt>
                <c:pt idx="22">
                  <c:v>8.7089146062162008</c:v>
                </c:pt>
                <c:pt idx="23">
                  <c:v>8.786262831325752</c:v>
                </c:pt>
                <c:pt idx="24">
                  <c:v>8.8606510189137335</c:v>
                </c:pt>
                <c:pt idx="25">
                  <c:v>8.9325556477985408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39.820706249781651</c:v>
                </c:pt>
                <c:pt idx="1">
                  <c:v>40.504438138094947</c:v>
                </c:pt>
                <c:pt idx="2">
                  <c:v>35.248863545683371</c:v>
                </c:pt>
                <c:pt idx="3">
                  <c:v>38.252889254443815</c:v>
                </c:pt>
                <c:pt idx="4">
                  <c:v>39.197552664038966</c:v>
                </c:pt>
                <c:pt idx="5">
                  <c:v>39.310368443960606</c:v>
                </c:pt>
                <c:pt idx="6">
                  <c:v>38.251479737244011</c:v>
                </c:pt>
                <c:pt idx="7">
                  <c:v>38.041181753314142</c:v>
                </c:pt>
                <c:pt idx="8">
                  <c:v>38.800735501306676</c:v>
                </c:pt>
                <c:pt idx="9">
                  <c:v>38.358534355845485</c:v>
                </c:pt>
                <c:pt idx="10">
                  <c:v>32.431789522504481</c:v>
                </c:pt>
                <c:pt idx="11">
                  <c:v>32.224870321571281</c:v>
                </c:pt>
                <c:pt idx="12">
                  <c:v>31.830899421306704</c:v>
                </c:pt>
                <c:pt idx="13">
                  <c:v>31.502912782169201</c:v>
                </c:pt>
                <c:pt idx="14">
                  <c:v>31.243108206175499</c:v>
                </c:pt>
                <c:pt idx="15">
                  <c:v>30.981039824266574</c:v>
                </c:pt>
                <c:pt idx="16">
                  <c:v>30.684634072949184</c:v>
                </c:pt>
                <c:pt idx="17">
                  <c:v>30.369311522752824</c:v>
                </c:pt>
                <c:pt idx="18">
                  <c:v>30.045393349222174</c:v>
                </c:pt>
                <c:pt idx="19">
                  <c:v>29.721785196358493</c:v>
                </c:pt>
                <c:pt idx="20">
                  <c:v>29.41976240545489</c:v>
                </c:pt>
                <c:pt idx="21">
                  <c:v>29.127359311779507</c:v>
                </c:pt>
                <c:pt idx="22">
                  <c:v>28.829539967450472</c:v>
                </c:pt>
                <c:pt idx="23">
                  <c:v>28.52102203924774</c:v>
                </c:pt>
                <c:pt idx="24">
                  <c:v>28.218896177315738</c:v>
                </c:pt>
                <c:pt idx="25">
                  <c:v>27.915784598473167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38.335635056286627</c:v>
                </c:pt>
                <c:pt idx="1">
                  <c:v>35.088978736379801</c:v>
                </c:pt>
                <c:pt idx="2">
                  <c:v>31.901388007019118</c:v>
                </c:pt>
                <c:pt idx="3">
                  <c:v>34.090065616401127</c:v>
                </c:pt>
                <c:pt idx="4">
                  <c:v>32.171333453047261</c:v>
                </c:pt>
                <c:pt idx="5">
                  <c:v>30.758676250161187</c:v>
                </c:pt>
                <c:pt idx="6">
                  <c:v>28.585358773407059</c:v>
                </c:pt>
                <c:pt idx="7">
                  <c:v>30.907393293748214</c:v>
                </c:pt>
                <c:pt idx="8">
                  <c:v>31.79656762556904</c:v>
                </c:pt>
                <c:pt idx="9">
                  <c:v>33.610799154572923</c:v>
                </c:pt>
                <c:pt idx="10">
                  <c:v>27.25508238263054</c:v>
                </c:pt>
                <c:pt idx="11">
                  <c:v>27.075196882551829</c:v>
                </c:pt>
                <c:pt idx="12">
                  <c:v>26.723662949608116</c:v>
                </c:pt>
                <c:pt idx="13">
                  <c:v>26.210356349502039</c:v>
                </c:pt>
                <c:pt idx="14">
                  <c:v>25.838177349439398</c:v>
                </c:pt>
                <c:pt idx="15">
                  <c:v>25.576380419123996</c:v>
                </c:pt>
                <c:pt idx="16">
                  <c:v>25.283130729545505</c:v>
                </c:pt>
                <c:pt idx="17">
                  <c:v>24.966205214539272</c:v>
                </c:pt>
                <c:pt idx="18">
                  <c:v>24.672953419126898</c:v>
                </c:pt>
                <c:pt idx="19">
                  <c:v>24.366852268427603</c:v>
                </c:pt>
                <c:pt idx="20">
                  <c:v>24.060365360125378</c:v>
                </c:pt>
                <c:pt idx="21">
                  <c:v>23.750802063813637</c:v>
                </c:pt>
                <c:pt idx="22">
                  <c:v>23.44692786321686</c:v>
                </c:pt>
                <c:pt idx="23">
                  <c:v>23.138405512598158</c:v>
                </c:pt>
                <c:pt idx="24">
                  <c:v>22.830109206821071</c:v>
                </c:pt>
                <c:pt idx="25">
                  <c:v>22.521585482091755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15.590781891631716</c:v>
                </c:pt>
                <c:pt idx="1">
                  <c:v>16.398484063015683</c:v>
                </c:pt>
                <c:pt idx="2">
                  <c:v>16.710576935296533</c:v>
                </c:pt>
                <c:pt idx="3">
                  <c:v>17.037520499339109</c:v>
                </c:pt>
                <c:pt idx="4">
                  <c:v>16.83715173283678</c:v>
                </c:pt>
                <c:pt idx="5">
                  <c:v>19.270778464065046</c:v>
                </c:pt>
                <c:pt idx="6">
                  <c:v>16.98475840169872</c:v>
                </c:pt>
                <c:pt idx="7">
                  <c:v>18.148472068571518</c:v>
                </c:pt>
                <c:pt idx="8">
                  <c:v>16.46800640945272</c:v>
                </c:pt>
                <c:pt idx="9">
                  <c:v>17.196803680305958</c:v>
                </c:pt>
                <c:pt idx="10">
                  <c:v>16.157260532061432</c:v>
                </c:pt>
                <c:pt idx="11">
                  <c:v>16.864961260227165</c:v>
                </c:pt>
                <c:pt idx="12">
                  <c:v>16.815442030406871</c:v>
                </c:pt>
                <c:pt idx="13">
                  <c:v>16.829768728629766</c:v>
                </c:pt>
                <c:pt idx="14">
                  <c:v>16.887712545266414</c:v>
                </c:pt>
                <c:pt idx="15">
                  <c:v>16.930007458073138</c:v>
                </c:pt>
                <c:pt idx="16">
                  <c:v>16.947620433109041</c:v>
                </c:pt>
                <c:pt idx="17">
                  <c:v>16.943366109104527</c:v>
                </c:pt>
                <c:pt idx="18">
                  <c:v>16.956778118270492</c:v>
                </c:pt>
                <c:pt idx="19">
                  <c:v>16.975109414649754</c:v>
                </c:pt>
                <c:pt idx="20">
                  <c:v>16.995027331009638</c:v>
                </c:pt>
                <c:pt idx="21">
                  <c:v>17.023462579990362</c:v>
                </c:pt>
                <c:pt idx="22">
                  <c:v>17.048438241422421</c:v>
                </c:pt>
                <c:pt idx="23">
                  <c:v>17.04659550212688</c:v>
                </c:pt>
                <c:pt idx="24">
                  <c:v>17.040971339913991</c:v>
                </c:pt>
                <c:pt idx="25">
                  <c:v>16.928483946899597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63.442909158131279</c:v>
                </c:pt>
                <c:pt idx="1">
                  <c:v>57.074726742827792</c:v>
                </c:pt>
                <c:pt idx="2">
                  <c:v>59.619841320739781</c:v>
                </c:pt>
                <c:pt idx="3">
                  <c:v>59.890144818655081</c:v>
                </c:pt>
                <c:pt idx="4">
                  <c:v>64.020918849635081</c:v>
                </c:pt>
                <c:pt idx="5">
                  <c:v>64.863358835168683</c:v>
                </c:pt>
                <c:pt idx="6">
                  <c:v>63.081793011632051</c:v>
                </c:pt>
                <c:pt idx="7">
                  <c:v>64.098548290734811</c:v>
                </c:pt>
                <c:pt idx="8">
                  <c:v>63.453800027617277</c:v>
                </c:pt>
                <c:pt idx="9">
                  <c:v>61.581083991428557</c:v>
                </c:pt>
                <c:pt idx="10">
                  <c:v>62.930136725529941</c:v>
                </c:pt>
                <c:pt idx="11">
                  <c:v>63.030755158294269</c:v>
                </c:pt>
                <c:pt idx="12">
                  <c:v>63.42202670095358</c:v>
                </c:pt>
                <c:pt idx="13">
                  <c:v>63.789759532482087</c:v>
                </c:pt>
                <c:pt idx="14">
                  <c:v>64.174809175257238</c:v>
                </c:pt>
                <c:pt idx="15">
                  <c:v>64.423912771951095</c:v>
                </c:pt>
                <c:pt idx="16">
                  <c:v>64.583373808070618</c:v>
                </c:pt>
                <c:pt idx="17">
                  <c:v>64.700321504218152</c:v>
                </c:pt>
                <c:pt idx="18">
                  <c:v>64.876686592597878</c:v>
                </c:pt>
                <c:pt idx="19">
                  <c:v>65.02889121789886</c:v>
                </c:pt>
                <c:pt idx="20">
                  <c:v>65.243531136923281</c:v>
                </c:pt>
                <c:pt idx="21">
                  <c:v>65.489325782584189</c:v>
                </c:pt>
                <c:pt idx="22">
                  <c:v>65.778545845006079</c:v>
                </c:pt>
                <c:pt idx="23">
                  <c:v>66.059622197151938</c:v>
                </c:pt>
                <c:pt idx="24">
                  <c:v>66.37122943700912</c:v>
                </c:pt>
                <c:pt idx="25">
                  <c:v>66.69055436010062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17.75274767203755</c:v>
                </c:pt>
                <c:pt idx="1">
                  <c:v>19.191777555553525</c:v>
                </c:pt>
                <c:pt idx="2">
                  <c:v>18.146271167056785</c:v>
                </c:pt>
                <c:pt idx="3">
                  <c:v>18.428904452445803</c:v>
                </c:pt>
                <c:pt idx="4">
                  <c:v>19.518306753459211</c:v>
                </c:pt>
                <c:pt idx="5">
                  <c:v>20.767238960033453</c:v>
                </c:pt>
                <c:pt idx="6">
                  <c:v>18.363337963704939</c:v>
                </c:pt>
                <c:pt idx="7">
                  <c:v>19.539051611479824</c:v>
                </c:pt>
                <c:pt idx="8">
                  <c:v>21.489473590666638</c:v>
                </c:pt>
                <c:pt idx="9">
                  <c:v>21.877340978080174</c:v>
                </c:pt>
                <c:pt idx="10">
                  <c:v>20.409570734791885</c:v>
                </c:pt>
                <c:pt idx="11">
                  <c:v>18.389845701878183</c:v>
                </c:pt>
                <c:pt idx="12">
                  <c:v>18.281886326650191</c:v>
                </c:pt>
                <c:pt idx="13">
                  <c:v>18.331828246982976</c:v>
                </c:pt>
                <c:pt idx="14">
                  <c:v>18.42639693746095</c:v>
                </c:pt>
                <c:pt idx="15">
                  <c:v>18.498942825834202</c:v>
                </c:pt>
                <c:pt idx="16">
                  <c:v>18.552155942924259</c:v>
                </c:pt>
                <c:pt idx="17">
                  <c:v>18.590754112790258</c:v>
                </c:pt>
                <c:pt idx="18">
                  <c:v>18.619592938894915</c:v>
                </c:pt>
                <c:pt idx="19">
                  <c:v>18.638935661048137</c:v>
                </c:pt>
                <c:pt idx="20">
                  <c:v>18.666190762385476</c:v>
                </c:pt>
                <c:pt idx="21">
                  <c:v>18.692869474313731</c:v>
                </c:pt>
                <c:pt idx="22">
                  <c:v>18.714249587737651</c:v>
                </c:pt>
                <c:pt idx="23">
                  <c:v>18.745902666049393</c:v>
                </c:pt>
                <c:pt idx="24">
                  <c:v>18.755191365961206</c:v>
                </c:pt>
                <c:pt idx="25">
                  <c:v>18.709395293182094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1.8095411421202894</c:v>
                </c:pt>
                <c:pt idx="1">
                  <c:v>1.2589039184868993</c:v>
                </c:pt>
                <c:pt idx="2">
                  <c:v>1.1840584481952501</c:v>
                </c:pt>
                <c:pt idx="3">
                  <c:v>1.1153669497191889</c:v>
                </c:pt>
                <c:pt idx="4">
                  <c:v>1.1988532375288954</c:v>
                </c:pt>
                <c:pt idx="5">
                  <c:v>1.0739216413173334</c:v>
                </c:pt>
                <c:pt idx="6">
                  <c:v>0.93604847798813662</c:v>
                </c:pt>
                <c:pt idx="7">
                  <c:v>1.0503060330585916</c:v>
                </c:pt>
                <c:pt idx="8">
                  <c:v>1.0321488075711096</c:v>
                </c:pt>
                <c:pt idx="9">
                  <c:v>0.97522936428492135</c:v>
                </c:pt>
                <c:pt idx="10">
                  <c:v>1.174422477654083</c:v>
                </c:pt>
                <c:pt idx="11">
                  <c:v>0.86604965045661275</c:v>
                </c:pt>
                <c:pt idx="12">
                  <c:v>0.86686343313899183</c:v>
                </c:pt>
                <c:pt idx="13">
                  <c:v>0.87194495933963312</c:v>
                </c:pt>
                <c:pt idx="14">
                  <c:v>0.87741581147130743</c:v>
                </c:pt>
                <c:pt idx="15">
                  <c:v>0.88502741559573728</c:v>
                </c:pt>
                <c:pt idx="16">
                  <c:v>0.89211823070689589</c:v>
                </c:pt>
                <c:pt idx="17">
                  <c:v>0.89917113001529736</c:v>
                </c:pt>
                <c:pt idx="18">
                  <c:v>0.90602095199860344</c:v>
                </c:pt>
                <c:pt idx="19">
                  <c:v>0.91301504928239707</c:v>
                </c:pt>
                <c:pt idx="20">
                  <c:v>0.91939633875021753</c:v>
                </c:pt>
                <c:pt idx="21">
                  <c:v>0.9257395970433524</c:v>
                </c:pt>
                <c:pt idx="22">
                  <c:v>0.932633249210989</c:v>
                </c:pt>
                <c:pt idx="23">
                  <c:v>0.94000431301365495</c:v>
                </c:pt>
                <c:pt idx="24">
                  <c:v>0.94567401609745205</c:v>
                </c:pt>
                <c:pt idx="25">
                  <c:v>0.95134908685234998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73.956459700911438</c:v>
                </c:pt>
                <c:pt idx="1">
                  <c:v>76.671039054928229</c:v>
                </c:pt>
                <c:pt idx="2">
                  <c:v>78.982790960265092</c:v>
                </c:pt>
                <c:pt idx="3">
                  <c:v>73.851009691320499</c:v>
                </c:pt>
                <c:pt idx="4">
                  <c:v>84.565867182492454</c:v>
                </c:pt>
                <c:pt idx="5">
                  <c:v>86.096988149613779</c:v>
                </c:pt>
                <c:pt idx="6">
                  <c:v>84.828768375700093</c:v>
                </c:pt>
                <c:pt idx="7">
                  <c:v>79.67022285499948</c:v>
                </c:pt>
                <c:pt idx="8">
                  <c:v>75.646627871248171</c:v>
                </c:pt>
                <c:pt idx="9">
                  <c:v>77.951726418348173</c:v>
                </c:pt>
                <c:pt idx="10">
                  <c:v>78.181794843882599</c:v>
                </c:pt>
                <c:pt idx="11">
                  <c:v>77.364474392558492</c:v>
                </c:pt>
                <c:pt idx="12">
                  <c:v>77.396248333078361</c:v>
                </c:pt>
                <c:pt idx="13">
                  <c:v>77.64898060345709</c:v>
                </c:pt>
                <c:pt idx="14">
                  <c:v>77.992176929228847</c:v>
                </c:pt>
                <c:pt idx="15">
                  <c:v>78.192016727043281</c:v>
                </c:pt>
                <c:pt idx="16">
                  <c:v>78.31370020884313</c:v>
                </c:pt>
                <c:pt idx="17">
                  <c:v>78.368848274991194</c:v>
                </c:pt>
                <c:pt idx="18">
                  <c:v>78.394250312785317</c:v>
                </c:pt>
                <c:pt idx="19">
                  <c:v>78.411872539427307</c:v>
                </c:pt>
                <c:pt idx="20">
                  <c:v>78.406835780843295</c:v>
                </c:pt>
                <c:pt idx="21">
                  <c:v>78.33485274741065</c:v>
                </c:pt>
                <c:pt idx="22">
                  <c:v>78.191743507647274</c:v>
                </c:pt>
                <c:pt idx="23">
                  <c:v>78.115618600761536</c:v>
                </c:pt>
                <c:pt idx="24">
                  <c:v>78.009984522651678</c:v>
                </c:pt>
                <c:pt idx="25">
                  <c:v>77.814300228075098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14.457539568178632</c:v>
                </c:pt>
                <c:pt idx="1">
                  <c:v>14.199907861573065</c:v>
                </c:pt>
                <c:pt idx="2">
                  <c:v>14.53779775826624</c:v>
                </c:pt>
                <c:pt idx="3">
                  <c:v>14.20208769339586</c:v>
                </c:pt>
                <c:pt idx="4">
                  <c:v>14.076291837174239</c:v>
                </c:pt>
                <c:pt idx="5">
                  <c:v>15.647428234901847</c:v>
                </c:pt>
                <c:pt idx="6">
                  <c:v>14.914182076893166</c:v>
                </c:pt>
                <c:pt idx="7">
                  <c:v>16.515325559701527</c:v>
                </c:pt>
                <c:pt idx="8">
                  <c:v>17.151629569208598</c:v>
                </c:pt>
                <c:pt idx="9">
                  <c:v>16.263531691103044</c:v>
                </c:pt>
                <c:pt idx="10">
                  <c:v>16.817665564462896</c:v>
                </c:pt>
                <c:pt idx="11">
                  <c:v>17.699320038884562</c:v>
                </c:pt>
                <c:pt idx="12">
                  <c:v>17.904478626561374</c:v>
                </c:pt>
                <c:pt idx="13">
                  <c:v>18.143571262647171</c:v>
                </c:pt>
                <c:pt idx="14">
                  <c:v>18.423385709784675</c:v>
                </c:pt>
                <c:pt idx="15">
                  <c:v>18.687108590845497</c:v>
                </c:pt>
                <c:pt idx="16">
                  <c:v>18.921659079203721</c:v>
                </c:pt>
                <c:pt idx="17">
                  <c:v>19.147106716620545</c:v>
                </c:pt>
                <c:pt idx="18">
                  <c:v>19.386372983105872</c:v>
                </c:pt>
                <c:pt idx="19">
                  <c:v>19.646271716306696</c:v>
                </c:pt>
                <c:pt idx="20">
                  <c:v>19.909159638818327</c:v>
                </c:pt>
                <c:pt idx="21">
                  <c:v>20.18855452981763</c:v>
                </c:pt>
                <c:pt idx="22">
                  <c:v>20.463996837321041</c:v>
                </c:pt>
                <c:pt idx="23">
                  <c:v>20.738782967480194</c:v>
                </c:pt>
                <c:pt idx="24">
                  <c:v>21.004422089766337</c:v>
                </c:pt>
                <c:pt idx="25">
                  <c:v>21.27843291125177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33.083305071258934</c:v>
                </c:pt>
                <c:pt idx="1">
                  <c:v>29.213208792452953</c:v>
                </c:pt>
                <c:pt idx="2">
                  <c:v>30.680361869546143</c:v>
                </c:pt>
                <c:pt idx="3">
                  <c:v>33.875985199468005</c:v>
                </c:pt>
                <c:pt idx="4">
                  <c:v>32.156925185763747</c:v>
                </c:pt>
                <c:pt idx="5">
                  <c:v>33.147941184344226</c:v>
                </c:pt>
                <c:pt idx="6">
                  <c:v>31.527767650400385</c:v>
                </c:pt>
                <c:pt idx="7">
                  <c:v>33.215685314956978</c:v>
                </c:pt>
                <c:pt idx="8">
                  <c:v>33.994250299458606</c:v>
                </c:pt>
                <c:pt idx="9">
                  <c:v>30.224404392111406</c:v>
                </c:pt>
                <c:pt idx="10">
                  <c:v>26.513648916341079</c:v>
                </c:pt>
                <c:pt idx="11">
                  <c:v>27.864726581672688</c:v>
                </c:pt>
                <c:pt idx="12">
                  <c:v>27.639914672047965</c:v>
                </c:pt>
                <c:pt idx="13">
                  <c:v>27.461816185135895</c:v>
                </c:pt>
                <c:pt idx="14">
                  <c:v>27.294367127628281</c:v>
                </c:pt>
                <c:pt idx="15">
                  <c:v>27.04471479942459</c:v>
                </c:pt>
                <c:pt idx="16">
                  <c:v>26.801428520697488</c:v>
                </c:pt>
                <c:pt idx="17">
                  <c:v>26.531846036773477</c:v>
                </c:pt>
                <c:pt idx="18">
                  <c:v>26.236544752477968</c:v>
                </c:pt>
                <c:pt idx="19">
                  <c:v>25.957003195135368</c:v>
                </c:pt>
                <c:pt idx="20">
                  <c:v>25.710434569918164</c:v>
                </c:pt>
                <c:pt idx="21">
                  <c:v>25.478247826540155</c:v>
                </c:pt>
                <c:pt idx="22">
                  <c:v>25.251923913898199</c:v>
                </c:pt>
                <c:pt idx="23">
                  <c:v>25.011956408143284</c:v>
                </c:pt>
                <c:pt idx="24">
                  <c:v>24.779980546121106</c:v>
                </c:pt>
                <c:pt idx="25">
                  <c:v>24.572978871367958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30.882751779031892</c:v>
                </c:pt>
                <c:pt idx="1">
                  <c:v>33.361067337632399</c:v>
                </c:pt>
                <c:pt idx="2">
                  <c:v>29.588017056690013</c:v>
                </c:pt>
                <c:pt idx="3">
                  <c:v>33.844282961522424</c:v>
                </c:pt>
                <c:pt idx="4">
                  <c:v>30.97288188841819</c:v>
                </c:pt>
                <c:pt idx="5">
                  <c:v>30.261207182052505</c:v>
                </c:pt>
                <c:pt idx="6">
                  <c:v>32.840219080666017</c:v>
                </c:pt>
                <c:pt idx="7">
                  <c:v>33.666025185714176</c:v>
                </c:pt>
                <c:pt idx="8">
                  <c:v>39.534599547724575</c:v>
                </c:pt>
                <c:pt idx="9">
                  <c:v>36.283210187050756</c:v>
                </c:pt>
                <c:pt idx="10">
                  <c:v>32.31677867596072</c:v>
                </c:pt>
                <c:pt idx="11">
                  <c:v>32.269483434899591</c:v>
                </c:pt>
                <c:pt idx="12">
                  <c:v>31.911547903139564</c:v>
                </c:pt>
                <c:pt idx="13">
                  <c:v>31.702064478060663</c:v>
                </c:pt>
                <c:pt idx="14">
                  <c:v>31.574331618053918</c:v>
                </c:pt>
                <c:pt idx="15">
                  <c:v>31.416882627051347</c:v>
                </c:pt>
                <c:pt idx="16">
                  <c:v>31.238513740653719</c:v>
                </c:pt>
                <c:pt idx="17">
                  <c:v>31.03629302096066</c:v>
                </c:pt>
                <c:pt idx="18">
                  <c:v>30.818441216965464</c:v>
                </c:pt>
                <c:pt idx="19">
                  <c:v>30.610666378601618</c:v>
                </c:pt>
                <c:pt idx="20">
                  <c:v>30.404151910017838</c:v>
                </c:pt>
                <c:pt idx="21">
                  <c:v>30.239648650746314</c:v>
                </c:pt>
                <c:pt idx="22">
                  <c:v>30.10271215553049</c:v>
                </c:pt>
                <c:pt idx="23">
                  <c:v>29.939325250473576</c:v>
                </c:pt>
                <c:pt idx="24">
                  <c:v>29.769184841400619</c:v>
                </c:pt>
                <c:pt idx="25">
                  <c:v>29.60327250377021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13.832543428338544</c:v>
                </c:pt>
                <c:pt idx="1">
                  <c:v>13.580885502972508</c:v>
                </c:pt>
                <c:pt idx="2">
                  <c:v>13.20675258708035</c:v>
                </c:pt>
                <c:pt idx="3">
                  <c:v>13.797223989507049</c:v>
                </c:pt>
                <c:pt idx="4">
                  <c:v>15.454490467070828</c:v>
                </c:pt>
                <c:pt idx="5">
                  <c:v>15.280613782908379</c:v>
                </c:pt>
                <c:pt idx="6">
                  <c:v>14.824480100081152</c:v>
                </c:pt>
                <c:pt idx="7">
                  <c:v>14.176125766822953</c:v>
                </c:pt>
                <c:pt idx="8">
                  <c:v>15.246876104206907</c:v>
                </c:pt>
                <c:pt idx="9">
                  <c:v>13.490773280153467</c:v>
                </c:pt>
                <c:pt idx="10">
                  <c:v>11.683553402501733</c:v>
                </c:pt>
                <c:pt idx="11">
                  <c:v>19.379202143673613</c:v>
                </c:pt>
                <c:pt idx="12">
                  <c:v>19.598741597072241</c:v>
                </c:pt>
                <c:pt idx="13">
                  <c:v>19.842394297102512</c:v>
                </c:pt>
                <c:pt idx="14">
                  <c:v>20.146680738519766</c:v>
                </c:pt>
                <c:pt idx="15">
                  <c:v>20.442892391292627</c:v>
                </c:pt>
                <c:pt idx="16">
                  <c:v>20.740699250616817</c:v>
                </c:pt>
                <c:pt idx="17">
                  <c:v>21.0574340356508</c:v>
                </c:pt>
                <c:pt idx="18">
                  <c:v>21.326576235356633</c:v>
                </c:pt>
                <c:pt idx="19">
                  <c:v>21.603272848150169</c:v>
                </c:pt>
                <c:pt idx="20">
                  <c:v>21.893975615023223</c:v>
                </c:pt>
                <c:pt idx="21">
                  <c:v>22.18156866151504</c:v>
                </c:pt>
                <c:pt idx="22">
                  <c:v>22.460598286573934</c:v>
                </c:pt>
                <c:pt idx="23">
                  <c:v>22.741137965034643</c:v>
                </c:pt>
                <c:pt idx="24">
                  <c:v>23.028327077795495</c:v>
                </c:pt>
                <c:pt idx="25">
                  <c:v>23.322720260601773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96.024678773863414</c:v>
                </c:pt>
                <c:pt idx="1">
                  <c:v>93.685021565580797</c:v>
                </c:pt>
                <c:pt idx="2">
                  <c:v>89.164517607001557</c:v>
                </c:pt>
                <c:pt idx="3">
                  <c:v>92.768941401566437</c:v>
                </c:pt>
                <c:pt idx="4">
                  <c:v>92.451244536378084</c:v>
                </c:pt>
                <c:pt idx="5">
                  <c:v>98.263690708010486</c:v>
                </c:pt>
                <c:pt idx="6">
                  <c:v>95.60777370944443</c:v>
                </c:pt>
                <c:pt idx="7">
                  <c:v>104.00354262080731</c:v>
                </c:pt>
                <c:pt idx="8">
                  <c:v>97.267974708799926</c:v>
                </c:pt>
                <c:pt idx="9">
                  <c:v>95.966929927991444</c:v>
                </c:pt>
                <c:pt idx="10">
                  <c:v>90.221475663782513</c:v>
                </c:pt>
                <c:pt idx="11">
                  <c:v>83.176255501488797</c:v>
                </c:pt>
                <c:pt idx="12">
                  <c:v>82.099869139779656</c:v>
                </c:pt>
                <c:pt idx="13">
                  <c:v>81.567592512430835</c:v>
                </c:pt>
                <c:pt idx="14">
                  <c:v>81.338954907566233</c:v>
                </c:pt>
                <c:pt idx="15">
                  <c:v>81.121795850997415</c:v>
                </c:pt>
                <c:pt idx="16">
                  <c:v>80.89699906502581</c:v>
                </c:pt>
                <c:pt idx="17">
                  <c:v>80.641190378667389</c:v>
                </c:pt>
                <c:pt idx="18">
                  <c:v>80.44139077939171</c:v>
                </c:pt>
                <c:pt idx="19">
                  <c:v>80.231163625494105</c:v>
                </c:pt>
                <c:pt idx="20">
                  <c:v>80.018594192220675</c:v>
                </c:pt>
                <c:pt idx="21">
                  <c:v>79.787202237995956</c:v>
                </c:pt>
                <c:pt idx="22">
                  <c:v>79.596586015991647</c:v>
                </c:pt>
                <c:pt idx="23">
                  <c:v>79.368600081650982</c:v>
                </c:pt>
                <c:pt idx="24">
                  <c:v>79.10209494864057</c:v>
                </c:pt>
                <c:pt idx="25">
                  <c:v>78.794817253672875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56.863303269109977</c:v>
                </c:pt>
                <c:pt idx="1">
                  <c:v>61.309368692305434</c:v>
                </c:pt>
                <c:pt idx="2">
                  <c:v>61.119593633296688</c:v>
                </c:pt>
                <c:pt idx="3">
                  <c:v>64.383657363556793</c:v>
                </c:pt>
                <c:pt idx="4">
                  <c:v>62.667171844197284</c:v>
                </c:pt>
                <c:pt idx="5">
                  <c:v>66.751713985174646</c:v>
                </c:pt>
                <c:pt idx="6">
                  <c:v>61.595474583210503</c:v>
                </c:pt>
                <c:pt idx="7">
                  <c:v>65.198098405475349</c:v>
                </c:pt>
                <c:pt idx="8">
                  <c:v>69.336678451743069</c:v>
                </c:pt>
                <c:pt idx="9">
                  <c:v>76.123748648308876</c:v>
                </c:pt>
                <c:pt idx="10">
                  <c:v>76.087845228449268</c:v>
                </c:pt>
                <c:pt idx="11">
                  <c:v>68.788172064693057</c:v>
                </c:pt>
                <c:pt idx="12">
                  <c:v>69.210817204877884</c:v>
                </c:pt>
                <c:pt idx="13">
                  <c:v>69.948549699337534</c:v>
                </c:pt>
                <c:pt idx="14">
                  <c:v>70.872178203729732</c:v>
                </c:pt>
                <c:pt idx="15">
                  <c:v>71.736601082075765</c:v>
                </c:pt>
                <c:pt idx="16">
                  <c:v>72.5384631969726</c:v>
                </c:pt>
                <c:pt idx="17">
                  <c:v>73.370441278277298</c:v>
                </c:pt>
                <c:pt idx="18">
                  <c:v>74.229500508388696</c:v>
                </c:pt>
                <c:pt idx="19">
                  <c:v>75.080385441439958</c:v>
                </c:pt>
                <c:pt idx="20">
                  <c:v>75.959448975643198</c:v>
                </c:pt>
                <c:pt idx="21">
                  <c:v>76.920393860428945</c:v>
                </c:pt>
                <c:pt idx="22">
                  <c:v>77.951744881722334</c:v>
                </c:pt>
                <c:pt idx="23">
                  <c:v>78.851484225841205</c:v>
                </c:pt>
                <c:pt idx="24">
                  <c:v>79.732674991662449</c:v>
                </c:pt>
                <c:pt idx="25">
                  <c:v>80.236680357784124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164.91158982012283</c:v>
                </c:pt>
                <c:pt idx="1">
                  <c:v>157.98238551233786</c:v>
                </c:pt>
                <c:pt idx="2">
                  <c:v>162.22251689316482</c:v>
                </c:pt>
                <c:pt idx="3">
                  <c:v>159.14598023232284</c:v>
                </c:pt>
                <c:pt idx="4">
                  <c:v>164.29827591338505</c:v>
                </c:pt>
                <c:pt idx="5">
                  <c:v>171.56452748311293</c:v>
                </c:pt>
                <c:pt idx="6">
                  <c:v>167.08171563012854</c:v>
                </c:pt>
                <c:pt idx="7">
                  <c:v>168.89970184579076</c:v>
                </c:pt>
                <c:pt idx="8">
                  <c:v>177.5770443403826</c:v>
                </c:pt>
                <c:pt idx="9">
                  <c:v>179.52702517379763</c:v>
                </c:pt>
                <c:pt idx="10">
                  <c:v>192.11620061130316</c:v>
                </c:pt>
                <c:pt idx="11">
                  <c:v>194.92435316792589</c:v>
                </c:pt>
                <c:pt idx="12">
                  <c:v>197.39012884304353</c:v>
                </c:pt>
                <c:pt idx="13">
                  <c:v>199.79522536778606</c:v>
                </c:pt>
                <c:pt idx="14">
                  <c:v>202.43854216114681</c:v>
                </c:pt>
                <c:pt idx="15">
                  <c:v>204.69159213637892</c:v>
                </c:pt>
                <c:pt idx="16">
                  <c:v>206.80455297943001</c:v>
                </c:pt>
                <c:pt idx="17">
                  <c:v>208.92058824485994</c:v>
                </c:pt>
                <c:pt idx="18">
                  <c:v>211.0183502521445</c:v>
                </c:pt>
                <c:pt idx="19">
                  <c:v>213.10319546464245</c:v>
                </c:pt>
                <c:pt idx="20">
                  <c:v>215.29592176524028</c:v>
                </c:pt>
                <c:pt idx="21">
                  <c:v>217.5707231728845</c:v>
                </c:pt>
                <c:pt idx="22">
                  <c:v>219.82875991124348</c:v>
                </c:pt>
                <c:pt idx="23">
                  <c:v>222.08488674488194</c:v>
                </c:pt>
                <c:pt idx="24">
                  <c:v>224.32972343275242</c:v>
                </c:pt>
                <c:pt idx="25">
                  <c:v>226.45434680494847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96.522004912143558</c:v>
                </c:pt>
                <c:pt idx="1">
                  <c:v>94.371655542924117</c:v>
                </c:pt>
                <c:pt idx="2">
                  <c:v>94.460178105327657</c:v>
                </c:pt>
                <c:pt idx="3">
                  <c:v>94.501747614938012</c:v>
                </c:pt>
                <c:pt idx="4">
                  <c:v>94.289427271536567</c:v>
                </c:pt>
                <c:pt idx="5">
                  <c:v>97.182741538413353</c:v>
                </c:pt>
                <c:pt idx="6">
                  <c:v>94.038907385517163</c:v>
                </c:pt>
                <c:pt idx="7">
                  <c:v>97.439613016295894</c:v>
                </c:pt>
                <c:pt idx="8">
                  <c:v>101.8069292323772</c:v>
                </c:pt>
                <c:pt idx="9">
                  <c:v>101.35488506317023</c:v>
                </c:pt>
                <c:pt idx="10">
                  <c:v>106.15507602723096</c:v>
                </c:pt>
                <c:pt idx="11">
                  <c:v>108.87181632287664</c:v>
                </c:pt>
                <c:pt idx="12">
                  <c:v>109.5509749743803</c:v>
                </c:pt>
                <c:pt idx="13">
                  <c:v>110.63488503802544</c:v>
                </c:pt>
                <c:pt idx="14">
                  <c:v>111.896147209636</c:v>
                </c:pt>
                <c:pt idx="15">
                  <c:v>113.05445087657088</c:v>
                </c:pt>
                <c:pt idx="16">
                  <c:v>114.12402961616655</c:v>
                </c:pt>
                <c:pt idx="17">
                  <c:v>115.1929282265245</c:v>
                </c:pt>
                <c:pt idx="18">
                  <c:v>116.30628439427512</c:v>
                </c:pt>
                <c:pt idx="19">
                  <c:v>117.37584275085575</c:v>
                </c:pt>
                <c:pt idx="20">
                  <c:v>118.53920829048744</c:v>
                </c:pt>
                <c:pt idx="21">
                  <c:v>119.70117298881223</c:v>
                </c:pt>
                <c:pt idx="22">
                  <c:v>120.88043335502337</c:v>
                </c:pt>
                <c:pt idx="23">
                  <c:v>122.09307575500875</c:v>
                </c:pt>
                <c:pt idx="24">
                  <c:v>123.30982412779895</c:v>
                </c:pt>
                <c:pt idx="25">
                  <c:v>124.61612350761064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107.043431067</c:v>
                </c:pt>
                <c:pt idx="1">
                  <c:v>103.26567015401838</c:v>
                </c:pt>
                <c:pt idx="2">
                  <c:v>99.690092077866481</c:v>
                </c:pt>
                <c:pt idx="3">
                  <c:v>97.600815541208007</c:v>
                </c:pt>
                <c:pt idx="4">
                  <c:v>101.36787946705809</c:v>
                </c:pt>
                <c:pt idx="5">
                  <c:v>105.04530839404194</c:v>
                </c:pt>
                <c:pt idx="6">
                  <c:v>98.682314187226751</c:v>
                </c:pt>
                <c:pt idx="7">
                  <c:v>98.256339337092086</c:v>
                </c:pt>
                <c:pt idx="8">
                  <c:v>100.53058278692561</c:v>
                </c:pt>
                <c:pt idx="9">
                  <c:v>96.085843421679144</c:v>
                </c:pt>
                <c:pt idx="10">
                  <c:v>99.783883511159274</c:v>
                </c:pt>
                <c:pt idx="11">
                  <c:v>102.37578853380836</c:v>
                </c:pt>
                <c:pt idx="12">
                  <c:v>102.03201738803052</c:v>
                </c:pt>
                <c:pt idx="13">
                  <c:v>101.84654479508963</c:v>
                </c:pt>
                <c:pt idx="14">
                  <c:v>101.84137856247676</c:v>
                </c:pt>
                <c:pt idx="15">
                  <c:v>101.77644350220437</c:v>
                </c:pt>
                <c:pt idx="16">
                  <c:v>101.52056046684709</c:v>
                </c:pt>
                <c:pt idx="17">
                  <c:v>101.19202695767149</c:v>
                </c:pt>
                <c:pt idx="18">
                  <c:v>100.76518512814631</c:v>
                </c:pt>
                <c:pt idx="19">
                  <c:v>100.42159814013463</c:v>
                </c:pt>
                <c:pt idx="20">
                  <c:v>100.04161060384799</c:v>
                </c:pt>
                <c:pt idx="21">
                  <c:v>99.393415351550857</c:v>
                </c:pt>
                <c:pt idx="22">
                  <c:v>98.660251774787255</c:v>
                </c:pt>
                <c:pt idx="23">
                  <c:v>98.14231693921036</c:v>
                </c:pt>
                <c:pt idx="24">
                  <c:v>97.665060859378642</c:v>
                </c:pt>
                <c:pt idx="25">
                  <c:v>97.812618885519157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103.3121946377516</c:v>
                </c:pt>
                <c:pt idx="1">
                  <c:v>106.45738176640599</c:v>
                </c:pt>
                <c:pt idx="2">
                  <c:v>92.050210515503636</c:v>
                </c:pt>
                <c:pt idx="3">
                  <c:v>99.600852090373422</c:v>
                </c:pt>
                <c:pt idx="4">
                  <c:v>99.833465565901179</c:v>
                </c:pt>
                <c:pt idx="5">
                  <c:v>99.171319920906484</c:v>
                </c:pt>
                <c:pt idx="6">
                  <c:v>91.133217767406933</c:v>
                </c:pt>
                <c:pt idx="7">
                  <c:v>95.995414157070684</c:v>
                </c:pt>
                <c:pt idx="8">
                  <c:v>97.30738466206995</c:v>
                </c:pt>
                <c:pt idx="9">
                  <c:v>97.295267462491694</c:v>
                </c:pt>
                <c:pt idx="10">
                  <c:v>84.051947616950116</c:v>
                </c:pt>
                <c:pt idx="11">
                  <c:v>83.903757306888949</c:v>
                </c:pt>
                <c:pt idx="12">
                  <c:v>83.177484857245517</c:v>
                </c:pt>
                <c:pt idx="13">
                  <c:v>82.458843022122977</c:v>
                </c:pt>
                <c:pt idx="14">
                  <c:v>82.000234908039232</c:v>
                </c:pt>
                <c:pt idx="15">
                  <c:v>81.610618402733991</c:v>
                </c:pt>
                <c:pt idx="16">
                  <c:v>81.125745893841241</c:v>
                </c:pt>
                <c:pt idx="17">
                  <c:v>80.57005008197946</c:v>
                </c:pt>
                <c:pt idx="18">
                  <c:v>80.051802953470542</c:v>
                </c:pt>
                <c:pt idx="19">
                  <c:v>79.523885971582601</c:v>
                </c:pt>
                <c:pt idx="20">
                  <c:v>79.021540419880282</c:v>
                </c:pt>
                <c:pt idx="21">
                  <c:v>78.532285118355432</c:v>
                </c:pt>
                <c:pt idx="22">
                  <c:v>78.033820678305943</c:v>
                </c:pt>
                <c:pt idx="23">
                  <c:v>77.492285885298529</c:v>
                </c:pt>
                <c:pt idx="24">
                  <c:v>76.950627742964528</c:v>
                </c:pt>
                <c:pt idx="25">
                  <c:v>76.298409675263059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83.005197972289125</c:v>
                </c:pt>
                <c:pt idx="1">
                  <c:v>77.525408216868215</c:v>
                </c:pt>
                <c:pt idx="2">
                  <c:v>78.950170935991807</c:v>
                </c:pt>
                <c:pt idx="3">
                  <c:v>79.434416220820069</c:v>
                </c:pt>
                <c:pt idx="4">
                  <c:v>84.738078840623189</c:v>
                </c:pt>
                <c:pt idx="5">
                  <c:v>86.704519436519462</c:v>
                </c:pt>
                <c:pt idx="6">
                  <c:v>82.381179453325132</c:v>
                </c:pt>
                <c:pt idx="7">
                  <c:v>84.687905935273221</c:v>
                </c:pt>
                <c:pt idx="8">
                  <c:v>85.975422425855015</c:v>
                </c:pt>
                <c:pt idx="9">
                  <c:v>84.433654333793655</c:v>
                </c:pt>
                <c:pt idx="10">
                  <c:v>84.514129937975895</c:v>
                </c:pt>
                <c:pt idx="11">
                  <c:v>82.286650510629073</c:v>
                </c:pt>
                <c:pt idx="12">
                  <c:v>82.570776460742763</c:v>
                </c:pt>
                <c:pt idx="13">
                  <c:v>82.993532738804689</c:v>
                </c:pt>
                <c:pt idx="14">
                  <c:v>83.478621924189497</c:v>
                </c:pt>
                <c:pt idx="15">
                  <c:v>83.807883013381044</c:v>
                </c:pt>
                <c:pt idx="16">
                  <c:v>84.027647981701776</c:v>
                </c:pt>
                <c:pt idx="17">
                  <c:v>84.190246747023707</c:v>
                </c:pt>
                <c:pt idx="18">
                  <c:v>84.402300483491388</c:v>
                </c:pt>
                <c:pt idx="19">
                  <c:v>84.58084192822939</c:v>
                </c:pt>
                <c:pt idx="20">
                  <c:v>84.829118238058967</c:v>
                </c:pt>
                <c:pt idx="21">
                  <c:v>85.107934853941273</c:v>
                </c:pt>
                <c:pt idx="22">
                  <c:v>85.425428681954727</c:v>
                </c:pt>
                <c:pt idx="23">
                  <c:v>85.745529176214987</c:v>
                </c:pt>
                <c:pt idx="24">
                  <c:v>86.072094819067786</c:v>
                </c:pt>
                <c:pt idx="25">
                  <c:v>86.351298740135064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88.41399926909007</c:v>
                </c:pt>
                <c:pt idx="1">
                  <c:v>90.870946916501296</c:v>
                </c:pt>
                <c:pt idx="2">
                  <c:v>93.520588718531329</c:v>
                </c:pt>
                <c:pt idx="3">
                  <c:v>88.053097384716352</c:v>
                </c:pt>
                <c:pt idx="4">
                  <c:v>98.642159019666693</c:v>
                </c:pt>
                <c:pt idx="5">
                  <c:v>101.74441638451563</c:v>
                </c:pt>
                <c:pt idx="6">
                  <c:v>99.742950452593263</c:v>
                </c:pt>
                <c:pt idx="7">
                  <c:v>96.185548414701003</c:v>
                </c:pt>
                <c:pt idx="8">
                  <c:v>92.798257440456766</c:v>
                </c:pt>
                <c:pt idx="9">
                  <c:v>94.215258109451213</c:v>
                </c:pt>
                <c:pt idx="10">
                  <c:v>94.999460408345499</c:v>
                </c:pt>
                <c:pt idx="11">
                  <c:v>95.063794431443057</c:v>
                </c:pt>
                <c:pt idx="12">
                  <c:v>95.300726959639732</c:v>
                </c:pt>
                <c:pt idx="13">
                  <c:v>95.792551866104262</c:v>
                </c:pt>
                <c:pt idx="14">
                  <c:v>96.41556263901353</c:v>
                </c:pt>
                <c:pt idx="15">
                  <c:v>96.879125317888779</c:v>
                </c:pt>
                <c:pt idx="16">
                  <c:v>97.235359288046851</c:v>
                </c:pt>
                <c:pt idx="17">
                  <c:v>97.515954991611736</c:v>
                </c:pt>
                <c:pt idx="18">
                  <c:v>97.780623295891189</c:v>
                </c:pt>
                <c:pt idx="19">
                  <c:v>98.058144255734007</c:v>
                </c:pt>
                <c:pt idx="20">
                  <c:v>98.315995419661618</c:v>
                </c:pt>
                <c:pt idx="21">
                  <c:v>98.523407277228273</c:v>
                </c:pt>
                <c:pt idx="22">
                  <c:v>98.655740344968308</c:v>
                </c:pt>
                <c:pt idx="23">
                  <c:v>98.854401568241727</c:v>
                </c:pt>
                <c:pt idx="24">
                  <c:v>99.014406612418014</c:v>
                </c:pt>
                <c:pt idx="25">
                  <c:v>99.092733139326867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63.966056850290826</c:v>
                </c:pt>
                <c:pt idx="1">
                  <c:v>62.574276130085352</c:v>
                </c:pt>
                <c:pt idx="2">
                  <c:v>60.268378926236153</c:v>
                </c:pt>
                <c:pt idx="3">
                  <c:v>67.720268160990429</c:v>
                </c:pt>
                <c:pt idx="4">
                  <c:v>63.12980707418194</c:v>
                </c:pt>
                <c:pt idx="5">
                  <c:v>63.409148366396735</c:v>
                </c:pt>
                <c:pt idx="6">
                  <c:v>64.367986731066395</c:v>
                </c:pt>
                <c:pt idx="7">
                  <c:v>66.881710500671147</c:v>
                </c:pt>
                <c:pt idx="8">
                  <c:v>73.528849847183182</c:v>
                </c:pt>
                <c:pt idx="9">
                  <c:v>66.507614579162166</c:v>
                </c:pt>
                <c:pt idx="10">
                  <c:v>58.830427592301803</c:v>
                </c:pt>
                <c:pt idx="11">
                  <c:v>60.134210016572283</c:v>
                </c:pt>
                <c:pt idx="12">
                  <c:v>59.551462575187529</c:v>
                </c:pt>
                <c:pt idx="13">
                  <c:v>59.163880663196558</c:v>
                </c:pt>
                <c:pt idx="14">
                  <c:v>58.868698745682195</c:v>
                </c:pt>
                <c:pt idx="15">
                  <c:v>58.461597426475933</c:v>
                </c:pt>
                <c:pt idx="16">
                  <c:v>58.039942261351207</c:v>
                </c:pt>
                <c:pt idx="17">
                  <c:v>57.568139057734136</c:v>
                </c:pt>
                <c:pt idx="18">
                  <c:v>57.054985969443436</c:v>
                </c:pt>
                <c:pt idx="19">
                  <c:v>56.567669573736985</c:v>
                </c:pt>
                <c:pt idx="20">
                  <c:v>56.114586479936001</c:v>
                </c:pt>
                <c:pt idx="21">
                  <c:v>55.717896477286473</c:v>
                </c:pt>
                <c:pt idx="22">
                  <c:v>55.354636069428693</c:v>
                </c:pt>
                <c:pt idx="23">
                  <c:v>54.951281658616864</c:v>
                </c:pt>
                <c:pt idx="24">
                  <c:v>54.549165387521725</c:v>
                </c:pt>
                <c:pt idx="25">
                  <c:v>54.176251375138165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109.85722220220195</c:v>
                </c:pt>
                <c:pt idx="1">
                  <c:v>107.2659070685533</c:v>
                </c:pt>
                <c:pt idx="2">
                  <c:v>102.3712701940819</c:v>
                </c:pt>
                <c:pt idx="3">
                  <c:v>106.56616539107348</c:v>
                </c:pt>
                <c:pt idx="4">
                  <c:v>107.90573500344891</c:v>
                </c:pt>
                <c:pt idx="5">
                  <c:v>113.54430449091886</c:v>
                </c:pt>
                <c:pt idx="6">
                  <c:v>110.43225380952558</c:v>
                </c:pt>
                <c:pt idx="7">
                  <c:v>118.17966838763026</c:v>
                </c:pt>
                <c:pt idx="8">
                  <c:v>112.51485081300683</c:v>
                </c:pt>
                <c:pt idx="9">
                  <c:v>109.45770320814491</c:v>
                </c:pt>
                <c:pt idx="10">
                  <c:v>101.90502906628424</c:v>
                </c:pt>
                <c:pt idx="11">
                  <c:v>102.55545764516241</c:v>
                </c:pt>
                <c:pt idx="12">
                  <c:v>101.69861073685189</c:v>
                </c:pt>
                <c:pt idx="13">
                  <c:v>101.40998680953335</c:v>
                </c:pt>
                <c:pt idx="14">
                  <c:v>101.485635646086</c:v>
                </c:pt>
                <c:pt idx="15">
                  <c:v>101.56468824229005</c:v>
                </c:pt>
                <c:pt idx="16">
                  <c:v>101.63769831564262</c:v>
                </c:pt>
                <c:pt idx="17">
                  <c:v>101.69862441431819</c:v>
                </c:pt>
                <c:pt idx="18">
                  <c:v>101.76796701474834</c:v>
                </c:pt>
                <c:pt idx="19">
                  <c:v>101.83443647364427</c:v>
                </c:pt>
                <c:pt idx="20">
                  <c:v>101.9125698072439</c:v>
                </c:pt>
                <c:pt idx="21">
                  <c:v>101.968770899511</c:v>
                </c:pt>
                <c:pt idx="22">
                  <c:v>102.05718430256559</c:v>
                </c:pt>
                <c:pt idx="23">
                  <c:v>102.10973804668562</c:v>
                </c:pt>
                <c:pt idx="24">
                  <c:v>102.13042202643607</c:v>
                </c:pt>
                <c:pt idx="25">
                  <c:v>102.11753751427464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56.863303269109977</c:v>
                </c:pt>
                <c:pt idx="1">
                  <c:v>61.309368692305434</c:v>
                </c:pt>
                <c:pt idx="2">
                  <c:v>61.119593633296688</c:v>
                </c:pt>
                <c:pt idx="3">
                  <c:v>64.383657363556793</c:v>
                </c:pt>
                <c:pt idx="4">
                  <c:v>62.667171844197284</c:v>
                </c:pt>
                <c:pt idx="5">
                  <c:v>66.751713985174646</c:v>
                </c:pt>
                <c:pt idx="6">
                  <c:v>61.595474583210503</c:v>
                </c:pt>
                <c:pt idx="7">
                  <c:v>65.198098405475349</c:v>
                </c:pt>
                <c:pt idx="8">
                  <c:v>69.336678451743069</c:v>
                </c:pt>
                <c:pt idx="9">
                  <c:v>76.123748648308876</c:v>
                </c:pt>
                <c:pt idx="10">
                  <c:v>76.087845228449268</c:v>
                </c:pt>
                <c:pt idx="11">
                  <c:v>68.788172064693057</c:v>
                </c:pt>
                <c:pt idx="12">
                  <c:v>69.210817204877884</c:v>
                </c:pt>
                <c:pt idx="13">
                  <c:v>69.948549699337534</c:v>
                </c:pt>
                <c:pt idx="14">
                  <c:v>70.872178203729732</c:v>
                </c:pt>
                <c:pt idx="15">
                  <c:v>71.736601082075765</c:v>
                </c:pt>
                <c:pt idx="16">
                  <c:v>72.5384631969726</c:v>
                </c:pt>
                <c:pt idx="17">
                  <c:v>73.370441278277298</c:v>
                </c:pt>
                <c:pt idx="18">
                  <c:v>74.229500508388696</c:v>
                </c:pt>
                <c:pt idx="19">
                  <c:v>75.080385441439958</c:v>
                </c:pt>
                <c:pt idx="20">
                  <c:v>75.959448975643198</c:v>
                </c:pt>
                <c:pt idx="21">
                  <c:v>76.920393860428945</c:v>
                </c:pt>
                <c:pt idx="22">
                  <c:v>77.951744881722334</c:v>
                </c:pt>
                <c:pt idx="23">
                  <c:v>78.851484225841205</c:v>
                </c:pt>
                <c:pt idx="24">
                  <c:v>79.732674991662449</c:v>
                </c:pt>
                <c:pt idx="25">
                  <c:v>80.236680357784124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164.91158982012283</c:v>
                </c:pt>
                <c:pt idx="1">
                  <c:v>157.98238551233786</c:v>
                </c:pt>
                <c:pt idx="2">
                  <c:v>162.22251689316482</c:v>
                </c:pt>
                <c:pt idx="3">
                  <c:v>159.14598023232284</c:v>
                </c:pt>
                <c:pt idx="4">
                  <c:v>164.29827591338505</c:v>
                </c:pt>
                <c:pt idx="5">
                  <c:v>171.56452748311293</c:v>
                </c:pt>
                <c:pt idx="6">
                  <c:v>167.08171563012854</c:v>
                </c:pt>
                <c:pt idx="7">
                  <c:v>168.89970184579076</c:v>
                </c:pt>
                <c:pt idx="8">
                  <c:v>177.5770443403826</c:v>
                </c:pt>
                <c:pt idx="9">
                  <c:v>179.52702517379763</c:v>
                </c:pt>
                <c:pt idx="10">
                  <c:v>192.11620061130316</c:v>
                </c:pt>
                <c:pt idx="11">
                  <c:v>194.92435316792589</c:v>
                </c:pt>
                <c:pt idx="12">
                  <c:v>197.39012884304353</c:v>
                </c:pt>
                <c:pt idx="13">
                  <c:v>199.79522536778606</c:v>
                </c:pt>
                <c:pt idx="14">
                  <c:v>202.43854216114681</c:v>
                </c:pt>
                <c:pt idx="15">
                  <c:v>204.69159213637892</c:v>
                </c:pt>
                <c:pt idx="16">
                  <c:v>206.80455297943001</c:v>
                </c:pt>
                <c:pt idx="17">
                  <c:v>208.92058824485994</c:v>
                </c:pt>
                <c:pt idx="18">
                  <c:v>211.0183502521445</c:v>
                </c:pt>
                <c:pt idx="19">
                  <c:v>213.10319546464245</c:v>
                </c:pt>
                <c:pt idx="20">
                  <c:v>215.29592176524028</c:v>
                </c:pt>
                <c:pt idx="21">
                  <c:v>217.5707231728845</c:v>
                </c:pt>
                <c:pt idx="22">
                  <c:v>219.82875991124348</c:v>
                </c:pt>
                <c:pt idx="23">
                  <c:v>222.08488674488194</c:v>
                </c:pt>
                <c:pt idx="24">
                  <c:v>224.32972343275242</c:v>
                </c:pt>
                <c:pt idx="25">
                  <c:v>226.45434680494847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96.522004912143558</c:v>
                </c:pt>
                <c:pt idx="1">
                  <c:v>94.371655542924117</c:v>
                </c:pt>
                <c:pt idx="2">
                  <c:v>94.460178105327657</c:v>
                </c:pt>
                <c:pt idx="3">
                  <c:v>94.501747614938012</c:v>
                </c:pt>
                <c:pt idx="4">
                  <c:v>94.289427271536567</c:v>
                </c:pt>
                <c:pt idx="5">
                  <c:v>97.182741538413353</c:v>
                </c:pt>
                <c:pt idx="6">
                  <c:v>94.038907385517163</c:v>
                </c:pt>
                <c:pt idx="7">
                  <c:v>97.439613016295894</c:v>
                </c:pt>
                <c:pt idx="8">
                  <c:v>101.8069292323772</c:v>
                </c:pt>
                <c:pt idx="9">
                  <c:v>101.35488506317023</c:v>
                </c:pt>
                <c:pt idx="10">
                  <c:v>106.15507602723096</c:v>
                </c:pt>
                <c:pt idx="11">
                  <c:v>108.87181632287664</c:v>
                </c:pt>
                <c:pt idx="12">
                  <c:v>109.5509749743803</c:v>
                </c:pt>
                <c:pt idx="13">
                  <c:v>110.63488503802544</c:v>
                </c:pt>
                <c:pt idx="14">
                  <c:v>111.896147209636</c:v>
                </c:pt>
                <c:pt idx="15">
                  <c:v>113.05445087657088</c:v>
                </c:pt>
                <c:pt idx="16">
                  <c:v>114.12402961616655</c:v>
                </c:pt>
                <c:pt idx="17">
                  <c:v>115.1929282265245</c:v>
                </c:pt>
                <c:pt idx="18">
                  <c:v>116.30628439427512</c:v>
                </c:pt>
                <c:pt idx="19">
                  <c:v>117.37584275085575</c:v>
                </c:pt>
                <c:pt idx="20">
                  <c:v>118.53920829048744</c:v>
                </c:pt>
                <c:pt idx="21">
                  <c:v>119.70117298881223</c:v>
                </c:pt>
                <c:pt idx="22">
                  <c:v>120.88043335502337</c:v>
                </c:pt>
                <c:pt idx="23">
                  <c:v>122.09307575500875</c:v>
                </c:pt>
                <c:pt idx="24">
                  <c:v>123.30982412779895</c:v>
                </c:pt>
                <c:pt idx="25">
                  <c:v>124.61612350761064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107.043431067</c:v>
                </c:pt>
                <c:pt idx="1">
                  <c:v>103.26567015401838</c:v>
                </c:pt>
                <c:pt idx="2">
                  <c:v>99.690092077866481</c:v>
                </c:pt>
                <c:pt idx="3">
                  <c:v>97.600815541208007</c:v>
                </c:pt>
                <c:pt idx="4">
                  <c:v>101.36787946705809</c:v>
                </c:pt>
                <c:pt idx="5">
                  <c:v>105.04530839404194</c:v>
                </c:pt>
                <c:pt idx="6">
                  <c:v>98.682314187226751</c:v>
                </c:pt>
                <c:pt idx="7">
                  <c:v>98.256339337092086</c:v>
                </c:pt>
                <c:pt idx="8">
                  <c:v>100.53058278692561</c:v>
                </c:pt>
                <c:pt idx="9">
                  <c:v>96.085843421679144</c:v>
                </c:pt>
                <c:pt idx="10">
                  <c:v>99.783883511159274</c:v>
                </c:pt>
                <c:pt idx="11">
                  <c:v>102.37578853380836</c:v>
                </c:pt>
                <c:pt idx="12">
                  <c:v>102.03201738803052</c:v>
                </c:pt>
                <c:pt idx="13">
                  <c:v>101.84654479508963</c:v>
                </c:pt>
                <c:pt idx="14">
                  <c:v>101.84137856247676</c:v>
                </c:pt>
                <c:pt idx="15">
                  <c:v>101.77644350220437</c:v>
                </c:pt>
                <c:pt idx="16">
                  <c:v>101.52056046684709</c:v>
                </c:pt>
                <c:pt idx="17">
                  <c:v>101.19202695767149</c:v>
                </c:pt>
                <c:pt idx="18">
                  <c:v>100.76518512814631</c:v>
                </c:pt>
                <c:pt idx="19">
                  <c:v>100.42159814013463</c:v>
                </c:pt>
                <c:pt idx="20">
                  <c:v>100.04161060384799</c:v>
                </c:pt>
                <c:pt idx="21">
                  <c:v>99.393415351550857</c:v>
                </c:pt>
                <c:pt idx="22">
                  <c:v>98.660251774787255</c:v>
                </c:pt>
                <c:pt idx="23">
                  <c:v>98.14231693921036</c:v>
                </c:pt>
                <c:pt idx="24">
                  <c:v>97.665060859378642</c:v>
                </c:pt>
                <c:pt idx="25">
                  <c:v>97.812618885519157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103.3121946377516</c:v>
                </c:pt>
                <c:pt idx="1">
                  <c:v>106.45738176640599</c:v>
                </c:pt>
                <c:pt idx="2">
                  <c:v>92.050210515503636</c:v>
                </c:pt>
                <c:pt idx="3">
                  <c:v>99.600852090373422</c:v>
                </c:pt>
                <c:pt idx="4">
                  <c:v>99.833465565901179</c:v>
                </c:pt>
                <c:pt idx="5">
                  <c:v>99.171319920906484</c:v>
                </c:pt>
                <c:pt idx="6">
                  <c:v>91.133217767406933</c:v>
                </c:pt>
                <c:pt idx="7">
                  <c:v>95.995414157070684</c:v>
                </c:pt>
                <c:pt idx="8">
                  <c:v>97.30738466206995</c:v>
                </c:pt>
                <c:pt idx="9">
                  <c:v>97.295267462491694</c:v>
                </c:pt>
                <c:pt idx="10">
                  <c:v>84.051947616950116</c:v>
                </c:pt>
                <c:pt idx="11">
                  <c:v>83.903757306888949</c:v>
                </c:pt>
                <c:pt idx="12">
                  <c:v>83.177484857245517</c:v>
                </c:pt>
                <c:pt idx="13">
                  <c:v>82.458843022122977</c:v>
                </c:pt>
                <c:pt idx="14">
                  <c:v>82.000234908039232</c:v>
                </c:pt>
                <c:pt idx="15">
                  <c:v>81.610618402733991</c:v>
                </c:pt>
                <c:pt idx="16">
                  <c:v>81.125745893841241</c:v>
                </c:pt>
                <c:pt idx="17">
                  <c:v>80.57005008197946</c:v>
                </c:pt>
                <c:pt idx="18">
                  <c:v>80.051802953470542</c:v>
                </c:pt>
                <c:pt idx="19">
                  <c:v>79.523885971582601</c:v>
                </c:pt>
                <c:pt idx="20">
                  <c:v>79.021540419880282</c:v>
                </c:pt>
                <c:pt idx="21">
                  <c:v>78.532285118355432</c:v>
                </c:pt>
                <c:pt idx="22">
                  <c:v>78.033820678305943</c:v>
                </c:pt>
                <c:pt idx="23">
                  <c:v>77.492285885298529</c:v>
                </c:pt>
                <c:pt idx="24">
                  <c:v>76.950627742964528</c:v>
                </c:pt>
                <c:pt idx="25">
                  <c:v>76.298409675263059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83.005197972289125</c:v>
                </c:pt>
                <c:pt idx="1">
                  <c:v>77.525408216868215</c:v>
                </c:pt>
                <c:pt idx="2">
                  <c:v>78.950170935991807</c:v>
                </c:pt>
                <c:pt idx="3">
                  <c:v>79.434416220820069</c:v>
                </c:pt>
                <c:pt idx="4">
                  <c:v>84.738078840623189</c:v>
                </c:pt>
                <c:pt idx="5">
                  <c:v>86.704519436519462</c:v>
                </c:pt>
                <c:pt idx="6">
                  <c:v>82.381179453325132</c:v>
                </c:pt>
                <c:pt idx="7">
                  <c:v>84.687905935273221</c:v>
                </c:pt>
                <c:pt idx="8">
                  <c:v>85.975422425855015</c:v>
                </c:pt>
                <c:pt idx="9">
                  <c:v>84.433654333793655</c:v>
                </c:pt>
                <c:pt idx="10">
                  <c:v>84.514129937975895</c:v>
                </c:pt>
                <c:pt idx="11">
                  <c:v>82.286650510629073</c:v>
                </c:pt>
                <c:pt idx="12">
                  <c:v>82.570776460742763</c:v>
                </c:pt>
                <c:pt idx="13">
                  <c:v>82.993532738804689</c:v>
                </c:pt>
                <c:pt idx="14">
                  <c:v>83.478621924189497</c:v>
                </c:pt>
                <c:pt idx="15">
                  <c:v>83.807883013381044</c:v>
                </c:pt>
                <c:pt idx="16">
                  <c:v>84.027647981701776</c:v>
                </c:pt>
                <c:pt idx="17">
                  <c:v>84.190246747023707</c:v>
                </c:pt>
                <c:pt idx="18">
                  <c:v>84.402300483491388</c:v>
                </c:pt>
                <c:pt idx="19">
                  <c:v>84.58084192822939</c:v>
                </c:pt>
                <c:pt idx="20">
                  <c:v>84.829118238058967</c:v>
                </c:pt>
                <c:pt idx="21">
                  <c:v>85.107934853941273</c:v>
                </c:pt>
                <c:pt idx="22">
                  <c:v>85.425428681954727</c:v>
                </c:pt>
                <c:pt idx="23">
                  <c:v>85.745529176214987</c:v>
                </c:pt>
                <c:pt idx="24">
                  <c:v>86.072094819067786</c:v>
                </c:pt>
                <c:pt idx="25">
                  <c:v>86.351298740135064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88.41399926909007</c:v>
                </c:pt>
                <c:pt idx="1">
                  <c:v>90.870946916501296</c:v>
                </c:pt>
                <c:pt idx="2">
                  <c:v>93.520588718531329</c:v>
                </c:pt>
                <c:pt idx="3">
                  <c:v>88.053097384716352</c:v>
                </c:pt>
                <c:pt idx="4">
                  <c:v>98.642159019666693</c:v>
                </c:pt>
                <c:pt idx="5">
                  <c:v>101.74441638451563</c:v>
                </c:pt>
                <c:pt idx="6">
                  <c:v>99.742950452593263</c:v>
                </c:pt>
                <c:pt idx="7">
                  <c:v>96.185548414701003</c:v>
                </c:pt>
                <c:pt idx="8">
                  <c:v>92.798257440456766</c:v>
                </c:pt>
                <c:pt idx="9">
                  <c:v>94.215258109451213</c:v>
                </c:pt>
                <c:pt idx="10">
                  <c:v>94.999460408345499</c:v>
                </c:pt>
                <c:pt idx="11">
                  <c:v>95.063794431443057</c:v>
                </c:pt>
                <c:pt idx="12">
                  <c:v>95.300726959639732</c:v>
                </c:pt>
                <c:pt idx="13">
                  <c:v>95.792551866104262</c:v>
                </c:pt>
                <c:pt idx="14">
                  <c:v>96.41556263901353</c:v>
                </c:pt>
                <c:pt idx="15">
                  <c:v>96.879125317888779</c:v>
                </c:pt>
                <c:pt idx="16">
                  <c:v>97.235359288046851</c:v>
                </c:pt>
                <c:pt idx="17">
                  <c:v>97.515954991611736</c:v>
                </c:pt>
                <c:pt idx="18">
                  <c:v>97.780623295891189</c:v>
                </c:pt>
                <c:pt idx="19">
                  <c:v>98.058144255734007</c:v>
                </c:pt>
                <c:pt idx="20">
                  <c:v>98.315995419661618</c:v>
                </c:pt>
                <c:pt idx="21">
                  <c:v>98.523407277228273</c:v>
                </c:pt>
                <c:pt idx="22">
                  <c:v>98.655740344968308</c:v>
                </c:pt>
                <c:pt idx="23">
                  <c:v>98.854401568241727</c:v>
                </c:pt>
                <c:pt idx="24">
                  <c:v>99.014406612418014</c:v>
                </c:pt>
                <c:pt idx="25">
                  <c:v>99.092733139326867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63.966056850290826</c:v>
                </c:pt>
                <c:pt idx="1">
                  <c:v>62.574276130085352</c:v>
                </c:pt>
                <c:pt idx="2">
                  <c:v>60.268378926236153</c:v>
                </c:pt>
                <c:pt idx="3">
                  <c:v>67.720268160990429</c:v>
                </c:pt>
                <c:pt idx="4">
                  <c:v>63.12980707418194</c:v>
                </c:pt>
                <c:pt idx="5">
                  <c:v>63.409148366396735</c:v>
                </c:pt>
                <c:pt idx="6">
                  <c:v>64.367986731066395</c:v>
                </c:pt>
                <c:pt idx="7">
                  <c:v>66.881710500671147</c:v>
                </c:pt>
                <c:pt idx="8">
                  <c:v>73.528849847183182</c:v>
                </c:pt>
                <c:pt idx="9">
                  <c:v>66.507614579162166</c:v>
                </c:pt>
                <c:pt idx="10">
                  <c:v>58.830427592301803</c:v>
                </c:pt>
                <c:pt idx="11">
                  <c:v>60.134210016572283</c:v>
                </c:pt>
                <c:pt idx="12">
                  <c:v>59.551462575187529</c:v>
                </c:pt>
                <c:pt idx="13">
                  <c:v>59.163880663196558</c:v>
                </c:pt>
                <c:pt idx="14">
                  <c:v>58.868698745682195</c:v>
                </c:pt>
                <c:pt idx="15">
                  <c:v>58.461597426475933</c:v>
                </c:pt>
                <c:pt idx="16">
                  <c:v>58.039942261351207</c:v>
                </c:pt>
                <c:pt idx="17">
                  <c:v>57.568139057734136</c:v>
                </c:pt>
                <c:pt idx="18">
                  <c:v>57.054985969443436</c:v>
                </c:pt>
                <c:pt idx="19">
                  <c:v>56.567669573736985</c:v>
                </c:pt>
                <c:pt idx="20">
                  <c:v>56.114586479936001</c:v>
                </c:pt>
                <c:pt idx="21">
                  <c:v>55.717896477286473</c:v>
                </c:pt>
                <c:pt idx="22">
                  <c:v>55.354636069428693</c:v>
                </c:pt>
                <c:pt idx="23">
                  <c:v>54.951281658616864</c:v>
                </c:pt>
                <c:pt idx="24">
                  <c:v>54.549165387521725</c:v>
                </c:pt>
                <c:pt idx="25">
                  <c:v>54.176251375138165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109.85722220220195</c:v>
                </c:pt>
                <c:pt idx="1">
                  <c:v>107.2659070685533</c:v>
                </c:pt>
                <c:pt idx="2">
                  <c:v>102.3712701940819</c:v>
                </c:pt>
                <c:pt idx="3">
                  <c:v>106.56616539107348</c:v>
                </c:pt>
                <c:pt idx="4">
                  <c:v>107.90573500344891</c:v>
                </c:pt>
                <c:pt idx="5">
                  <c:v>113.54430449091886</c:v>
                </c:pt>
                <c:pt idx="6">
                  <c:v>110.43225380952558</c:v>
                </c:pt>
                <c:pt idx="7">
                  <c:v>118.17966838763026</c:v>
                </c:pt>
                <c:pt idx="8">
                  <c:v>112.51485081300683</c:v>
                </c:pt>
                <c:pt idx="9">
                  <c:v>109.45770320814491</c:v>
                </c:pt>
                <c:pt idx="10">
                  <c:v>101.90502906628424</c:v>
                </c:pt>
                <c:pt idx="11">
                  <c:v>102.55545764516241</c:v>
                </c:pt>
                <c:pt idx="12">
                  <c:v>101.69861073685189</c:v>
                </c:pt>
                <c:pt idx="13">
                  <c:v>101.40998680953335</c:v>
                </c:pt>
                <c:pt idx="14">
                  <c:v>101.485635646086</c:v>
                </c:pt>
                <c:pt idx="15">
                  <c:v>101.56468824229005</c:v>
                </c:pt>
                <c:pt idx="16">
                  <c:v>101.63769831564262</c:v>
                </c:pt>
                <c:pt idx="17">
                  <c:v>101.69862441431819</c:v>
                </c:pt>
                <c:pt idx="18">
                  <c:v>101.76796701474834</c:v>
                </c:pt>
                <c:pt idx="19">
                  <c:v>101.83443647364427</c:v>
                </c:pt>
                <c:pt idx="20">
                  <c:v>101.9125698072439</c:v>
                </c:pt>
                <c:pt idx="21">
                  <c:v>101.968770899511</c:v>
                </c:pt>
                <c:pt idx="22">
                  <c:v>102.05718430256559</c:v>
                </c:pt>
                <c:pt idx="23">
                  <c:v>102.10973804668562</c:v>
                </c:pt>
                <c:pt idx="24">
                  <c:v>102.13042202643607</c:v>
                </c:pt>
                <c:pt idx="25">
                  <c:v>102.11753751427464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80.236680357784124</c:v>
                </c:pt>
                <c:pt idx="1">
                  <c:v>226.45434680494847</c:v>
                </c:pt>
                <c:pt idx="2">
                  <c:v>124.61612350761064</c:v>
                </c:pt>
                <c:pt idx="3">
                  <c:v>97.812618885519157</c:v>
                </c:pt>
                <c:pt idx="4">
                  <c:v>76.298409675263059</c:v>
                </c:pt>
                <c:pt idx="5">
                  <c:v>86.351298740135064</c:v>
                </c:pt>
                <c:pt idx="6">
                  <c:v>99.092733139326867</c:v>
                </c:pt>
                <c:pt idx="7">
                  <c:v>54.176251375138165</c:v>
                </c:pt>
                <c:pt idx="8">
                  <c:v>102.11753751427464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76.087845228449268</c:v>
                </c:pt>
                <c:pt idx="1">
                  <c:v>192.11620061130316</c:v>
                </c:pt>
                <c:pt idx="2">
                  <c:v>106.15507602723096</c:v>
                </c:pt>
                <c:pt idx="3">
                  <c:v>99.783883511159274</c:v>
                </c:pt>
                <c:pt idx="4">
                  <c:v>84.051947616950116</c:v>
                </c:pt>
                <c:pt idx="5">
                  <c:v>84.514129937975895</c:v>
                </c:pt>
                <c:pt idx="6">
                  <c:v>94.999460408345499</c:v>
                </c:pt>
                <c:pt idx="7">
                  <c:v>58.830427592301803</c:v>
                </c:pt>
                <c:pt idx="8">
                  <c:v>101.90502906628424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8.4713268308266123</c:v>
                </c:pt>
                <c:pt idx="1">
                  <c:v>23.908875286114263</c:v>
                </c:pt>
                <c:pt idx="2">
                  <c:v>13.156874211598787</c:v>
                </c:pt>
                <c:pt idx="3">
                  <c:v>10.326980865403284</c:v>
                </c:pt>
                <c:pt idx="4">
                  <c:v>8.0555272494988195</c:v>
                </c:pt>
                <c:pt idx="5">
                  <c:v>9.116903523826597</c:v>
                </c:pt>
                <c:pt idx="6">
                  <c:v>10.462134341051193</c:v>
                </c:pt>
                <c:pt idx="7">
                  <c:v>5.7198868375577154</c:v>
                </c:pt>
                <c:pt idx="8">
                  <c:v>10.781490854122724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8.4688467203798172</c:v>
                </c:pt>
                <c:pt idx="1">
                  <c:v>21.383213712964093</c:v>
                </c:pt>
                <c:pt idx="2">
                  <c:v>11.81543602352856</c:v>
                </c:pt>
                <c:pt idx="3">
                  <c:v>11.106299726099707</c:v>
                </c:pt>
                <c:pt idx="4">
                  <c:v>9.355279529603413</c:v>
                </c:pt>
                <c:pt idx="5">
                  <c:v>9.406722059246416</c:v>
                </c:pt>
                <c:pt idx="6">
                  <c:v>10.573776485606835</c:v>
                </c:pt>
                <c:pt idx="7">
                  <c:v>6.548035001881229</c:v>
                </c:pt>
                <c:pt idx="8">
                  <c:v>11.342390740689929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7.3749184067905666</c:v>
                </c:pt>
                <c:pt idx="1">
                  <c:v>18.954934879553043</c:v>
                </c:pt>
                <c:pt idx="2">
                  <c:v>10.737024513755483</c:v>
                </c:pt>
                <c:pt idx="3">
                  <c:v>11.605703167326462</c:v>
                </c:pt>
                <c:pt idx="4">
                  <c:v>10.956728285251922</c:v>
                </c:pt>
                <c:pt idx="5">
                  <c:v>9.5793608608512333</c:v>
                </c:pt>
                <c:pt idx="6">
                  <c:v>11.241011269747771</c:v>
                </c:pt>
                <c:pt idx="7">
                  <c:v>7.0056222908390655</c:v>
                </c:pt>
                <c:pt idx="8">
                  <c:v>12.544696325884455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6.5068804912615338E-2</c:v>
                </c:pt>
                <c:pt idx="1">
                  <c:v>7.1155677938385398E-2</c:v>
                </c:pt>
                <c:pt idx="2">
                  <c:v>7.2360594981959042E-2</c:v>
                </c:pt>
                <c:pt idx="3">
                  <c:v>7.512617442279565E-2</c:v>
                </c:pt>
                <c:pt idx="4">
                  <c:v>7.1466727007131442E-2</c:v>
                </c:pt>
                <c:pt idx="5">
                  <c:v>7.3749184067905663E-2</c:v>
                </c:pt>
                <c:pt idx="6">
                  <c:v>7.0843693738625632E-2</c:v>
                </c:pt>
                <c:pt idx="7">
                  <c:v>7.3114661493326766E-2</c:v>
                </c:pt>
                <c:pt idx="8">
                  <c:v>7.6079113836378234E-2</c:v>
                </c:pt>
                <c:pt idx="9">
                  <c:v>8.4114546446146368E-2</c:v>
                </c:pt>
                <c:pt idx="10">
                  <c:v>8.4688467203798176E-2</c:v>
                </c:pt>
                <c:pt idx="11">
                  <c:v>7.6524492120062959E-2</c:v>
                </c:pt>
                <c:pt idx="12">
                  <c:v>7.6859659987893056E-2</c:v>
                </c:pt>
                <c:pt idx="13">
                  <c:v>7.7372948329215707E-2</c:v>
                </c:pt>
                <c:pt idx="14">
                  <c:v>7.7941726634674635E-2</c:v>
                </c:pt>
                <c:pt idx="15">
                  <c:v>7.8522259151139848E-2</c:v>
                </c:pt>
                <c:pt idx="16">
                  <c:v>7.9099445830859039E-2</c:v>
                </c:pt>
                <c:pt idx="17">
                  <c:v>7.9731500086693788E-2</c:v>
                </c:pt>
                <c:pt idx="18">
                  <c:v>8.0389159041636002E-2</c:v>
                </c:pt>
                <c:pt idx="19">
                  <c:v>8.103255039840436E-2</c:v>
                </c:pt>
                <c:pt idx="20">
                  <c:v>8.1674192204168938E-2</c:v>
                </c:pt>
                <c:pt idx="21">
                  <c:v>8.2405643086862976E-2</c:v>
                </c:pt>
                <c:pt idx="22">
                  <c:v>8.3206395148116188E-2</c:v>
                </c:pt>
                <c:pt idx="23">
                  <c:v>8.3855565071481897E-2</c:v>
                </c:pt>
                <c:pt idx="24">
                  <c:v>8.4484595553144567E-2</c:v>
                </c:pt>
                <c:pt idx="25">
                  <c:v>8.4713268308266129E-2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0.18870870049619559</c:v>
                </c:pt>
                <c:pt idx="1">
                  <c:v>0.18335442010291961</c:v>
                </c:pt>
                <c:pt idx="2">
                  <c:v>0.19205817879432704</c:v>
                </c:pt>
                <c:pt idx="3">
                  <c:v>0.18569974368041678</c:v>
                </c:pt>
                <c:pt idx="4">
                  <c:v>0.18736859645807513</c:v>
                </c:pt>
                <c:pt idx="5">
                  <c:v>0.18954934879553043</c:v>
                </c:pt>
                <c:pt idx="6">
                  <c:v>0.19216810928917449</c:v>
                </c:pt>
                <c:pt idx="7">
                  <c:v>0.18940804760866667</c:v>
                </c:pt>
                <c:pt idx="8">
                  <c:v>0.19484498641656414</c:v>
                </c:pt>
                <c:pt idx="9">
                  <c:v>0.19837218431117501</c:v>
                </c:pt>
                <c:pt idx="10">
                  <c:v>0.21383213712964094</c:v>
                </c:pt>
                <c:pt idx="11">
                  <c:v>0.21684668570606644</c:v>
                </c:pt>
                <c:pt idx="12">
                  <c:v>0.21920472551180153</c:v>
                </c:pt>
                <c:pt idx="13">
                  <c:v>0.22100166072424124</c:v>
                </c:pt>
                <c:pt idx="14">
                  <c:v>0.22263192571970089</c:v>
                </c:pt>
                <c:pt idx="15">
                  <c:v>0.22405363512278467</c:v>
                </c:pt>
                <c:pt idx="16">
                  <c:v>0.2255096787969193</c:v>
                </c:pt>
                <c:pt idx="17">
                  <c:v>0.2270335520619112</c:v>
                </c:pt>
                <c:pt idx="18">
                  <c:v>0.22852892182948523</c:v>
                </c:pt>
                <c:pt idx="19">
                  <c:v>0.22999742642528537</c:v>
                </c:pt>
                <c:pt idx="20">
                  <c:v>0.23149352361240003</c:v>
                </c:pt>
                <c:pt idx="21">
                  <c:v>0.23308584967034132</c:v>
                </c:pt>
                <c:pt idx="22">
                  <c:v>0.23464719987793489</c:v>
                </c:pt>
                <c:pt idx="23">
                  <c:v>0.23617886022905055</c:v>
                </c:pt>
                <c:pt idx="24">
                  <c:v>0.23769936173277387</c:v>
                </c:pt>
                <c:pt idx="25">
                  <c:v>0.23908875286114264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0.11045034576481565</c:v>
                </c:pt>
                <c:pt idx="1">
                  <c:v>0.10952778134163565</c:v>
                </c:pt>
                <c:pt idx="2">
                  <c:v>0.11183311739297393</c:v>
                </c:pt>
                <c:pt idx="3">
                  <c:v>0.1102695166024759</c:v>
                </c:pt>
                <c:pt idx="4">
                  <c:v>0.10752929420888874</c:v>
                </c:pt>
                <c:pt idx="5">
                  <c:v>0.10737024513755482</c:v>
                </c:pt>
                <c:pt idx="6">
                  <c:v>0.10815832817936404</c:v>
                </c:pt>
                <c:pt idx="7">
                  <c:v>0.10927104464643303</c:v>
                </c:pt>
                <c:pt idx="8">
                  <c:v>0.11170683585301476</c:v>
                </c:pt>
                <c:pt idx="9">
                  <c:v>0.11199422438557556</c:v>
                </c:pt>
                <c:pt idx="10">
                  <c:v>0.11815436023528561</c:v>
                </c:pt>
                <c:pt idx="11">
                  <c:v>0.12111617739255434</c:v>
                </c:pt>
                <c:pt idx="12">
                  <c:v>0.12165801572531666</c:v>
                </c:pt>
                <c:pt idx="13">
                  <c:v>0.12237776594726073</c:v>
                </c:pt>
                <c:pt idx="14">
                  <c:v>0.12305786471266926</c:v>
                </c:pt>
                <c:pt idx="15">
                  <c:v>0.12374841790682503</c:v>
                </c:pt>
                <c:pt idx="16">
                  <c:v>0.12444635715690304</c:v>
                </c:pt>
                <c:pt idx="17">
                  <c:v>0.12517990633373627</c:v>
                </c:pt>
                <c:pt idx="18">
                  <c:v>0.1259575280673822</c:v>
                </c:pt>
                <c:pt idx="19">
                  <c:v>0.12668107438902737</c:v>
                </c:pt>
                <c:pt idx="20">
                  <c:v>0.12745740276172543</c:v>
                </c:pt>
                <c:pt idx="21">
                  <c:v>0.12823715068715194</c:v>
                </c:pt>
                <c:pt idx="22">
                  <c:v>0.12902886418610426</c:v>
                </c:pt>
                <c:pt idx="23">
                  <c:v>0.12984135884402601</c:v>
                </c:pt>
                <c:pt idx="24">
                  <c:v>0.1306588625084491</c:v>
                </c:pt>
                <c:pt idx="25">
                  <c:v>0.13156874211598787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0.12249003720927573</c:v>
                </c:pt>
                <c:pt idx="1">
                  <c:v>0.11985017827288548</c:v>
                </c:pt>
                <c:pt idx="2">
                  <c:v>0.11802490736179996</c:v>
                </c:pt>
                <c:pt idx="3">
                  <c:v>0.11388566900994748</c:v>
                </c:pt>
                <c:pt idx="4">
                  <c:v>0.11560168356049481</c:v>
                </c:pt>
                <c:pt idx="5">
                  <c:v>0.11605703167326463</c:v>
                </c:pt>
                <c:pt idx="6">
                  <c:v>0.1134989167792582</c:v>
                </c:pt>
                <c:pt idx="7">
                  <c:v>0.11018694050747994</c:v>
                </c:pt>
                <c:pt idx="8">
                  <c:v>0.11030637496151488</c:v>
                </c:pt>
                <c:pt idx="9">
                  <c:v>0.10617208535866721</c:v>
                </c:pt>
                <c:pt idx="10">
                  <c:v>0.11106299726099707</c:v>
                </c:pt>
                <c:pt idx="11">
                  <c:v>0.11388956833411397</c:v>
                </c:pt>
                <c:pt idx="12">
                  <c:v>0.11330809952884237</c:v>
                </c:pt>
                <c:pt idx="13">
                  <c:v>0.11265662378721562</c:v>
                </c:pt>
                <c:pt idx="14">
                  <c:v>0.1120001259901625</c:v>
                </c:pt>
                <c:pt idx="15">
                  <c:v>0.11140360919829333</c:v>
                </c:pt>
                <c:pt idx="16">
                  <c:v>0.11070292530957511</c:v>
                </c:pt>
                <c:pt idx="17">
                  <c:v>0.10996515716114473</c:v>
                </c:pt>
                <c:pt idx="18">
                  <c:v>0.1091268085821353</c:v>
                </c:pt>
                <c:pt idx="19">
                  <c:v>0.108382744235186</c:v>
                </c:pt>
                <c:pt idx="20">
                  <c:v>0.10756815436474956</c:v>
                </c:pt>
                <c:pt idx="21">
                  <c:v>0.10648123208398964</c:v>
                </c:pt>
                <c:pt idx="22">
                  <c:v>0.10531084207340709</c:v>
                </c:pt>
                <c:pt idx="23">
                  <c:v>0.10437063455636122</c:v>
                </c:pt>
                <c:pt idx="24">
                  <c:v>0.10348571858702435</c:v>
                </c:pt>
                <c:pt idx="25">
                  <c:v>0.10326980865403285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0.11822037503104105</c:v>
                </c:pt>
                <c:pt idx="1">
                  <c:v>0.12355448005265181</c:v>
                </c:pt>
                <c:pt idx="2">
                  <c:v>0.10897991307140753</c:v>
                </c:pt>
                <c:pt idx="3">
                  <c:v>0.11621941488269463</c:v>
                </c:pt>
                <c:pt idx="4">
                  <c:v>0.11385181139995496</c:v>
                </c:pt>
                <c:pt idx="5">
                  <c:v>0.10956728285251921</c:v>
                </c:pt>
                <c:pt idx="6">
                  <c:v>0.10481636536800816</c:v>
                </c:pt>
                <c:pt idx="7">
                  <c:v>0.1076514865104793</c:v>
                </c:pt>
                <c:pt idx="8">
                  <c:v>0.10676974669298943</c:v>
                </c:pt>
                <c:pt idx="9">
                  <c:v>0.10750846403759966</c:v>
                </c:pt>
                <c:pt idx="10">
                  <c:v>9.3552795296034136E-2</c:v>
                </c:pt>
                <c:pt idx="11">
                  <c:v>9.3340064463934933E-2</c:v>
                </c:pt>
                <c:pt idx="12">
                  <c:v>9.2369855796550895E-2</c:v>
                </c:pt>
                <c:pt idx="13">
                  <c:v>9.121109483844031E-2</c:v>
                </c:pt>
                <c:pt idx="14">
                  <c:v>9.0179814634865449E-2</c:v>
                </c:pt>
                <c:pt idx="15">
                  <c:v>8.9330272567171257E-2</c:v>
                </c:pt>
                <c:pt idx="16">
                  <c:v>8.8463433880492576E-2</c:v>
                </c:pt>
                <c:pt idx="17">
                  <c:v>8.7555299425440491E-2</c:v>
                </c:pt>
                <c:pt idx="18">
                  <c:v>8.6694603562218434E-2</c:v>
                </c:pt>
                <c:pt idx="19">
                  <c:v>8.5828319340413323E-2</c:v>
                </c:pt>
                <c:pt idx="20">
                  <c:v>8.4966657441029131E-2</c:v>
                </c:pt>
                <c:pt idx="21">
                  <c:v>8.4132479482637815E-2</c:v>
                </c:pt>
                <c:pt idx="22">
                  <c:v>8.3294003593225335E-2</c:v>
                </c:pt>
                <c:pt idx="23">
                  <c:v>8.2410109148750202E-2</c:v>
                </c:pt>
                <c:pt idx="24">
                  <c:v>8.1536743412970417E-2</c:v>
                </c:pt>
                <c:pt idx="25">
                  <c:v>8.05552724949882E-2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9.4983033399080138E-2</c:v>
                </c:pt>
                <c:pt idx="1">
                  <c:v>8.9976019926195361E-2</c:v>
                </c:pt>
                <c:pt idx="2">
                  <c:v>9.3470538713521123E-2</c:v>
                </c:pt>
                <c:pt idx="3">
                  <c:v>9.2688176666958513E-2</c:v>
                </c:pt>
                <c:pt idx="4">
                  <c:v>9.663677120563012E-2</c:v>
                </c:pt>
                <c:pt idx="5">
                  <c:v>9.5793608608512326E-2</c:v>
                </c:pt>
                <c:pt idx="6">
                  <c:v>9.4750257003603525E-2</c:v>
                </c:pt>
                <c:pt idx="7">
                  <c:v>9.4970984223003069E-2</c:v>
                </c:pt>
                <c:pt idx="8">
                  <c:v>9.433584209574862E-2</c:v>
                </c:pt>
                <c:pt idx="9">
                  <c:v>9.3296752527117305E-2</c:v>
                </c:pt>
                <c:pt idx="10">
                  <c:v>9.4067220592464168E-2</c:v>
                </c:pt>
                <c:pt idx="11">
                  <c:v>9.1541088381661556E-2</c:v>
                </c:pt>
                <c:pt idx="12">
                  <c:v>9.1696096939912014E-2</c:v>
                </c:pt>
                <c:pt idx="13">
                  <c:v>9.1802536976966428E-2</c:v>
                </c:pt>
                <c:pt idx="14">
                  <c:v>9.1805671770818026E-2</c:v>
                </c:pt>
                <c:pt idx="15">
                  <c:v>9.1735379285057927E-2</c:v>
                </c:pt>
                <c:pt idx="16">
                  <c:v>9.1627808157100643E-2</c:v>
                </c:pt>
                <c:pt idx="17">
                  <c:v>9.1489359323186845E-2</c:v>
                </c:pt>
                <c:pt idx="18">
                  <c:v>9.1406110920557282E-2</c:v>
                </c:pt>
                <c:pt idx="19">
                  <c:v>9.1286176755638035E-2</c:v>
                </c:pt>
                <c:pt idx="20">
                  <c:v>9.1211163336730017E-2</c:v>
                </c:pt>
                <c:pt idx="21">
                  <c:v>9.1177043583000189E-2</c:v>
                </c:pt>
                <c:pt idx="22">
                  <c:v>9.118387260468587E-2</c:v>
                </c:pt>
                <c:pt idx="23">
                  <c:v>9.1187120597894342E-2</c:v>
                </c:pt>
                <c:pt idx="24">
                  <c:v>9.1201833125017465E-2</c:v>
                </c:pt>
                <c:pt idx="25">
                  <c:v>9.1169035238265972E-2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0.10117233680143504</c:v>
                </c:pt>
                <c:pt idx="1">
                  <c:v>0.1054648575032251</c:v>
                </c:pt>
                <c:pt idx="2">
                  <c:v>0.11072072048347815</c:v>
                </c:pt>
                <c:pt idx="3">
                  <c:v>0.10274489868194356</c:v>
                </c:pt>
                <c:pt idx="4">
                  <c:v>0.11249322480324017</c:v>
                </c:pt>
                <c:pt idx="5">
                  <c:v>0.11241011269747771</c:v>
                </c:pt>
                <c:pt idx="6">
                  <c:v>0.11471880170197599</c:v>
                </c:pt>
                <c:pt idx="7">
                  <c:v>0.10786470748202466</c:v>
                </c:pt>
                <c:pt idx="8">
                  <c:v>0.10182214304574264</c:v>
                </c:pt>
                <c:pt idx="9">
                  <c:v>0.10410514254619746</c:v>
                </c:pt>
                <c:pt idx="10">
                  <c:v>0.10573776485606835</c:v>
                </c:pt>
                <c:pt idx="11">
                  <c:v>0.1057552246195846</c:v>
                </c:pt>
                <c:pt idx="12">
                  <c:v>0.1058328996323526</c:v>
                </c:pt>
                <c:pt idx="13">
                  <c:v>0.10596005489346116</c:v>
                </c:pt>
                <c:pt idx="14">
                  <c:v>0.1060330812034061</c:v>
                </c:pt>
                <c:pt idx="15">
                  <c:v>0.10604304733985727</c:v>
                </c:pt>
                <c:pt idx="16">
                  <c:v>0.10603013485361479</c:v>
                </c:pt>
                <c:pt idx="17">
                  <c:v>0.10597037769445283</c:v>
                </c:pt>
                <c:pt idx="18">
                  <c:v>0.10589458400619815</c:v>
                </c:pt>
                <c:pt idx="19">
                  <c:v>0.10583192227448396</c:v>
                </c:pt>
                <c:pt idx="20">
                  <c:v>0.10571271401961406</c:v>
                </c:pt>
                <c:pt idx="21">
                  <c:v>0.10554918310117499</c:v>
                </c:pt>
                <c:pt idx="22">
                  <c:v>0.10530602653255207</c:v>
                </c:pt>
                <c:pt idx="23">
                  <c:v>0.10512790957194772</c:v>
                </c:pt>
                <c:pt idx="24">
                  <c:v>0.10491548286144266</c:v>
                </c:pt>
                <c:pt idx="25">
                  <c:v>0.10462134341051194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7.3196501696760868E-2</c:v>
                </c:pt>
                <c:pt idx="1">
                  <c:v>7.2623730018912411E-2</c:v>
                </c:pt>
                <c:pt idx="2">
                  <c:v>7.1352826458008334E-2</c:v>
                </c:pt>
                <c:pt idx="3">
                  <c:v>7.9019504112557384E-2</c:v>
                </c:pt>
                <c:pt idx="4">
                  <c:v>7.1994324227688894E-2</c:v>
                </c:pt>
                <c:pt idx="5">
                  <c:v>7.0056222908390656E-2</c:v>
                </c:pt>
                <c:pt idx="6">
                  <c:v>7.4032483220618839E-2</c:v>
                </c:pt>
                <c:pt idx="7">
                  <c:v>7.5002703191425948E-2</c:v>
                </c:pt>
                <c:pt idx="8">
                  <c:v>8.0678940247694869E-2</c:v>
                </c:pt>
                <c:pt idx="9">
                  <c:v>7.3488995679742E-2</c:v>
                </c:pt>
                <c:pt idx="10">
                  <c:v>6.5480350018812292E-2</c:v>
                </c:pt>
                <c:pt idx="11">
                  <c:v>6.6897254897711325E-2</c:v>
                </c:pt>
                <c:pt idx="12">
                  <c:v>6.6132800480617121E-2</c:v>
                </c:pt>
                <c:pt idx="13">
                  <c:v>6.5443585337877933E-2</c:v>
                </c:pt>
                <c:pt idx="14">
                  <c:v>6.474089186006575E-2</c:v>
                </c:pt>
                <c:pt idx="15">
                  <c:v>6.3991555694968005E-2</c:v>
                </c:pt>
                <c:pt idx="16">
                  <c:v>6.3289557933721693E-2</c:v>
                </c:pt>
                <c:pt idx="17">
                  <c:v>6.2559172390196371E-2</c:v>
                </c:pt>
                <c:pt idx="18">
                  <c:v>6.1789481402984327E-2</c:v>
                </c:pt>
                <c:pt idx="19">
                  <c:v>6.1052197703877618E-2</c:v>
                </c:pt>
                <c:pt idx="20">
                  <c:v>6.0336318699328012E-2</c:v>
                </c:pt>
                <c:pt idx="21">
                  <c:v>5.9691180195842596E-2</c:v>
                </c:pt>
                <c:pt idx="22">
                  <c:v>5.9086037510277772E-2</c:v>
                </c:pt>
                <c:pt idx="23">
                  <c:v>5.8438605438137739E-2</c:v>
                </c:pt>
                <c:pt idx="24">
                  <c:v>5.7800195164758712E-2</c:v>
                </c:pt>
                <c:pt idx="25">
                  <c:v>5.7198868375577153E-2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0.12570986468878065</c:v>
                </c:pt>
                <c:pt idx="1">
                  <c:v>0.12449285484318934</c:v>
                </c:pt>
                <c:pt idx="2">
                  <c:v>0.12119920274252485</c:v>
                </c:pt>
                <c:pt idx="3">
                  <c:v>0.12434690194020999</c:v>
                </c:pt>
                <c:pt idx="4">
                  <c:v>0.12305756712889571</c:v>
                </c:pt>
                <c:pt idx="5">
                  <c:v>0.12544696325884455</c:v>
                </c:pt>
                <c:pt idx="6">
                  <c:v>0.12701304471937114</c:v>
                </c:pt>
                <c:pt idx="7">
                  <c:v>0.13252942433716061</c:v>
                </c:pt>
                <c:pt idx="8">
                  <c:v>0.12345601685035244</c:v>
                </c:pt>
                <c:pt idx="9">
                  <c:v>0.12094760470777928</c:v>
                </c:pt>
                <c:pt idx="10">
                  <c:v>0.11342390740689928</c:v>
                </c:pt>
                <c:pt idx="11">
                  <c:v>0.11408944408430982</c:v>
                </c:pt>
                <c:pt idx="12">
                  <c:v>0.11293784639671367</c:v>
                </c:pt>
                <c:pt idx="13">
                  <c:v>0.11217372916532081</c:v>
                </c:pt>
                <c:pt idx="14">
                  <c:v>0.11160889747363735</c:v>
                </c:pt>
                <c:pt idx="15">
                  <c:v>0.11117182373390276</c:v>
                </c:pt>
                <c:pt idx="16">
                  <c:v>0.11083065808081381</c:v>
                </c:pt>
                <c:pt idx="17">
                  <c:v>0.11051567552323756</c:v>
                </c:pt>
                <c:pt idx="18">
                  <c:v>0.11021280258740296</c:v>
                </c:pt>
                <c:pt idx="19">
                  <c:v>0.10990758847768409</c:v>
                </c:pt>
                <c:pt idx="20">
                  <c:v>0.10957987356025499</c:v>
                </c:pt>
                <c:pt idx="21">
                  <c:v>0.10924023810899848</c:v>
                </c:pt>
                <c:pt idx="22">
                  <c:v>0.10893675847369649</c:v>
                </c:pt>
                <c:pt idx="23">
                  <c:v>0.10858983654235038</c:v>
                </c:pt>
                <c:pt idx="24">
                  <c:v>0.10821720705441884</c:v>
                </c:pt>
                <c:pt idx="25">
                  <c:v>0.10781490854122724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9.3720346631342295</c:v>
                </c:pt>
                <c:pt idx="1">
                  <c:v>7.9624976906846996</c:v>
                </c:pt>
                <c:pt idx="2">
                  <c:v>4.1721435247568763</c:v>
                </c:pt>
                <c:pt idx="3">
                  <c:v>-8.9594649723627953</c:v>
                </c:pt>
                <c:pt idx="4">
                  <c:v>-1.8760524584147902</c:v>
                </c:pt>
                <c:pt idx="5">
                  <c:v>-2.2708651027258071</c:v>
                </c:pt>
                <c:pt idx="6">
                  <c:v>-7.5291582750644181</c:v>
                </c:pt>
                <c:pt idx="7">
                  <c:v>3.0984662127654303</c:v>
                </c:pt>
                <c:pt idx="8">
                  <c:v>-4.0866012827739553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-3.5903419859607766E-2</c:v>
                </c:pt>
                <c:pt idx="1">
                  <c:v>12.589175437505531</c:v>
                </c:pt>
                <c:pt idx="2">
                  <c:v>4.8001909640607323</c:v>
                </c:pt>
                <c:pt idx="3">
                  <c:v>3.6980400894801306</c:v>
                </c:pt>
                <c:pt idx="4">
                  <c:v>-13.243319845541578</c:v>
                </c:pt>
                <c:pt idx="5">
                  <c:v>8.047560418224009E-2</c:v>
                </c:pt>
                <c:pt idx="6">
                  <c:v>0.78420229889428583</c:v>
                </c:pt>
                <c:pt idx="7">
                  <c:v>-7.677186986860363</c:v>
                </c:pt>
                <c:pt idx="8">
                  <c:v>-7.5526741418606633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-4.351244146373503</c:v>
                </c:pt>
                <c:pt idx="1">
                  <c:v>12.575391525075759</c:v>
                </c:pt>
                <c:pt idx="2">
                  <c:v>6.899374849339921</c:v>
                </c:pt>
                <c:pt idx="3">
                  <c:v>1.9925599910450984</c:v>
                </c:pt>
                <c:pt idx="4">
                  <c:v>-2.4413292142161254</c:v>
                </c:pt>
                <c:pt idx="5">
                  <c:v>-0.70624692459485061</c:v>
                </c:pt>
                <c:pt idx="6">
                  <c:v>1.8796649095432798</c:v>
                </c:pt>
                <c:pt idx="7">
                  <c:v>-0.36883016582586947</c:v>
                </c:pt>
                <c:pt idx="8">
                  <c:v>-0.34034082399419674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8.5000792757083588</c:v>
                </c:pt>
                <c:pt idx="1">
                  <c:v>21.762754668569556</c:v>
                </c:pt>
                <c:pt idx="2">
                  <c:v>11.561672631039755</c:v>
                </c:pt>
                <c:pt idx="3">
                  <c:v>-3.9638246166852156</c:v>
                </c:pt>
                <c:pt idx="4">
                  <c:v>-5.3122087274709315</c:v>
                </c:pt>
                <c:pt idx="5">
                  <c:v>2.5434157267540201</c:v>
                </c:pt>
                <c:pt idx="6">
                  <c:v>2.2136078214380888</c:v>
                </c:pt>
                <c:pt idx="7">
                  <c:v>-4.2853460513377684</c:v>
                </c:pt>
                <c:pt idx="8">
                  <c:v>0.55284927198459854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4.1488351293348558</c:v>
                </c:pt>
                <c:pt idx="1">
                  <c:v>34.338146193645315</c:v>
                </c:pt>
                <c:pt idx="2">
                  <c:v>18.461047480379676</c:v>
                </c:pt>
                <c:pt idx="3">
                  <c:v>-1.9712646256401172</c:v>
                </c:pt>
                <c:pt idx="4">
                  <c:v>-7.7535379416870569</c:v>
                </c:pt>
                <c:pt idx="5">
                  <c:v>1.8371688021591694</c:v>
                </c:pt>
                <c:pt idx="6">
                  <c:v>4.0932727309813686</c:v>
                </c:pt>
                <c:pt idx="7">
                  <c:v>-4.6541762171636378</c:v>
                </c:pt>
                <c:pt idx="8">
                  <c:v>0.21250844799040181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2.5131103638457404</c:v>
                </c:pt>
                <c:pt idx="1">
                  <c:v>17.161166485066076</c:v>
                </c:pt>
                <c:pt idx="2">
                  <c:v>19.803368149795759</c:v>
                </c:pt>
                <c:pt idx="3">
                  <c:v>-7.9660015544820055</c:v>
                </c:pt>
                <c:pt idx="4">
                  <c:v>1.0032833125019245</c:v>
                </c:pt>
                <c:pt idx="5">
                  <c:v>-0.33113090613365159</c:v>
                </c:pt>
                <c:pt idx="6">
                  <c:v>0.33314277831715344</c:v>
                </c:pt>
                <c:pt idx="7">
                  <c:v>0.46659838358671024</c:v>
                </c:pt>
                <c:pt idx="8">
                  <c:v>0.18204303695441126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1.6357247654890941</c:v>
                </c:pt>
                <c:pt idx="1">
                  <c:v>17.176979708579239</c:v>
                </c:pt>
                <c:pt idx="2">
                  <c:v>-1.3423206694160683</c:v>
                </c:pt>
                <c:pt idx="3">
                  <c:v>5.9947369288419026</c:v>
                </c:pt>
                <c:pt idx="4">
                  <c:v>-8.7568212541889636</c:v>
                </c:pt>
                <c:pt idx="5">
                  <c:v>2.1682997082928992</c:v>
                </c:pt>
                <c:pt idx="6">
                  <c:v>3.7601299526640339</c:v>
                </c:pt>
                <c:pt idx="7">
                  <c:v>-5.1207746007502593</c:v>
                </c:pt>
                <c:pt idx="8">
                  <c:v>3.0465411035898171E-2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0.80845004814322685</c:v>
                </c:pt>
                <c:pt idx="1">
                  <c:v>-1.1531186298958378</c:v>
                </c:pt>
                <c:pt idx="2">
                  <c:v>2.8441579072016054E-3</c:v>
                </c:pt>
                <c:pt idx="3">
                  <c:v>0.95137531523564034</c:v>
                </c:pt>
                <c:pt idx="4">
                  <c:v>0.90421960815222491</c:v>
                </c:pt>
                <c:pt idx="5">
                  <c:v>0.79044090206612605</c:v>
                </c:pt>
                <c:pt idx="6">
                  <c:v>-0.8681867109119108</c:v>
                </c:pt>
                <c:pt idx="7">
                  <c:v>1.2983323963953595</c:v>
                </c:pt>
                <c:pt idx="8">
                  <c:v>2.300716885863924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2.0219228504451419</c:v>
                </c:pt>
                <c:pt idx="1">
                  <c:v>7.9095139439167994</c:v>
                </c:pt>
                <c:pt idx="2">
                  <c:v>6.9796052895602791</c:v>
                </c:pt>
                <c:pt idx="3">
                  <c:v>-3.818912917288884</c:v>
                </c:pt>
                <c:pt idx="4">
                  <c:v>1.4492249095428198</c:v>
                </c:pt>
                <c:pt idx="5">
                  <c:v>-1.3293538310997803</c:v>
                </c:pt>
                <c:pt idx="6">
                  <c:v>3.0024354161834879</c:v>
                </c:pt>
                <c:pt idx="7">
                  <c:v>1.6466744305067875</c:v>
                </c:pt>
                <c:pt idx="8">
                  <c:v>-6.7874078501712205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1.3184622307464409</c:v>
                </c:pt>
                <c:pt idx="1">
                  <c:v>27.581750879624508</c:v>
                </c:pt>
                <c:pt idx="2">
                  <c:v>11.478598032912231</c:v>
                </c:pt>
                <c:pt idx="3">
                  <c:v>0.89627297641315096</c:v>
                </c:pt>
                <c:pt idx="4">
                  <c:v>-10.10698245938211</c:v>
                </c:pt>
                <c:pt idx="5">
                  <c:v>2.3760817311929827</c:v>
                </c:pt>
                <c:pt idx="6">
                  <c:v>1.9590240257095388</c:v>
                </c:pt>
                <c:pt idx="7">
                  <c:v>-7.5991830440656543</c:v>
                </c:pt>
                <c:pt idx="8">
                  <c:v>4.6991994122976237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-0.32456148133624829</c:v>
                </c:pt>
                <c:pt idx="1">
                  <c:v>-0.26746539383807733</c:v>
                </c:pt>
                <c:pt idx="2">
                  <c:v>-0.21754829180919266</c:v>
                </c:pt>
                <c:pt idx="3">
                  <c:v>0.53213833554755308</c:v>
                </c:pt>
                <c:pt idx="4">
                  <c:v>0.65491043523893655</c:v>
                </c:pt>
                <c:pt idx="5">
                  <c:v>0.40382188326687185</c:v>
                </c:pt>
                <c:pt idx="6">
                  <c:v>-0.65686212531635646</c:v>
                </c:pt>
                <c:pt idx="7">
                  <c:v>0.27353276843041363</c:v>
                </c:pt>
                <c:pt idx="8">
                  <c:v>1.4170297916727539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1.5761456670749947</c:v>
                </c:pt>
                <c:pt idx="1">
                  <c:v>5.6514496319972309</c:v>
                </c:pt>
                <c:pt idx="2">
                  <c:v>6.6659081993941633</c:v>
                </c:pt>
                <c:pt idx="3">
                  <c:v>-4.0139581178645258</c:v>
                </c:pt>
                <c:pt idx="4">
                  <c:v>0.47706173358952819</c:v>
                </c:pt>
                <c:pt idx="5">
                  <c:v>-2.8308286110865417</c:v>
                </c:pt>
                <c:pt idx="6">
                  <c:v>1.0211059516242003</c:v>
                </c:pt>
                <c:pt idx="7">
                  <c:v>0.40382242945231339</c:v>
                </c:pt>
                <c:pt idx="8">
                  <c:v>-4.9647898455685961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1.2615261781069798</c:v>
                </c:pt>
                <c:pt idx="1">
                  <c:v>11.77718224690696</c:v>
                </c:pt>
                <c:pt idx="2">
                  <c:v>13.355008242210776</c:v>
                </c:pt>
                <c:pt idx="3">
                  <c:v>-4.4841817721650195</c:v>
                </c:pt>
                <c:pt idx="4">
                  <c:v>-0.12868885632653182</c:v>
                </c:pt>
                <c:pt idx="5">
                  <c:v>2.0958758216860751</c:v>
                </c:pt>
                <c:pt idx="6">
                  <c:v>-3.1101047990699016E-2</c:v>
                </c:pt>
                <c:pt idx="7">
                  <c:v>-0.21075681429601811</c:v>
                </c:pt>
                <c:pt idx="8">
                  <c:v>3.7298030908502131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1.1330115294794805</c:v>
                </c:pt>
                <c:pt idx="1">
                  <c:v>-0.88565323605776314</c:v>
                </c:pt>
                <c:pt idx="2">
                  <c:v>0.22039244971638894</c:v>
                </c:pt>
                <c:pt idx="3">
                  <c:v>0.41923697968808471</c:v>
                </c:pt>
                <c:pt idx="4">
                  <c:v>0.24930917291327148</c:v>
                </c:pt>
                <c:pt idx="5">
                  <c:v>0.38661901879925598</c:v>
                </c:pt>
                <c:pt idx="6">
                  <c:v>-0.21132458559555722</c:v>
                </c:pt>
                <c:pt idx="7">
                  <c:v>1.0247996279649465</c:v>
                </c:pt>
                <c:pt idx="8">
                  <c:v>0.88368709419117097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0.44577718337014849</c:v>
                </c:pt>
                <c:pt idx="1">
                  <c:v>2.2580643119195933</c:v>
                </c:pt>
                <c:pt idx="2">
                  <c:v>0.31369709016611314</c:v>
                </c:pt>
                <c:pt idx="3">
                  <c:v>0.1950452005756329</c:v>
                </c:pt>
                <c:pt idx="4">
                  <c:v>0.97216317595329382</c:v>
                </c:pt>
                <c:pt idx="5">
                  <c:v>1.5014747799867516</c:v>
                </c:pt>
                <c:pt idx="6">
                  <c:v>1.9813294645593285</c:v>
                </c:pt>
                <c:pt idx="7">
                  <c:v>1.2428520010544739</c:v>
                </c:pt>
                <c:pt idx="8">
                  <c:v>-1.8226180046026883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5.6936052639457557E-2</c:v>
                </c:pt>
                <c:pt idx="1">
                  <c:v>15.804568632717547</c:v>
                </c:pt>
                <c:pt idx="2">
                  <c:v>-1.8764102092985695</c:v>
                </c:pt>
                <c:pt idx="3">
                  <c:v>5.3804547485781598</c:v>
                </c:pt>
                <c:pt idx="4">
                  <c:v>-9.9782936030555405</c:v>
                </c:pt>
                <c:pt idx="5">
                  <c:v>0.28020590950691115</c:v>
                </c:pt>
                <c:pt idx="6">
                  <c:v>1.9901250737002361</c:v>
                </c:pt>
                <c:pt idx="7">
                  <c:v>-7.3884262297696566</c:v>
                </c:pt>
                <c:pt idx="8">
                  <c:v>0.96939632144734134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61.490058670371418</c:v>
                </c:pt>
                <c:pt idx="1">
                  <c:v>53.872021675557335</c:v>
                </c:pt>
                <c:pt idx="2">
                  <c:v>54.331378289700588</c:v>
                </c:pt>
                <c:pt idx="3">
                  <c:v>54.81817047938052</c:v>
                </c:pt>
                <c:pt idx="4">
                  <c:v>51.953689816501409</c:v>
                </c:pt>
                <c:pt idx="5">
                  <c:v>56.672211603302948</c:v>
                </c:pt>
                <c:pt idx="6">
                  <c:v>44.547066289908386</c:v>
                </c:pt>
                <c:pt idx="7">
                  <c:v>51.180565295554963</c:v>
                </c:pt>
                <c:pt idx="8">
                  <c:v>49.202934859440866</c:v>
                </c:pt>
                <c:pt idx="9">
                  <c:v>47.081154089506541</c:v>
                </c:pt>
                <c:pt idx="10">
                  <c:v>35.520981960503192</c:v>
                </c:pt>
                <c:pt idx="11">
                  <c:v>36.052732718284453</c:v>
                </c:pt>
                <c:pt idx="12">
                  <c:v>35.535930722227185</c:v>
                </c:pt>
                <c:pt idx="13">
                  <c:v>33.353167212420075</c:v>
                </c:pt>
                <c:pt idx="14">
                  <c:v>31.237406162810444</c:v>
                </c:pt>
                <c:pt idx="15">
                  <c:v>30.137206476713803</c:v>
                </c:pt>
                <c:pt idx="16">
                  <c:v>29.168198035151555</c:v>
                </c:pt>
                <c:pt idx="17">
                  <c:v>28.210141919509077</c:v>
                </c:pt>
                <c:pt idx="18">
                  <c:v>27.272137462182997</c:v>
                </c:pt>
                <c:pt idx="19">
                  <c:v>26.354261079567603</c:v>
                </c:pt>
                <c:pt idx="20">
                  <c:v>25.466562323275241</c:v>
                </c:pt>
                <c:pt idx="21">
                  <c:v>24.595558817547431</c:v>
                </c:pt>
                <c:pt idx="22">
                  <c:v>23.74355468511488</c:v>
                </c:pt>
                <c:pt idx="23">
                  <c:v>22.915298487558378</c:v>
                </c:pt>
                <c:pt idx="24">
                  <c:v>22.146794501836332</c:v>
                </c:pt>
                <c:pt idx="25">
                  <c:v>22.01448067687366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139.31962427781016</c:v>
                </c:pt>
                <c:pt idx="1">
                  <c:v>128.26500583786355</c:v>
                </c:pt>
                <c:pt idx="2">
                  <c:v>134.31953256416696</c:v>
                </c:pt>
                <c:pt idx="3">
                  <c:v>133.50853616641197</c:v>
                </c:pt>
                <c:pt idx="4">
                  <c:v>135.92716740759815</c:v>
                </c:pt>
                <c:pt idx="5">
                  <c:v>114.83576403212476</c:v>
                </c:pt>
                <c:pt idx="6">
                  <c:v>108.56681480689313</c:v>
                </c:pt>
                <c:pt idx="7">
                  <c:v>130.29636834703177</c:v>
                </c:pt>
                <c:pt idx="8">
                  <c:v>122.91307435074293</c:v>
                </c:pt>
                <c:pt idx="9">
                  <c:v>123.58786985880339</c:v>
                </c:pt>
                <c:pt idx="10">
                  <c:v>96.64640032559673</c:v>
                </c:pt>
                <c:pt idx="11">
                  <c:v>108.16349288857121</c:v>
                </c:pt>
                <c:pt idx="12">
                  <c:v>101.19715841193309</c:v>
                </c:pt>
                <c:pt idx="13">
                  <c:v>97.796638909551376</c:v>
                </c:pt>
                <c:pt idx="14">
                  <c:v>94.574185909979207</c:v>
                </c:pt>
                <c:pt idx="15">
                  <c:v>91.158550437016913</c:v>
                </c:pt>
                <c:pt idx="16">
                  <c:v>87.663750287054341</c:v>
                </c:pt>
                <c:pt idx="17">
                  <c:v>84.154878063241611</c:v>
                </c:pt>
                <c:pt idx="18">
                  <c:v>80.672976248285565</c:v>
                </c:pt>
                <c:pt idx="19">
                  <c:v>77.220859609137449</c:v>
                </c:pt>
                <c:pt idx="20">
                  <c:v>73.823092112743964</c:v>
                </c:pt>
                <c:pt idx="21">
                  <c:v>70.449116605623516</c:v>
                </c:pt>
                <c:pt idx="22">
                  <c:v>67.111170192778573</c:v>
                </c:pt>
                <c:pt idx="23">
                  <c:v>63.814346586825366</c:v>
                </c:pt>
                <c:pt idx="24">
                  <c:v>60.54526412169993</c:v>
                </c:pt>
                <c:pt idx="25">
                  <c:v>57.258895386593018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216.87027864861952</c:v>
                </c:pt>
                <c:pt idx="1">
                  <c:v>216.25127814474547</c:v>
                </c:pt>
                <c:pt idx="2">
                  <c:v>208.12585572314234</c:v>
                </c:pt>
                <c:pt idx="3">
                  <c:v>210.24923359960107</c:v>
                </c:pt>
                <c:pt idx="4">
                  <c:v>207.92137529086725</c:v>
                </c:pt>
                <c:pt idx="5">
                  <c:v>211.61817770296304</c:v>
                </c:pt>
                <c:pt idx="6">
                  <c:v>195.56686766969779</c:v>
                </c:pt>
                <c:pt idx="7">
                  <c:v>197.0380243798233</c:v>
                </c:pt>
                <c:pt idx="8">
                  <c:v>220.8488971144815</c:v>
                </c:pt>
                <c:pt idx="9">
                  <c:v>202.78034858880409</c:v>
                </c:pt>
                <c:pt idx="10">
                  <c:v>200.81674239576995</c:v>
                </c:pt>
                <c:pt idx="11">
                  <c:v>202.00686641056501</c:v>
                </c:pt>
                <c:pt idx="12">
                  <c:v>197.37766986922199</c:v>
                </c:pt>
                <c:pt idx="13">
                  <c:v>195.99399469447167</c:v>
                </c:pt>
                <c:pt idx="14">
                  <c:v>194.95502912136592</c:v>
                </c:pt>
                <c:pt idx="15">
                  <c:v>193.48193820470317</c:v>
                </c:pt>
                <c:pt idx="16">
                  <c:v>191.78757789488637</c:v>
                </c:pt>
                <c:pt idx="17">
                  <c:v>190.00893502371284</c:v>
                </c:pt>
                <c:pt idx="18">
                  <c:v>188.21392188942431</c:v>
                </c:pt>
                <c:pt idx="19">
                  <c:v>186.4096786259621</c:v>
                </c:pt>
                <c:pt idx="20">
                  <c:v>184.6567988845716</c:v>
                </c:pt>
                <c:pt idx="21">
                  <c:v>182.87043407717249</c:v>
                </c:pt>
                <c:pt idx="22">
                  <c:v>181.06742415628403</c:v>
                </c:pt>
                <c:pt idx="23">
                  <c:v>179.25625230338494</c:v>
                </c:pt>
                <c:pt idx="24">
                  <c:v>177.40468334096443</c:v>
                </c:pt>
                <c:pt idx="25">
                  <c:v>175.37836323559014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189.84189560683029</c:v>
                </c:pt>
                <c:pt idx="1">
                  <c:v>200.30461106758494</c:v>
                </c:pt>
                <c:pt idx="2">
                  <c:v>190.51833343663836</c:v>
                </c:pt>
                <c:pt idx="3">
                  <c:v>199.55561916140584</c:v>
                </c:pt>
                <c:pt idx="4">
                  <c:v>207.10826020737679</c:v>
                </c:pt>
                <c:pt idx="5">
                  <c:v>204.83908114723747</c:v>
                </c:pt>
                <c:pt idx="6">
                  <c:v>211.74203273660316</c:v>
                </c:pt>
                <c:pt idx="7">
                  <c:v>198.25658838850586</c:v>
                </c:pt>
                <c:pt idx="8">
                  <c:v>212.02580090419207</c:v>
                </c:pt>
                <c:pt idx="9">
                  <c:v>199.54190959728081</c:v>
                </c:pt>
                <c:pt idx="10">
                  <c:v>222.5513395531359</c:v>
                </c:pt>
                <c:pt idx="11">
                  <c:v>208.25272358192865</c:v>
                </c:pt>
                <c:pt idx="12">
                  <c:v>211.19589276464399</c:v>
                </c:pt>
                <c:pt idx="13">
                  <c:v>212.60991289521476</c:v>
                </c:pt>
                <c:pt idx="14">
                  <c:v>214.43361777356097</c:v>
                </c:pt>
                <c:pt idx="15">
                  <c:v>215.79098689196255</c:v>
                </c:pt>
                <c:pt idx="16">
                  <c:v>216.92821048811592</c:v>
                </c:pt>
                <c:pt idx="17">
                  <c:v>218.01368037888722</c:v>
                </c:pt>
                <c:pt idx="18">
                  <c:v>219.10386722195659</c:v>
                </c:pt>
                <c:pt idx="19">
                  <c:v>220.20835158756466</c:v>
                </c:pt>
                <c:pt idx="20">
                  <c:v>221.39416578483571</c:v>
                </c:pt>
                <c:pt idx="21">
                  <c:v>222.56975939255025</c:v>
                </c:pt>
                <c:pt idx="22">
                  <c:v>223.75727785619981</c:v>
                </c:pt>
                <c:pt idx="23">
                  <c:v>224.96877422127946</c:v>
                </c:pt>
                <c:pt idx="24">
                  <c:v>226.16988697258586</c:v>
                </c:pt>
                <c:pt idx="25">
                  <c:v>227.23041100478733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37.111404221516004</c:v>
                </c:pt>
                <c:pt idx="1">
                  <c:v>38.525941519735248</c:v>
                </c:pt>
                <c:pt idx="2">
                  <c:v>35.826806789547973</c:v>
                </c:pt>
                <c:pt idx="3">
                  <c:v>34.264758460418051</c:v>
                </c:pt>
                <c:pt idx="4">
                  <c:v>35.948500890759696</c:v>
                </c:pt>
                <c:pt idx="5">
                  <c:v>41.786649099593802</c:v>
                </c:pt>
                <c:pt idx="6">
                  <c:v>41.66578832828742</c:v>
                </c:pt>
                <c:pt idx="7">
                  <c:v>40.087139198304477</c:v>
                </c:pt>
                <c:pt idx="8">
                  <c:v>40.620396395844288</c:v>
                </c:pt>
                <c:pt idx="9">
                  <c:v>39.321357564190507</c:v>
                </c:pt>
                <c:pt idx="10">
                  <c:v>42.032738048243147</c:v>
                </c:pt>
                <c:pt idx="11">
                  <c:v>43.166522593061018</c:v>
                </c:pt>
                <c:pt idx="12">
                  <c:v>42.624275951808549</c:v>
                </c:pt>
                <c:pt idx="13">
                  <c:v>43.334078032885486</c:v>
                </c:pt>
                <c:pt idx="14">
                  <c:v>44.152600465334679</c:v>
                </c:pt>
                <c:pt idx="15">
                  <c:v>44.880602471878397</c:v>
                </c:pt>
                <c:pt idx="16">
                  <c:v>45.586247329308463</c:v>
                </c:pt>
                <c:pt idx="17">
                  <c:v>46.315982354104563</c:v>
                </c:pt>
                <c:pt idx="18" formatCode="General">
                  <c:v>47.041313563532057</c:v>
                </c:pt>
                <c:pt idx="19" formatCode="General">
                  <c:v>47.770042992749751</c:v>
                </c:pt>
                <c:pt idx="20" formatCode="General">
                  <c:v>48.539074876081912</c:v>
                </c:pt>
                <c:pt idx="21" formatCode="General">
                  <c:v>49.315444814987984</c:v>
                </c:pt>
                <c:pt idx="22">
                  <c:v>50.104119117335181</c:v>
                </c:pt>
                <c:pt idx="23">
                  <c:v>50.910741584095923</c:v>
                </c:pt>
                <c:pt idx="24">
                  <c:v>51.716891752051332</c:v>
                </c:pt>
                <c:pt idx="25">
                  <c:v>52.518123357921525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47.527772988875036</c:v>
                </c:pt>
                <c:pt idx="1">
                  <c:v>47.781619977600464</c:v>
                </c:pt>
                <c:pt idx="2">
                  <c:v>46.843541714718526</c:v>
                </c:pt>
                <c:pt idx="3">
                  <c:v>43.749434631889265</c:v>
                </c:pt>
                <c:pt idx="4">
                  <c:v>45.679624629208043</c:v>
                </c:pt>
                <c:pt idx="5">
                  <c:v>51.389216768261569</c:v>
                </c:pt>
                <c:pt idx="6">
                  <c:v>49.232669691758623</c:v>
                </c:pt>
                <c:pt idx="7">
                  <c:v>45.977825319586643</c:v>
                </c:pt>
                <c:pt idx="8">
                  <c:v>44.962919829880398</c:v>
                </c:pt>
                <c:pt idx="9">
                  <c:v>44.95567813198312</c:v>
                </c:pt>
                <c:pt idx="10">
                  <c:v>49.492786481237076</c:v>
                </c:pt>
                <c:pt idx="11">
                  <c:v>48.439255681254764</c:v>
                </c:pt>
                <c:pt idx="12">
                  <c:v>47.446475649080675</c:v>
                </c:pt>
                <c:pt idx="13">
                  <c:v>47.71746754954998</c:v>
                </c:pt>
                <c:pt idx="14">
                  <c:v>48.127377408983698</c:v>
                </c:pt>
                <c:pt idx="15">
                  <c:v>48.42690894933731</c:v>
                </c:pt>
                <c:pt idx="16">
                  <c:v>48.681724119396755</c:v>
                </c:pt>
                <c:pt idx="17">
                  <c:v>48.954766809867024</c:v>
                </c:pt>
                <c:pt idx="18" formatCode="General">
                  <c:v>49.364384236770107</c:v>
                </c:pt>
                <c:pt idx="19" formatCode="General">
                  <c:v>49.908829534123946</c:v>
                </c:pt>
                <c:pt idx="20" formatCode="General">
                  <c:v>50.489923371084302</c:v>
                </c:pt>
                <c:pt idx="21" formatCode="General">
                  <c:v>51.091102825399382</c:v>
                </c:pt>
                <c:pt idx="22">
                  <c:v>51.736310894161591</c:v>
                </c:pt>
                <c:pt idx="23">
                  <c:v>52.422199514985593</c:v>
                </c:pt>
                <c:pt idx="24">
                  <c:v>53.139124684239484</c:v>
                </c:pt>
                <c:pt idx="25">
                  <c:v>53.825365477237561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115.41407319205541</c:v>
                </c:pt>
                <c:pt idx="1">
                  <c:v>122.84172881817443</c:v>
                </c:pt>
                <c:pt idx="2">
                  <c:v>123.911616430043</c:v>
                </c:pt>
                <c:pt idx="3">
                  <c:v>118.38103668165883</c:v>
                </c:pt>
                <c:pt idx="4">
                  <c:v>126.81562283972143</c:v>
                </c:pt>
                <c:pt idx="5">
                  <c:v>148.61623382968008</c:v>
                </c:pt>
                <c:pt idx="6">
                  <c:v>146.81839933912812</c:v>
                </c:pt>
                <c:pt idx="7">
                  <c:v>141.07191283339506</c:v>
                </c:pt>
                <c:pt idx="8">
                  <c:v>147.12656164872038</c:v>
                </c:pt>
                <c:pt idx="9">
                  <c:v>146.37880153305917</c:v>
                </c:pt>
                <c:pt idx="10">
                  <c:v>161.69010378977541</c:v>
                </c:pt>
                <c:pt idx="11">
                  <c:v>167.6335514686547</c:v>
                </c:pt>
                <c:pt idx="12">
                  <c:v>167.51028349189264</c:v>
                </c:pt>
                <c:pt idx="13">
                  <c:v>172.13271734910407</c:v>
                </c:pt>
                <c:pt idx="14">
                  <c:v>177.10440063289641</c:v>
                </c:pt>
                <c:pt idx="15">
                  <c:v>181.72036015300796</c:v>
                </c:pt>
                <c:pt idx="16">
                  <c:v>186.19249778793414</c:v>
                </c:pt>
                <c:pt idx="17">
                  <c:v>190.60656148483238</c:v>
                </c:pt>
                <c:pt idx="18" formatCode="General">
                  <c:v>194.95965499105924</c:v>
                </c:pt>
                <c:pt idx="19" formatCode="General">
                  <c:v>199.24867186069338</c:v>
                </c:pt>
                <c:pt idx="20" formatCode="General">
                  <c:v>203.64027630704601</c:v>
                </c:pt>
                <c:pt idx="21" formatCode="General">
                  <c:v>208.0623492094866</c:v>
                </c:pt>
                <c:pt idx="22" formatCode="General">
                  <c:v>212.50991167155229</c:v>
                </c:pt>
                <c:pt idx="23" formatCode="General">
                  <c:v>217.00349183970943</c:v>
                </c:pt>
                <c:pt idx="24" formatCode="General">
                  <c:v>221.52785215889045</c:v>
                </c:pt>
                <c:pt idx="25" formatCode="General">
                  <c:v>225.99174305209922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57.198105522352137</c:v>
                </c:pt>
                <c:pt idx="1">
                  <c:v>46.347378526558337</c:v>
                </c:pt>
                <c:pt idx="2">
                  <c:v>43.970696084779604</c:v>
                </c:pt>
                <c:pt idx="3">
                  <c:v>53.828665101731268</c:v>
                </c:pt>
                <c:pt idx="4">
                  <c:v>56.728661926951624</c:v>
                </c:pt>
                <c:pt idx="5">
                  <c:v>65.121378456534998</c:v>
                </c:pt>
                <c:pt idx="6">
                  <c:v>61.464382606229137</c:v>
                </c:pt>
                <c:pt idx="7">
                  <c:v>75.685025712436769</c:v>
                </c:pt>
                <c:pt idx="8">
                  <c:v>63.041809390489995</c:v>
                </c:pt>
                <c:pt idx="9">
                  <c:v>87.898871871729924</c:v>
                </c:pt>
                <c:pt idx="10">
                  <c:v>77.675399740572743</c:v>
                </c:pt>
                <c:pt idx="11">
                  <c:v>73.747652884121251</c:v>
                </c:pt>
                <c:pt idx="12">
                  <c:v>84.2676761089661</c:v>
                </c:pt>
                <c:pt idx="13">
                  <c:v>87.266063470986964</c:v>
                </c:pt>
                <c:pt idx="14">
                  <c:v>90.347924293281736</c:v>
                </c:pt>
                <c:pt idx="15">
                  <c:v>93.144316153122247</c:v>
                </c:pt>
                <c:pt idx="16">
                  <c:v>95.75170258833657</c:v>
                </c:pt>
                <c:pt idx="17">
                  <c:v>98.226362297624206</c:v>
                </c:pt>
                <c:pt idx="18" formatCode="General">
                  <c:v>100.60031288356177</c:v>
                </c:pt>
                <c:pt idx="19" formatCode="General">
                  <c:v>102.87521307721568</c:v>
                </c:pt>
                <c:pt idx="20" formatCode="General">
                  <c:v>105.07608970285881</c:v>
                </c:pt>
                <c:pt idx="21" formatCode="General">
                  <c:v>107.16418340327684</c:v>
                </c:pt>
                <c:pt idx="22" formatCode="General">
                  <c:v>109.14137545077837</c:v>
                </c:pt>
                <c:pt idx="23" formatCode="General">
                  <c:v>111.01699824612423</c:v>
                </c:pt>
                <c:pt idx="24" formatCode="General">
                  <c:v>112.76030118452283</c:v>
                </c:pt>
                <c:pt idx="25" formatCode="General">
                  <c:v>114.30172470980064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9.1217868715699737</c:v>
                </c:pt>
                <c:pt idx="1">
                  <c:v>7.4334144321795668</c:v>
                </c:pt>
                <c:pt idx="2">
                  <c:v>6.8052389672631799</c:v>
                </c:pt>
                <c:pt idx="3">
                  <c:v>8.6515457175035664</c:v>
                </c:pt>
                <c:pt idx="4">
                  <c:v>8.7890969910139525</c:v>
                </c:pt>
                <c:pt idx="5">
                  <c:v>10.239287360300338</c:v>
                </c:pt>
                <c:pt idx="6">
                  <c:v>9.8519785314937867</c:v>
                </c:pt>
                <c:pt idx="7">
                  <c:v>12.130550525361457</c:v>
                </c:pt>
                <c:pt idx="8">
                  <c:v>10.633605506208022</c:v>
                </c:pt>
                <c:pt idx="9">
                  <c:v>13.455008764642677</c:v>
                </c:pt>
                <c:pt idx="10">
                  <c:v>12.017507705166373</c:v>
                </c:pt>
                <c:pt idx="11">
                  <c:v>11.441201773558953</c:v>
                </c:pt>
                <c:pt idx="12">
                  <c:v>13.327637030225308</c:v>
                </c:pt>
                <c:pt idx="13">
                  <c:v>13.839959885814885</c:v>
                </c:pt>
                <c:pt idx="14">
                  <c:v>14.364458231787093</c:v>
                </c:pt>
                <c:pt idx="15">
                  <c:v>14.842130262256765</c:v>
                </c:pt>
                <c:pt idx="16">
                  <c:v>15.294091469817038</c:v>
                </c:pt>
                <c:pt idx="17">
                  <c:v>15.72769166822075</c:v>
                </c:pt>
                <c:pt idx="18" formatCode="General">
                  <c:v>16.148431503227393</c:v>
                </c:pt>
                <c:pt idx="19" formatCode="General">
                  <c:v>16.550091632986643</c:v>
                </c:pt>
                <c:pt idx="20" formatCode="General">
                  <c:v>16.944016637502351</c:v>
                </c:pt>
                <c:pt idx="21" formatCode="General">
                  <c:v>17.31805085395462</c:v>
                </c:pt>
                <c:pt idx="22" formatCode="General">
                  <c:v>17.676855975795981</c:v>
                </c:pt>
                <c:pt idx="23" formatCode="General">
                  <c:v>18.016897216036735</c:v>
                </c:pt>
                <c:pt idx="24" formatCode="General">
                  <c:v>18.343201283209527</c:v>
                </c:pt>
                <c:pt idx="25" formatCode="General">
                  <c:v>18.636893099097435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61.490058670371418</c:v>
                </c:pt>
                <c:pt idx="1">
                  <c:v>53.872021675557335</c:v>
                </c:pt>
                <c:pt idx="2">
                  <c:v>54.331378289700588</c:v>
                </c:pt>
                <c:pt idx="3">
                  <c:v>54.81817047938052</c:v>
                </c:pt>
                <c:pt idx="4">
                  <c:v>51.953689816501409</c:v>
                </c:pt>
                <c:pt idx="5">
                  <c:v>56.672211603302948</c:v>
                </c:pt>
                <c:pt idx="6">
                  <c:v>44.547066289908386</c:v>
                </c:pt>
                <c:pt idx="7">
                  <c:v>51.180565295554963</c:v>
                </c:pt>
                <c:pt idx="8">
                  <c:v>49.202934859440866</c:v>
                </c:pt>
                <c:pt idx="9">
                  <c:v>47.081154089506541</c:v>
                </c:pt>
                <c:pt idx="10">
                  <c:v>35.520981960503192</c:v>
                </c:pt>
                <c:pt idx="11">
                  <c:v>36.052732718284453</c:v>
                </c:pt>
                <c:pt idx="12">
                  <c:v>35.535930722227185</c:v>
                </c:pt>
                <c:pt idx="13">
                  <c:v>33.353167212420075</c:v>
                </c:pt>
                <c:pt idx="14">
                  <c:v>31.237406162810444</c:v>
                </c:pt>
                <c:pt idx="15">
                  <c:v>30.137206476713803</c:v>
                </c:pt>
                <c:pt idx="16">
                  <c:v>29.168198035151555</c:v>
                </c:pt>
                <c:pt idx="17">
                  <c:v>28.210141919509077</c:v>
                </c:pt>
                <c:pt idx="18">
                  <c:v>27.272137462182997</c:v>
                </c:pt>
                <c:pt idx="19">
                  <c:v>26.354261079567603</c:v>
                </c:pt>
                <c:pt idx="20">
                  <c:v>25.466562323275241</c:v>
                </c:pt>
                <c:pt idx="21">
                  <c:v>24.595558817547431</c:v>
                </c:pt>
                <c:pt idx="22">
                  <c:v>23.74355468511488</c:v>
                </c:pt>
                <c:pt idx="23">
                  <c:v>22.915298487558378</c:v>
                </c:pt>
                <c:pt idx="24">
                  <c:v>22.146794501836332</c:v>
                </c:pt>
                <c:pt idx="25">
                  <c:v>22.01448067687366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139.31962427781016</c:v>
                </c:pt>
                <c:pt idx="1">
                  <c:v>128.26500583786355</c:v>
                </c:pt>
                <c:pt idx="2">
                  <c:v>134.31953256416696</c:v>
                </c:pt>
                <c:pt idx="3">
                  <c:v>133.50853616641197</c:v>
                </c:pt>
                <c:pt idx="4">
                  <c:v>135.92716740759815</c:v>
                </c:pt>
                <c:pt idx="5">
                  <c:v>114.83576403212476</c:v>
                </c:pt>
                <c:pt idx="6">
                  <c:v>108.56681480689313</c:v>
                </c:pt>
                <c:pt idx="7">
                  <c:v>130.29636834703177</c:v>
                </c:pt>
                <c:pt idx="8">
                  <c:v>122.91307435074293</c:v>
                </c:pt>
                <c:pt idx="9">
                  <c:v>123.58786985880339</c:v>
                </c:pt>
                <c:pt idx="10">
                  <c:v>96.64640032559673</c:v>
                </c:pt>
                <c:pt idx="11">
                  <c:v>108.16349288857121</c:v>
                </c:pt>
                <c:pt idx="12">
                  <c:v>101.19715841193309</c:v>
                </c:pt>
                <c:pt idx="13">
                  <c:v>97.796638909551376</c:v>
                </c:pt>
                <c:pt idx="14">
                  <c:v>94.574185909979207</c:v>
                </c:pt>
                <c:pt idx="15">
                  <c:v>91.158550437016913</c:v>
                </c:pt>
                <c:pt idx="16">
                  <c:v>87.663750287054341</c:v>
                </c:pt>
                <c:pt idx="17">
                  <c:v>84.154878063241611</c:v>
                </c:pt>
                <c:pt idx="18">
                  <c:v>80.672976248285565</c:v>
                </c:pt>
                <c:pt idx="19">
                  <c:v>77.220859609137449</c:v>
                </c:pt>
                <c:pt idx="20">
                  <c:v>73.823092112743964</c:v>
                </c:pt>
                <c:pt idx="21">
                  <c:v>70.449116605623516</c:v>
                </c:pt>
                <c:pt idx="22">
                  <c:v>67.111170192778573</c:v>
                </c:pt>
                <c:pt idx="23">
                  <c:v>63.814346586825366</c:v>
                </c:pt>
                <c:pt idx="24">
                  <c:v>60.54526412169993</c:v>
                </c:pt>
                <c:pt idx="25">
                  <c:v>57.258895386593018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216.87027864861952</c:v>
                </c:pt>
                <c:pt idx="1">
                  <c:v>216.25127814474547</c:v>
                </c:pt>
                <c:pt idx="2">
                  <c:v>208.12585572314234</c:v>
                </c:pt>
                <c:pt idx="3">
                  <c:v>210.24923359960107</c:v>
                </c:pt>
                <c:pt idx="4">
                  <c:v>207.92137529086725</c:v>
                </c:pt>
                <c:pt idx="5">
                  <c:v>211.61817770296304</c:v>
                </c:pt>
                <c:pt idx="6">
                  <c:v>195.56686766969779</c:v>
                </c:pt>
                <c:pt idx="7">
                  <c:v>197.0380243798233</c:v>
                </c:pt>
                <c:pt idx="8">
                  <c:v>220.8488971144815</c:v>
                </c:pt>
                <c:pt idx="9">
                  <c:v>202.78034858880409</c:v>
                </c:pt>
                <c:pt idx="10">
                  <c:v>200.81674239576995</c:v>
                </c:pt>
                <c:pt idx="11">
                  <c:v>202.00686641056501</c:v>
                </c:pt>
                <c:pt idx="12">
                  <c:v>197.37766986922199</c:v>
                </c:pt>
                <c:pt idx="13">
                  <c:v>195.99399469447167</c:v>
                </c:pt>
                <c:pt idx="14">
                  <c:v>194.95502912136592</c:v>
                </c:pt>
                <c:pt idx="15">
                  <c:v>193.48193820470317</c:v>
                </c:pt>
                <c:pt idx="16">
                  <c:v>191.78757789488637</c:v>
                </c:pt>
                <c:pt idx="17">
                  <c:v>190.00893502371284</c:v>
                </c:pt>
                <c:pt idx="18">
                  <c:v>188.21392188942431</c:v>
                </c:pt>
                <c:pt idx="19">
                  <c:v>186.4096786259621</c:v>
                </c:pt>
                <c:pt idx="20">
                  <c:v>184.6567988845716</c:v>
                </c:pt>
                <c:pt idx="21">
                  <c:v>182.87043407717249</c:v>
                </c:pt>
                <c:pt idx="22">
                  <c:v>181.06742415628403</c:v>
                </c:pt>
                <c:pt idx="23">
                  <c:v>179.25625230338494</c:v>
                </c:pt>
                <c:pt idx="24">
                  <c:v>177.40468334096443</c:v>
                </c:pt>
                <c:pt idx="25">
                  <c:v>175.37836323559014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189.84189560683029</c:v>
                </c:pt>
                <c:pt idx="1">
                  <c:v>200.30461106758494</c:v>
                </c:pt>
                <c:pt idx="2">
                  <c:v>190.51833343663836</c:v>
                </c:pt>
                <c:pt idx="3">
                  <c:v>199.55561916140584</c:v>
                </c:pt>
                <c:pt idx="4">
                  <c:v>207.10826020737679</c:v>
                </c:pt>
                <c:pt idx="5">
                  <c:v>204.83908114723747</c:v>
                </c:pt>
                <c:pt idx="6">
                  <c:v>211.74203273660316</c:v>
                </c:pt>
                <c:pt idx="7">
                  <c:v>198.25658838850586</c:v>
                </c:pt>
                <c:pt idx="8">
                  <c:v>212.02580090419207</c:v>
                </c:pt>
                <c:pt idx="9">
                  <c:v>199.54190959728081</c:v>
                </c:pt>
                <c:pt idx="10">
                  <c:v>222.5513395531359</c:v>
                </c:pt>
                <c:pt idx="11">
                  <c:v>208.25272358192865</c:v>
                </c:pt>
                <c:pt idx="12">
                  <c:v>211.19589276464399</c:v>
                </c:pt>
                <c:pt idx="13">
                  <c:v>212.60991289521476</c:v>
                </c:pt>
                <c:pt idx="14">
                  <c:v>214.43361777356097</c:v>
                </c:pt>
                <c:pt idx="15">
                  <c:v>215.79098689196255</c:v>
                </c:pt>
                <c:pt idx="16">
                  <c:v>216.92821048811592</c:v>
                </c:pt>
                <c:pt idx="17">
                  <c:v>218.01368037888722</c:v>
                </c:pt>
                <c:pt idx="18">
                  <c:v>219.10386722195659</c:v>
                </c:pt>
                <c:pt idx="19">
                  <c:v>220.20835158756466</c:v>
                </c:pt>
                <c:pt idx="20">
                  <c:v>221.39416578483571</c:v>
                </c:pt>
                <c:pt idx="21">
                  <c:v>222.56975939255025</c:v>
                </c:pt>
                <c:pt idx="22">
                  <c:v>223.75727785619981</c:v>
                </c:pt>
                <c:pt idx="23">
                  <c:v>224.96877422127946</c:v>
                </c:pt>
                <c:pt idx="24">
                  <c:v>226.16988697258586</c:v>
                </c:pt>
                <c:pt idx="25">
                  <c:v>227.23041100478733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37.111404221516004</c:v>
                </c:pt>
                <c:pt idx="1">
                  <c:v>38.525941519735248</c:v>
                </c:pt>
                <c:pt idx="2">
                  <c:v>35.826806789547973</c:v>
                </c:pt>
                <c:pt idx="3">
                  <c:v>34.264758460418051</c:v>
                </c:pt>
                <c:pt idx="4">
                  <c:v>35.948500890759696</c:v>
                </c:pt>
                <c:pt idx="5">
                  <c:v>41.786649099593802</c:v>
                </c:pt>
                <c:pt idx="6">
                  <c:v>41.66578832828742</c:v>
                </c:pt>
                <c:pt idx="7">
                  <c:v>40.087139198304477</c:v>
                </c:pt>
                <c:pt idx="8">
                  <c:v>40.620396395844288</c:v>
                </c:pt>
                <c:pt idx="9">
                  <c:v>39.321357564190507</c:v>
                </c:pt>
                <c:pt idx="10">
                  <c:v>42.032738048243147</c:v>
                </c:pt>
                <c:pt idx="11">
                  <c:v>43.166522593061018</c:v>
                </c:pt>
                <c:pt idx="12">
                  <c:v>42.624275951808549</c:v>
                </c:pt>
                <c:pt idx="13">
                  <c:v>43.334078032885486</c:v>
                </c:pt>
                <c:pt idx="14">
                  <c:v>44.152600465334679</c:v>
                </c:pt>
                <c:pt idx="15">
                  <c:v>44.880602471878397</c:v>
                </c:pt>
                <c:pt idx="16">
                  <c:v>45.586247329308463</c:v>
                </c:pt>
                <c:pt idx="17">
                  <c:v>46.315982354104563</c:v>
                </c:pt>
                <c:pt idx="18" formatCode="General">
                  <c:v>47.041313563532057</c:v>
                </c:pt>
                <c:pt idx="19" formatCode="General">
                  <c:v>47.770042992749751</c:v>
                </c:pt>
                <c:pt idx="20" formatCode="General">
                  <c:v>48.539074876081912</c:v>
                </c:pt>
                <c:pt idx="21" formatCode="General">
                  <c:v>49.315444814987984</c:v>
                </c:pt>
                <c:pt idx="22">
                  <c:v>50.104119117335181</c:v>
                </c:pt>
                <c:pt idx="23">
                  <c:v>50.910741584095923</c:v>
                </c:pt>
                <c:pt idx="24">
                  <c:v>51.716891752051332</c:v>
                </c:pt>
                <c:pt idx="25">
                  <c:v>52.518123357921525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47.527772988875036</c:v>
                </c:pt>
                <c:pt idx="1">
                  <c:v>47.781619977600464</c:v>
                </c:pt>
                <c:pt idx="2">
                  <c:v>46.843541714718526</c:v>
                </c:pt>
                <c:pt idx="3">
                  <c:v>43.749434631889265</c:v>
                </c:pt>
                <c:pt idx="4">
                  <c:v>45.679624629208043</c:v>
                </c:pt>
                <c:pt idx="5">
                  <c:v>51.389216768261569</c:v>
                </c:pt>
                <c:pt idx="6">
                  <c:v>49.232669691758623</c:v>
                </c:pt>
                <c:pt idx="7">
                  <c:v>45.977825319586643</c:v>
                </c:pt>
                <c:pt idx="8">
                  <c:v>44.962919829880398</c:v>
                </c:pt>
                <c:pt idx="9">
                  <c:v>44.95567813198312</c:v>
                </c:pt>
                <c:pt idx="10">
                  <c:v>49.492786481237076</c:v>
                </c:pt>
                <c:pt idx="11">
                  <c:v>48.439255681254764</c:v>
                </c:pt>
                <c:pt idx="12">
                  <c:v>47.446475649080675</c:v>
                </c:pt>
                <c:pt idx="13">
                  <c:v>47.71746754954998</c:v>
                </c:pt>
                <c:pt idx="14">
                  <c:v>48.127377408983698</c:v>
                </c:pt>
                <c:pt idx="15">
                  <c:v>48.42690894933731</c:v>
                </c:pt>
                <c:pt idx="16">
                  <c:v>48.681724119396755</c:v>
                </c:pt>
                <c:pt idx="17">
                  <c:v>48.954766809867024</c:v>
                </c:pt>
                <c:pt idx="18" formatCode="General">
                  <c:v>49.364384236770107</c:v>
                </c:pt>
                <c:pt idx="19" formatCode="General">
                  <c:v>49.908829534123946</c:v>
                </c:pt>
                <c:pt idx="20" formatCode="General">
                  <c:v>50.489923371084302</c:v>
                </c:pt>
                <c:pt idx="21" formatCode="General">
                  <c:v>51.091102825399382</c:v>
                </c:pt>
                <c:pt idx="22">
                  <c:v>51.736310894161591</c:v>
                </c:pt>
                <c:pt idx="23">
                  <c:v>52.422199514985593</c:v>
                </c:pt>
                <c:pt idx="24">
                  <c:v>53.139124684239484</c:v>
                </c:pt>
                <c:pt idx="25">
                  <c:v>53.825365477237561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115.41407319205541</c:v>
                </c:pt>
                <c:pt idx="1">
                  <c:v>122.84172881817443</c:v>
                </c:pt>
                <c:pt idx="2">
                  <c:v>123.911616430043</c:v>
                </c:pt>
                <c:pt idx="3">
                  <c:v>118.38103668165883</c:v>
                </c:pt>
                <c:pt idx="4">
                  <c:v>126.81562283972143</c:v>
                </c:pt>
                <c:pt idx="5">
                  <c:v>148.61623382968008</c:v>
                </c:pt>
                <c:pt idx="6">
                  <c:v>146.81839933912812</c:v>
                </c:pt>
                <c:pt idx="7">
                  <c:v>141.07191283339506</c:v>
                </c:pt>
                <c:pt idx="8">
                  <c:v>147.12656164872038</c:v>
                </c:pt>
                <c:pt idx="9">
                  <c:v>146.37880153305917</c:v>
                </c:pt>
                <c:pt idx="10">
                  <c:v>161.69010378977541</c:v>
                </c:pt>
                <c:pt idx="11">
                  <c:v>167.6335514686547</c:v>
                </c:pt>
                <c:pt idx="12">
                  <c:v>167.51028349189264</c:v>
                </c:pt>
                <c:pt idx="13">
                  <c:v>172.13271734910407</c:v>
                </c:pt>
                <c:pt idx="14">
                  <c:v>177.10440063289641</c:v>
                </c:pt>
                <c:pt idx="15">
                  <c:v>181.72036015300796</c:v>
                </c:pt>
                <c:pt idx="16">
                  <c:v>186.19249778793414</c:v>
                </c:pt>
                <c:pt idx="17">
                  <c:v>190.60656148483238</c:v>
                </c:pt>
                <c:pt idx="18" formatCode="General">
                  <c:v>194.95965499105924</c:v>
                </c:pt>
                <c:pt idx="19" formatCode="General">
                  <c:v>199.24867186069338</c:v>
                </c:pt>
                <c:pt idx="20" formatCode="General">
                  <c:v>203.64027630704601</c:v>
                </c:pt>
                <c:pt idx="21" formatCode="General">
                  <c:v>208.0623492094866</c:v>
                </c:pt>
                <c:pt idx="22" formatCode="General">
                  <c:v>212.50991167155229</c:v>
                </c:pt>
                <c:pt idx="23" formatCode="General">
                  <c:v>217.00349183970943</c:v>
                </c:pt>
                <c:pt idx="24" formatCode="General">
                  <c:v>221.52785215889045</c:v>
                </c:pt>
                <c:pt idx="25" formatCode="General">
                  <c:v>225.99174305209922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57.198105522352137</c:v>
                </c:pt>
                <c:pt idx="1">
                  <c:v>46.347378526558337</c:v>
                </c:pt>
                <c:pt idx="2">
                  <c:v>43.970696084779604</c:v>
                </c:pt>
                <c:pt idx="3">
                  <c:v>53.828665101731268</c:v>
                </c:pt>
                <c:pt idx="4">
                  <c:v>56.728661926951624</c:v>
                </c:pt>
                <c:pt idx="5">
                  <c:v>65.121378456534998</c:v>
                </c:pt>
                <c:pt idx="6">
                  <c:v>61.464382606229137</c:v>
                </c:pt>
                <c:pt idx="7">
                  <c:v>75.685025712436769</c:v>
                </c:pt>
                <c:pt idx="8">
                  <c:v>63.041809390489995</c:v>
                </c:pt>
                <c:pt idx="9">
                  <c:v>87.898871871729924</c:v>
                </c:pt>
                <c:pt idx="10">
                  <c:v>77.675399740572743</c:v>
                </c:pt>
                <c:pt idx="11">
                  <c:v>73.747652884121251</c:v>
                </c:pt>
                <c:pt idx="12">
                  <c:v>84.2676761089661</c:v>
                </c:pt>
                <c:pt idx="13">
                  <c:v>87.266063470986964</c:v>
                </c:pt>
                <c:pt idx="14">
                  <c:v>90.347924293281736</c:v>
                </c:pt>
                <c:pt idx="15">
                  <c:v>93.144316153122247</c:v>
                </c:pt>
                <c:pt idx="16">
                  <c:v>95.75170258833657</c:v>
                </c:pt>
                <c:pt idx="17">
                  <c:v>98.226362297624206</c:v>
                </c:pt>
                <c:pt idx="18" formatCode="General">
                  <c:v>100.60031288356177</c:v>
                </c:pt>
                <c:pt idx="19" formatCode="General">
                  <c:v>102.87521307721568</c:v>
                </c:pt>
                <c:pt idx="20" formatCode="General">
                  <c:v>105.07608970285881</c:v>
                </c:pt>
                <c:pt idx="21" formatCode="General">
                  <c:v>107.16418340327684</c:v>
                </c:pt>
                <c:pt idx="22" formatCode="General">
                  <c:v>109.14137545077837</c:v>
                </c:pt>
                <c:pt idx="23" formatCode="General">
                  <c:v>111.01699824612423</c:v>
                </c:pt>
                <c:pt idx="24" formatCode="General">
                  <c:v>112.76030118452283</c:v>
                </c:pt>
                <c:pt idx="25" formatCode="General">
                  <c:v>114.30172470980064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9.1217868715699737</c:v>
                </c:pt>
                <c:pt idx="1">
                  <c:v>7.4334144321795668</c:v>
                </c:pt>
                <c:pt idx="2">
                  <c:v>6.8052389672631799</c:v>
                </c:pt>
                <c:pt idx="3">
                  <c:v>8.6515457175035664</c:v>
                </c:pt>
                <c:pt idx="4">
                  <c:v>8.7890969910139525</c:v>
                </c:pt>
                <c:pt idx="5">
                  <c:v>10.239287360300338</c:v>
                </c:pt>
                <c:pt idx="6">
                  <c:v>9.8519785314937867</c:v>
                </c:pt>
                <c:pt idx="7">
                  <c:v>12.130550525361457</c:v>
                </c:pt>
                <c:pt idx="8">
                  <c:v>10.633605506208022</c:v>
                </c:pt>
                <c:pt idx="9">
                  <c:v>13.455008764642677</c:v>
                </c:pt>
                <c:pt idx="10">
                  <c:v>12.017507705166373</c:v>
                </c:pt>
                <c:pt idx="11">
                  <c:v>11.441201773558953</c:v>
                </c:pt>
                <c:pt idx="12">
                  <c:v>13.327637030225308</c:v>
                </c:pt>
                <c:pt idx="13">
                  <c:v>13.839959885814885</c:v>
                </c:pt>
                <c:pt idx="14">
                  <c:v>14.364458231787093</c:v>
                </c:pt>
                <c:pt idx="15">
                  <c:v>14.842130262256765</c:v>
                </c:pt>
                <c:pt idx="16">
                  <c:v>15.294091469817038</c:v>
                </c:pt>
                <c:pt idx="17">
                  <c:v>15.72769166822075</c:v>
                </c:pt>
                <c:pt idx="18" formatCode="General">
                  <c:v>16.148431503227393</c:v>
                </c:pt>
                <c:pt idx="19" formatCode="General">
                  <c:v>16.550091632986643</c:v>
                </c:pt>
                <c:pt idx="20" formatCode="General">
                  <c:v>16.944016637502351</c:v>
                </c:pt>
                <c:pt idx="21" formatCode="General">
                  <c:v>17.31805085395462</c:v>
                </c:pt>
                <c:pt idx="22" formatCode="General">
                  <c:v>17.676855975795981</c:v>
                </c:pt>
                <c:pt idx="23" formatCode="General">
                  <c:v>18.016897216036735</c:v>
                </c:pt>
                <c:pt idx="24" formatCode="General">
                  <c:v>18.343201283209527</c:v>
                </c:pt>
                <c:pt idx="25" formatCode="General">
                  <c:v>18.636893099097435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39.600263863472534</c:v>
                </c:pt>
                <c:pt idx="1">
                  <c:v>27.151450121702112</c:v>
                </c:pt>
                <c:pt idx="2">
                  <c:v>39.97279455164594</c:v>
                </c:pt>
                <c:pt idx="3">
                  <c:v>54.315991740109979</c:v>
                </c:pt>
                <c:pt idx="4">
                  <c:v>38.373722043206286</c:v>
                </c:pt>
                <c:pt idx="5">
                  <c:v>38.90201914815075</c:v>
                </c:pt>
                <c:pt idx="6">
                  <c:v>16.58015591100235</c:v>
                </c:pt>
                <c:pt idx="7">
                  <c:v>18.985667126593395</c:v>
                </c:pt>
                <c:pt idx="8">
                  <c:v>11.635084174885785</c:v>
                </c:pt>
                <c:pt idx="9">
                  <c:v>11.843891058680041</c:v>
                </c:pt>
                <c:pt idx="10">
                  <c:v>38.137943267251778</c:v>
                </c:pt>
                <c:pt idx="11">
                  <c:v>86.294181835484835</c:v>
                </c:pt>
                <c:pt idx="12">
                  <c:v>18.751126558557111</c:v>
                </c:pt>
                <c:pt idx="13">
                  <c:v>9.8314967627196541</c:v>
                </c:pt>
                <c:pt idx="14">
                  <c:v>39.310368443960606</c:v>
                </c:pt>
                <c:pt idx="15">
                  <c:v>30.758676250161187</c:v>
                </c:pt>
                <c:pt idx="16">
                  <c:v>19.270778464065046</c:v>
                </c:pt>
                <c:pt idx="17">
                  <c:v>64.863358835168683</c:v>
                </c:pt>
                <c:pt idx="18">
                  <c:v>20.767238960033453</c:v>
                </c:pt>
                <c:pt idx="19">
                  <c:v>1.0739216413173334</c:v>
                </c:pt>
                <c:pt idx="20">
                  <c:v>86.096988149613779</c:v>
                </c:pt>
                <c:pt idx="21">
                  <c:v>15.647428234901847</c:v>
                </c:pt>
                <c:pt idx="22">
                  <c:v>33.147941184344226</c:v>
                </c:pt>
                <c:pt idx="23">
                  <c:v>30.261207182052505</c:v>
                </c:pt>
                <c:pt idx="24">
                  <c:v>15.280613782908379</c:v>
                </c:pt>
                <c:pt idx="25">
                  <c:v>98.263690708010486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46.837469273802256</c:v>
                </c:pt>
                <c:pt idx="1">
                  <c:v>29.250375954647009</c:v>
                </c:pt>
                <c:pt idx="2">
                  <c:v>44.316162132984935</c:v>
                </c:pt>
                <c:pt idx="3">
                  <c:v>59.188712304029288</c:v>
                </c:pt>
                <c:pt idx="4">
                  <c:v>41.182468618205775</c:v>
                </c:pt>
                <c:pt idx="5">
                  <c:v>47.428857556083166</c:v>
                </c:pt>
                <c:pt idx="6">
                  <c:v>19.501723949030438</c:v>
                </c:pt>
                <c:pt idx="7">
                  <c:v>21.041078537789378</c:v>
                </c:pt>
                <c:pt idx="8">
                  <c:v>12.906496314839238</c:v>
                </c:pt>
                <c:pt idx="9">
                  <c:v>11.461121523603211</c:v>
                </c:pt>
                <c:pt idx="10">
                  <c:v>41.244655701968696</c:v>
                </c:pt>
                <c:pt idx="11">
                  <c:v>83.464534101567878</c:v>
                </c:pt>
                <c:pt idx="12">
                  <c:v>16.3193494095914</c:v>
                </c:pt>
                <c:pt idx="13">
                  <c:v>8.207815179753668</c:v>
                </c:pt>
                <c:pt idx="14">
                  <c:v>32.431789522504481</c:v>
                </c:pt>
                <c:pt idx="15">
                  <c:v>27.25508238263054</c:v>
                </c:pt>
                <c:pt idx="16">
                  <c:v>16.157260532061432</c:v>
                </c:pt>
                <c:pt idx="17">
                  <c:v>62.930136725529941</c:v>
                </c:pt>
                <c:pt idx="18">
                  <c:v>20.409570734791885</c:v>
                </c:pt>
                <c:pt idx="19">
                  <c:v>1.174422477654083</c:v>
                </c:pt>
                <c:pt idx="20">
                  <c:v>78.181794843882599</c:v>
                </c:pt>
                <c:pt idx="21">
                  <c:v>16.817665564462896</c:v>
                </c:pt>
                <c:pt idx="22">
                  <c:v>26.513648916341079</c:v>
                </c:pt>
                <c:pt idx="23">
                  <c:v>32.31677867596072</c:v>
                </c:pt>
                <c:pt idx="24">
                  <c:v>11.683553402501733</c:v>
                </c:pt>
                <c:pt idx="25">
                  <c:v>90.221475663782513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45.609997198911195</c:v>
                </c:pt>
                <c:pt idx="1">
                  <c:v>34.626683158872929</c:v>
                </c:pt>
                <c:pt idx="2">
                  <c:v>61.378040481370277</c:v>
                </c:pt>
                <c:pt idx="3">
                  <c:v>64.797074965992266</c:v>
                </c:pt>
                <c:pt idx="4">
                  <c:v>45.261189928403148</c:v>
                </c:pt>
                <c:pt idx="5">
                  <c:v>55.018041429182766</c:v>
                </c:pt>
                <c:pt idx="6">
                  <c:v>19.325786685475627</c:v>
                </c:pt>
                <c:pt idx="7">
                  <c:v>39.550980195338866</c:v>
                </c:pt>
                <c:pt idx="8">
                  <c:v>11.111900255288699</c:v>
                </c:pt>
                <c:pt idx="9">
                  <c:v>11.043669875294244</c:v>
                </c:pt>
                <c:pt idx="10">
                  <c:v>43.5837864962132</c:v>
                </c:pt>
                <c:pt idx="11">
                  <c:v>84.842801136401576</c:v>
                </c:pt>
                <c:pt idx="12">
                  <c:v>12.969817749117585</c:v>
                </c:pt>
                <c:pt idx="13">
                  <c:v>8.9325556477985408</c:v>
                </c:pt>
                <c:pt idx="14">
                  <c:v>27.915784598473167</c:v>
                </c:pt>
                <c:pt idx="15">
                  <c:v>22.521585482091755</c:v>
                </c:pt>
                <c:pt idx="16">
                  <c:v>16.928483946899597</c:v>
                </c:pt>
                <c:pt idx="17">
                  <c:v>66.69055436010062</c:v>
                </c:pt>
                <c:pt idx="18">
                  <c:v>18.709395293182094</c:v>
                </c:pt>
                <c:pt idx="19">
                  <c:v>0.95134908685234998</c:v>
                </c:pt>
                <c:pt idx="20">
                  <c:v>77.814300228075098</c:v>
                </c:pt>
                <c:pt idx="21">
                  <c:v>21.27843291125177</c:v>
                </c:pt>
                <c:pt idx="22">
                  <c:v>24.572978871367958</c:v>
                </c:pt>
                <c:pt idx="23">
                  <c:v>29.60327250377021</c:v>
                </c:pt>
                <c:pt idx="24">
                  <c:v>23.322720260601773</c:v>
                </c:pt>
                <c:pt idx="25">
                  <c:v>78.794817253672875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7.2372054103297216</c:v>
                </c:pt>
                <c:pt idx="1">
                  <c:v>2.0989258329448965</c:v>
                </c:pt>
                <c:pt idx="2">
                  <c:v>4.3433675813389954</c:v>
                </c:pt>
                <c:pt idx="3">
                  <c:v>4.8727205639193087</c:v>
                </c:pt>
                <c:pt idx="4">
                  <c:v>2.8087465749994891</c:v>
                </c:pt>
                <c:pt idx="5">
                  <c:v>8.5268384079324164</c:v>
                </c:pt>
                <c:pt idx="6">
                  <c:v>2.921568038028088</c:v>
                </c:pt>
                <c:pt idx="7">
                  <c:v>2.0554114111959834</c:v>
                </c:pt>
                <c:pt idx="8">
                  <c:v>1.271412139953453</c:v>
                </c:pt>
                <c:pt idx="9">
                  <c:v>-0.38276953507683054</c:v>
                </c:pt>
                <c:pt idx="10">
                  <c:v>3.1067124347169184</c:v>
                </c:pt>
                <c:pt idx="11">
                  <c:v>-2.829647733916957</c:v>
                </c:pt>
                <c:pt idx="12">
                  <c:v>-2.4317771489657112</c:v>
                </c:pt>
                <c:pt idx="13">
                  <c:v>-1.6236815829659861</c:v>
                </c:pt>
                <c:pt idx="14">
                  <c:v>-6.8785789214561248</c:v>
                </c:pt>
                <c:pt idx="15">
                  <c:v>-3.5035938675306468</c:v>
                </c:pt>
                <c:pt idx="16">
                  <c:v>-3.1135179320036137</c:v>
                </c:pt>
                <c:pt idx="17">
                  <c:v>-1.9332221096387414</c:v>
                </c:pt>
                <c:pt idx="18">
                  <c:v>-0.35766822524156794</c:v>
                </c:pt>
                <c:pt idx="19">
                  <c:v>0.10050083633674967</c:v>
                </c:pt>
                <c:pt idx="20">
                  <c:v>-7.9151933057311794</c:v>
                </c:pt>
                <c:pt idx="21">
                  <c:v>1.1702373295610489</c:v>
                </c:pt>
                <c:pt idx="22">
                  <c:v>-6.6342922680031471</c:v>
                </c:pt>
                <c:pt idx="23">
                  <c:v>2.0555714939082144</c:v>
                </c:pt>
                <c:pt idx="24">
                  <c:v>-3.5970603804066457</c:v>
                </c:pt>
                <c:pt idx="25">
                  <c:v>-8.042215044227973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-1.227472074891061</c:v>
                </c:pt>
                <c:pt idx="1">
                  <c:v>5.3763072042259203</c:v>
                </c:pt>
                <c:pt idx="2">
                  <c:v>17.061878348385342</c:v>
                </c:pt>
                <c:pt idx="3">
                  <c:v>5.6083626619629783</c:v>
                </c:pt>
                <c:pt idx="4">
                  <c:v>4.0787213101973734</c:v>
                </c:pt>
                <c:pt idx="5">
                  <c:v>7.5891838730996</c:v>
                </c:pt>
                <c:pt idx="6">
                  <c:v>-0.1759372635548111</c:v>
                </c:pt>
                <c:pt idx="7">
                  <c:v>18.509901657549488</c:v>
                </c:pt>
                <c:pt idx="8">
                  <c:v>-1.794596059550539</c:v>
                </c:pt>
                <c:pt idx="9">
                  <c:v>-0.41745164830896719</c:v>
                </c:pt>
                <c:pt idx="10">
                  <c:v>2.3391307942445039</c:v>
                </c:pt>
                <c:pt idx="11">
                  <c:v>1.3782670348336978</c:v>
                </c:pt>
                <c:pt idx="12">
                  <c:v>-3.349531660473815</c:v>
                </c:pt>
                <c:pt idx="13">
                  <c:v>0.7247404680448728</c:v>
                </c:pt>
                <c:pt idx="14">
                  <c:v>-4.5160049240313143</c:v>
                </c:pt>
                <c:pt idx="15">
                  <c:v>-4.7334969005387855</c:v>
                </c:pt>
                <c:pt idx="16">
                  <c:v>0.7712234148381647</c:v>
                </c:pt>
                <c:pt idx="17">
                  <c:v>3.760417634570679</c:v>
                </c:pt>
                <c:pt idx="18">
                  <c:v>-1.7001754416097903</c:v>
                </c:pt>
                <c:pt idx="19">
                  <c:v>-0.22307339080173305</c:v>
                </c:pt>
                <c:pt idx="20">
                  <c:v>-0.36749461580750165</c:v>
                </c:pt>
                <c:pt idx="21">
                  <c:v>4.4607673467888738</c:v>
                </c:pt>
                <c:pt idx="22">
                  <c:v>-1.9406700449731211</c:v>
                </c:pt>
                <c:pt idx="23">
                  <c:v>-2.7135061721905096</c:v>
                </c:pt>
                <c:pt idx="24">
                  <c:v>11.63916685810004</c:v>
                </c:pt>
                <c:pt idx="25">
                  <c:v>-11.426658410109638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4.3751493024636048</c:v>
                </c:pt>
                <c:pt idx="1">
                  <c:v>5.2131762551480403</c:v>
                </c:pt>
                <c:pt idx="2">
                  <c:v>4.8154683282280004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2.9997691043269614</c:v>
                </c:pt>
                <c:pt idx="1">
                  <c:v>3.2556704652317796</c:v>
                </c:pt>
                <c:pt idx="2">
                  <c:v>3.6558585025986141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1.8318225812548581</c:v>
                </c:pt>
                <c:pt idx="1">
                  <c:v>2.1706109617327782</c:v>
                </c:pt>
                <c:pt idx="2">
                  <c:v>2.0404016535265179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2.0975902729360585</c:v>
                </c:pt>
                <c:pt idx="1">
                  <c:v>2.3419465807317295</c:v>
                </c:pt>
                <c:pt idx="2">
                  <c:v>4.1757619859177231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1.285477051045917</c:v>
                </c:pt>
                <c:pt idx="1">
                  <c:v>1.4365387619973242</c:v>
                </c:pt>
                <c:pt idx="2">
                  <c:v>1.1731858590653175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1.3085466269237866</c:v>
                </c:pt>
                <c:pt idx="1">
                  <c:v>1.2756634273926044</c:v>
                </c:pt>
                <c:pt idx="2">
                  <c:v>1.1659821481671704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4.2135879815948609</c:v>
                </c:pt>
                <c:pt idx="1">
                  <c:v>4.5906762916741277</c:v>
                </c:pt>
                <c:pt idx="2">
                  <c:v>4.6015425649220614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9.5340256005829982</c:v>
                </c:pt>
                <c:pt idx="1">
                  <c:v>9.289898324388373</c:v>
                </c:pt>
                <c:pt idx="2">
                  <c:v>8.9576375102307946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2.0716775667434644</c:v>
                </c:pt>
                <c:pt idx="1">
                  <c:v>1.8164014017113366</c:v>
                </c:pt>
                <c:pt idx="2">
                  <c:v>1.3693433551724938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7.1662875818587937</c:v>
                </c:pt>
                <c:pt idx="1">
                  <c:v>7.0043471519126337</c:v>
                </c:pt>
                <c:pt idx="2">
                  <c:v>7.0411372952397091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2.2944233746355116</c:v>
                </c:pt>
                <c:pt idx="1">
                  <c:v>2.2716575250980457</c:v>
                </c:pt>
                <c:pt idx="2">
                  <c:v>1.9753235257108752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0.11864990435692729</c:v>
                </c:pt>
                <c:pt idx="1">
                  <c:v>0.13071738223574125</c:v>
                </c:pt>
                <c:pt idx="2">
                  <c:v>0.10044270287601514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9.5122390837011039</c:v>
                </c:pt>
                <c:pt idx="1">
                  <c:v>8.7019107305388665</c:v>
                </c:pt>
                <c:pt idx="2">
                  <c:v>8.2155738049566391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1.728772186046664</c:v>
                </c:pt>
                <c:pt idx="1">
                  <c:v>1.8718657550679727</c:v>
                </c:pt>
                <c:pt idx="2">
                  <c:v>2.2465605360945577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3.6622784194264417</c:v>
                </c:pt>
                <c:pt idx="1">
                  <c:v>2.951063050823544</c:v>
                </c:pt>
                <c:pt idx="2">
                  <c:v>2.5943961576939767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3.3433438714126225</c:v>
                </c:pt>
                <c:pt idx="1">
                  <c:v>3.5969719510576863</c:v>
                </c:pt>
                <c:pt idx="2">
                  <c:v>3.1254906798637405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4.4163075479270031</c:v>
                </c:pt>
                <c:pt idx="1">
                  <c:v>4.9325458384701708</c:v>
                </c:pt>
                <c:pt idx="2">
                  <c:v>6.4802461771207991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6.0009845942860451</c:v>
                </c:pt>
                <c:pt idx="1">
                  <c:v>6.587913359544868</c:v>
                </c:pt>
                <c:pt idx="2">
                  <c:v>6.8412252011276138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4.2396374885049548</c:v>
                </c:pt>
                <c:pt idx="1">
                  <c:v>4.5837546489492693</c:v>
                </c:pt>
                <c:pt idx="2">
                  <c:v>4.7786415256201886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4.2980052488350404</c:v>
                </c:pt>
                <c:pt idx="1">
                  <c:v>5.2789998659997917</c:v>
                </c:pt>
                <c:pt idx="2">
                  <c:v>5.8087623822456669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1.0862116058590872</c:v>
                </c:pt>
                <c:pt idx="1">
                  <c:v>0.9135589062594518</c:v>
                </c:pt>
                <c:pt idx="2">
                  <c:v>0.94309233619367261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4.3431208355110158</c:v>
                </c:pt>
                <c:pt idx="1">
                  <c:v>3.6097730657118845</c:v>
                </c:pt>
                <c:pt idx="2">
                  <c:v>2.9473270082724672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3.3983056629258481</c:v>
                </c:pt>
                <c:pt idx="1">
                  <c:v>3.0335872222008877</c:v>
                </c:pt>
                <c:pt idx="2">
                  <c:v>2.3778116257608839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2.1290901809559686</c:v>
                </c:pt>
                <c:pt idx="1">
                  <c:v>1.7983603354311934</c:v>
                </c:pt>
                <c:pt idx="2">
                  <c:v>1.7872962792717988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1.6882454865452212</c:v>
                </c:pt>
                <c:pt idx="1">
                  <c:v>1.3004208834943229</c:v>
                </c:pt>
                <c:pt idx="2">
                  <c:v>2.4623948178126702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10.856450839339232</c:v>
                </c:pt>
                <c:pt idx="1">
                  <c:v>10.04196985719561</c:v>
                </c:pt>
                <c:pt idx="2">
                  <c:v>8.3190960363100572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0.21250844799040181</c:v>
                </c:pt>
                <c:pt idx="1">
                  <c:v>-4.6541762171636378</c:v>
                </c:pt>
                <c:pt idx="2">
                  <c:v>4.0932727309813686</c:v>
                </c:pt>
                <c:pt idx="3">
                  <c:v>1.8371688021591694</c:v>
                </c:pt>
                <c:pt idx="4">
                  <c:v>-7.7535379416870569</c:v>
                </c:pt>
                <c:pt idx="5">
                  <c:v>-1.9712646256401172</c:v>
                </c:pt>
                <c:pt idx="6">
                  <c:v>18.461047480379676</c:v>
                </c:pt>
                <c:pt idx="7">
                  <c:v>34.338146193645315</c:v>
                </c:pt>
                <c:pt idx="8">
                  <c:v>4.1488351293348558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48.505899252457638</c:v>
                </c:pt>
                <c:pt idx="1">
                  <c:v>21.220067422153132</c:v>
                </c:pt>
                <c:pt idx="2">
                  <c:v>52.384764826417587</c:v>
                </c:pt>
                <c:pt idx="3">
                  <c:v>48.657174259230018</c:v>
                </c:pt>
                <c:pt idx="4">
                  <c:v>25.863747750911543</c:v>
                </c:pt>
                <c:pt idx="5">
                  <c:v>49.255945514478938</c:v>
                </c:pt>
                <c:pt idx="6">
                  <c:v>74.688259089772856</c:v>
                </c:pt>
                <c:pt idx="7">
                  <c:v>134.59063985380013</c:v>
                </c:pt>
                <c:pt idx="8">
                  <c:v>44.347006083204967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-1.227472074891061</c:v>
                </c:pt>
                <c:pt idx="1">
                  <c:v>5.3763072042259203</c:v>
                </c:pt>
                <c:pt idx="2">
                  <c:v>17.061878348385342</c:v>
                </c:pt>
                <c:pt idx="3">
                  <c:v>5.6083626619629783</c:v>
                </c:pt>
                <c:pt idx="4">
                  <c:v>4.0787213101973734</c:v>
                </c:pt>
                <c:pt idx="5">
                  <c:v>7.5891838730996</c:v>
                </c:pt>
                <c:pt idx="6">
                  <c:v>-0.1759372635548111</c:v>
                </c:pt>
                <c:pt idx="7">
                  <c:v>18.509901657549488</c:v>
                </c:pt>
                <c:pt idx="8">
                  <c:v>-1.794596059550539</c:v>
                </c:pt>
                <c:pt idx="9">
                  <c:v>-0.41745164830896719</c:v>
                </c:pt>
                <c:pt idx="10">
                  <c:v>2.3391307942445039</c:v>
                </c:pt>
                <c:pt idx="11">
                  <c:v>1.3782670348336978</c:v>
                </c:pt>
                <c:pt idx="12">
                  <c:v>-3.349531660473815</c:v>
                </c:pt>
                <c:pt idx="13">
                  <c:v>0.7247404680448728</c:v>
                </c:pt>
                <c:pt idx="14">
                  <c:v>-4.5160049240313143</c:v>
                </c:pt>
                <c:pt idx="15">
                  <c:v>-4.7334969005387855</c:v>
                </c:pt>
                <c:pt idx="16">
                  <c:v>0.7712234148381647</c:v>
                </c:pt>
                <c:pt idx="17">
                  <c:v>3.760417634570679</c:v>
                </c:pt>
                <c:pt idx="18">
                  <c:v>-1.7001754416097903</c:v>
                </c:pt>
                <c:pt idx="19">
                  <c:v>-0.22307339080173305</c:v>
                </c:pt>
                <c:pt idx="20">
                  <c:v>-0.36749461580750165</c:v>
                </c:pt>
                <c:pt idx="21">
                  <c:v>4.4607673467888738</c:v>
                </c:pt>
                <c:pt idx="22">
                  <c:v>-1.9406700449731211</c:v>
                </c:pt>
                <c:pt idx="23">
                  <c:v>-2.7135061721905096</c:v>
                </c:pt>
                <c:pt idx="24">
                  <c:v>11.63916685810004</c:v>
                </c:pt>
                <c:pt idx="25">
                  <c:v>-11.426658410109638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21.269125580110135</c:v>
                </c:pt>
                <c:pt idx="1">
                  <c:v>23.077880503094836</c:v>
                </c:pt>
                <c:pt idx="2">
                  <c:v>37.47954856261137</c:v>
                </c:pt>
                <c:pt idx="3">
                  <c:v>38.971844753335674</c:v>
                </c:pt>
                <c:pt idx="4">
                  <c:v>25.722074450894372</c:v>
                </c:pt>
                <c:pt idx="5">
                  <c:v>32.417172086958686</c:v>
                </c:pt>
                <c:pt idx="6">
                  <c:v>7.2056787823998603</c:v>
                </c:pt>
                <c:pt idx="7">
                  <c:v>38.851956045204176</c:v>
                </c:pt>
                <c:pt idx="8">
                  <c:v>2.003450249155152</c:v>
                </c:pt>
                <c:pt idx="9">
                  <c:v>4.7731162776859364</c:v>
                </c:pt>
                <c:pt idx="10">
                  <c:v>21.854057735327736</c:v>
                </c:pt>
                <c:pt idx="11">
                  <c:v>44.589292836320645</c:v>
                </c:pt>
                <c:pt idx="12">
                  <c:v>4.6666526781582949</c:v>
                </c:pt>
                <c:pt idx="13">
                  <c:v>5.4207060643200737</c:v>
                </c:pt>
                <c:pt idx="14">
                  <c:v>6.6447248341607477</c:v>
                </c:pt>
                <c:pt idx="15">
                  <c:v>5.5058935870588837</c:v>
                </c:pt>
                <c:pt idx="16">
                  <c:v>8.2924232653718306</c:v>
                </c:pt>
                <c:pt idx="17">
                  <c:v>40.576178304902093</c:v>
                </c:pt>
                <c:pt idx="18">
                  <c:v>7.8457924507698831</c:v>
                </c:pt>
                <c:pt idx="19">
                  <c:v>0.23520350355802799</c:v>
                </c:pt>
                <c:pt idx="20">
                  <c:v>39.070322928475861</c:v>
                </c:pt>
                <c:pt idx="21">
                  <c:v>13.314441897941732</c:v>
                </c:pt>
                <c:pt idx="22">
                  <c:v>7.9916446339030411</c:v>
                </c:pt>
                <c:pt idx="23">
                  <c:v>13.228422788250098</c:v>
                </c:pt>
                <c:pt idx="24">
                  <c:v>20.920078384602171</c:v>
                </c:pt>
                <c:pt idx="25">
                  <c:v>27.585820867855467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44960.558888888889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automation/Data/Results/Workbooks/LEPs/NO_LEP/NO_LEP_Database.Main.xlsx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East</v>
      </c>
      <c r="L1" s="19" t="str">
        <f>CONCATENATE("Industry Table 1.1  Employment by Industry Sector (SIC 2007), ",B$5,"-",F$5,", ",Info!B5)</f>
        <v>Industry Table 1.1  Employment by Industry Sector (SIC 2007), 2015-2035, North East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14.778999999999989</v>
      </c>
      <c r="N5" s="11">
        <f t="shared" si="1"/>
        <v>18.809999999999985</v>
      </c>
      <c r="O5" s="11">
        <f t="shared" si="1"/>
        <v>19.567999999999998</v>
      </c>
      <c r="P5" s="11">
        <f t="shared" si="1"/>
        <v>19.62700000000001</v>
      </c>
      <c r="Q5" s="11">
        <f t="shared" si="1"/>
        <v>20.000000000000018</v>
      </c>
      <c r="R5" s="40">
        <f t="shared" ref="R5:R10" si="2">IF(D$5-B$5 &lt;&gt; 0,(EXP(LN(D7/B7)/(D$5-B$5))-1)*100,0)</f>
        <v>5.7743287882969119</v>
      </c>
      <c r="S5" s="40">
        <f t="shared" si="0"/>
        <v>0.145683980218414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95.532999999999788</v>
      </c>
      <c r="N6" s="11">
        <f t="shared" si="1"/>
        <v>85.501999999999981</v>
      </c>
      <c r="O6" s="11">
        <f t="shared" si="1"/>
        <v>79.794999999999987</v>
      </c>
      <c r="P6" s="11">
        <f t="shared" si="1"/>
        <v>78.481999999999971</v>
      </c>
      <c r="Q6" s="11">
        <f t="shared" si="1"/>
        <v>72.005000000000109</v>
      </c>
      <c r="R6" s="40">
        <f t="shared" si="2"/>
        <v>-3.5361807826268299</v>
      </c>
      <c r="S6" s="40">
        <f t="shared" si="0"/>
        <v>-0.68249557950519346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14.778999999999989</v>
      </c>
      <c r="C7" s="11">
        <f t="array" ref="C7:C12">MMULT(aggregation!$B$3:$W$8,'Ind T2'!C5:C26)</f>
        <v>18.809999999999985</v>
      </c>
      <c r="D7" s="11">
        <f t="array" ref="D7:D12">MMULT(aggregation!$B$3:$W$8,'Ind T2'!D5:D26)</f>
        <v>19.567999999999998</v>
      </c>
      <c r="E7" s="11">
        <f t="array" ref="E7:E12">MMULT(aggregation!$B$3:$W$8,'Ind T2'!E5:E26)</f>
        <v>19.62700000000001</v>
      </c>
      <c r="F7" s="11">
        <f t="array" ref="F7:F12">MMULT(aggregation!$B$3:$W$8,'Ind T2'!F5:F26)</f>
        <v>20.000000000000018</v>
      </c>
      <c r="G7" s="11"/>
      <c r="H7" s="11">
        <f>F7-D7</f>
        <v>0.43200000000001992</v>
      </c>
      <c r="I7" s="11">
        <f t="array" ref="I7:I12">MMULT(aggregation!$B$3:$W$8,'RD T1'!AB7:AB28)</f>
        <v>9.0681080107666165</v>
      </c>
      <c r="J7" s="11">
        <f>SUM(H7:I7)</f>
        <v>9.5001080107666365</v>
      </c>
      <c r="K7" s="11"/>
      <c r="L7" t="str">
        <f t="shared" si="1"/>
        <v>Construction</v>
      </c>
      <c r="M7" s="11">
        <f t="shared" si="1"/>
        <v>49.28299999999998</v>
      </c>
      <c r="N7" s="11">
        <f t="shared" si="1"/>
        <v>54.502000000000073</v>
      </c>
      <c r="O7" s="11">
        <f t="shared" si="1"/>
        <v>52.006000000000007</v>
      </c>
      <c r="P7" s="11">
        <f t="shared" si="1"/>
        <v>50.381000000000029</v>
      </c>
      <c r="Q7" s="11">
        <f t="shared" si="1"/>
        <v>50.004000000000019</v>
      </c>
      <c r="R7" s="40">
        <f>IF(D$5-B$5 &lt;&gt; 0,(EXP(LN(D9/B9)/(D$5-B$5))-1)*100,0)</f>
        <v>1.0814034021430885</v>
      </c>
      <c r="S7" s="40">
        <f t="shared" si="0"/>
        <v>-0.26136514041892323</v>
      </c>
    </row>
    <row r="8" spans="1:19" x14ac:dyDescent="0.2">
      <c r="A8" t="str">
        <f>name!C5</f>
        <v>Manufacturing</v>
      </c>
      <c r="B8" s="11">
        <v>95.532999999999788</v>
      </c>
      <c r="C8" s="11">
        <v>85.501999999999981</v>
      </c>
      <c r="D8" s="11">
        <v>79.794999999999987</v>
      </c>
      <c r="E8" s="11">
        <v>78.481999999999971</v>
      </c>
      <c r="F8" s="11">
        <v>72.005000000000109</v>
      </c>
      <c r="G8" s="11"/>
      <c r="H8" s="11">
        <f t="shared" ref="H8:H12" si="3">F8-D8</f>
        <v>-7.7899999999998784</v>
      </c>
      <c r="I8" s="11">
        <v>31.207793297426356</v>
      </c>
      <c r="J8" s="11">
        <f t="shared" ref="J8:J12" si="4">SUM(H8:I8)</f>
        <v>23.417793297426478</v>
      </c>
      <c r="K8" s="11"/>
      <c r="L8" t="str">
        <f t="shared" si="1"/>
        <v>Trade, accomod. and transport</v>
      </c>
      <c r="M8" s="11">
        <f t="shared" si="1"/>
        <v>233.18000000000006</v>
      </c>
      <c r="N8" s="11">
        <f t="shared" si="1"/>
        <v>247.32299999999987</v>
      </c>
      <c r="O8" s="11">
        <f t="shared" si="1"/>
        <v>245.15000000000009</v>
      </c>
      <c r="P8" s="11">
        <f t="shared" si="1"/>
        <v>248.441</v>
      </c>
      <c r="Q8" s="11">
        <f t="shared" si="1"/>
        <v>262.85500000000013</v>
      </c>
      <c r="R8" s="40">
        <f t="shared" si="2"/>
        <v>1.0062203033279316</v>
      </c>
      <c r="S8" s="40">
        <f t="shared" si="0"/>
        <v>0.46596412715875779</v>
      </c>
    </row>
    <row r="9" spans="1:19" x14ac:dyDescent="0.2">
      <c r="A9" t="str">
        <f>name!C6</f>
        <v>Construction</v>
      </c>
      <c r="B9" s="11">
        <v>49.28299999999998</v>
      </c>
      <c r="C9" s="11">
        <v>54.502000000000073</v>
      </c>
      <c r="D9" s="11">
        <v>52.006000000000007</v>
      </c>
      <c r="E9" s="11">
        <v>50.381000000000029</v>
      </c>
      <c r="F9" s="11">
        <v>50.004000000000019</v>
      </c>
      <c r="G9" s="11"/>
      <c r="H9" s="11">
        <f t="shared" si="3"/>
        <v>-2.0019999999999882</v>
      </c>
      <c r="I9" s="11">
        <v>20.704114090448435</v>
      </c>
      <c r="J9" s="11">
        <f t="shared" si="4"/>
        <v>18.702114090448447</v>
      </c>
      <c r="K9" s="11"/>
      <c r="L9" t="str">
        <f t="shared" si="1"/>
        <v>Business and other services</v>
      </c>
      <c r="M9" s="11">
        <f t="shared" si="1"/>
        <v>239.38599999999985</v>
      </c>
      <c r="N9" s="11">
        <f t="shared" si="1"/>
        <v>234.00099999999981</v>
      </c>
      <c r="O9" s="11">
        <f t="shared" si="1"/>
        <v>227.29700000000008</v>
      </c>
      <c r="P9" s="11">
        <f t="shared" si="1"/>
        <v>229.9019999999997</v>
      </c>
      <c r="Q9" s="11">
        <f t="shared" si="1"/>
        <v>241.80099999999996</v>
      </c>
      <c r="R9" s="40">
        <f t="shared" si="2"/>
        <v>-1.0310435169390342</v>
      </c>
      <c r="S9" s="40">
        <f t="shared" si="0"/>
        <v>0.41323508102319995</v>
      </c>
    </row>
    <row r="10" spans="1:19" x14ac:dyDescent="0.2">
      <c r="A10" t="str">
        <f>name!C7</f>
        <v>Trade, accomod. and transport</v>
      </c>
      <c r="B10" s="11">
        <v>233.18000000000006</v>
      </c>
      <c r="C10" s="11">
        <v>247.32299999999987</v>
      </c>
      <c r="D10" s="11">
        <v>245.15000000000009</v>
      </c>
      <c r="E10" s="11">
        <v>248.441</v>
      </c>
      <c r="F10" s="11">
        <v>262.85500000000013</v>
      </c>
      <c r="G10" s="11"/>
      <c r="H10" s="11">
        <f t="shared" si="3"/>
        <v>17.705000000000041</v>
      </c>
      <c r="I10" s="11">
        <v>122.33103266735239</v>
      </c>
      <c r="J10" s="11">
        <f t="shared" si="4"/>
        <v>140.03603266735243</v>
      </c>
      <c r="K10" s="11"/>
      <c r="L10" t="str">
        <f t="shared" si="1"/>
        <v>Non-marketed services</v>
      </c>
      <c r="M10" s="11">
        <f t="shared" si="1"/>
        <v>272.95700000000022</v>
      </c>
      <c r="N10" s="11">
        <f t="shared" si="1"/>
        <v>264.86299999999983</v>
      </c>
      <c r="O10" s="11">
        <f t="shared" si="1"/>
        <v>274.62799999999999</v>
      </c>
      <c r="P10" s="11">
        <f t="shared" si="1"/>
        <v>286.75000000000034</v>
      </c>
      <c r="Q10" s="11">
        <f t="shared" si="1"/>
        <v>300.49099999999987</v>
      </c>
      <c r="R10" s="40">
        <f t="shared" si="2"/>
        <v>0.12213814817330082</v>
      </c>
      <c r="S10" s="40">
        <f t="shared" si="0"/>
        <v>0.60180594480885308</v>
      </c>
    </row>
    <row r="11" spans="1:19" x14ac:dyDescent="0.2">
      <c r="A11" t="str">
        <f>name!C8</f>
        <v>Business and other services</v>
      </c>
      <c r="B11" s="11">
        <v>239.38599999999985</v>
      </c>
      <c r="C11" s="11">
        <v>234.00099999999981</v>
      </c>
      <c r="D11" s="11">
        <v>227.29700000000008</v>
      </c>
      <c r="E11" s="11">
        <v>229.9019999999997</v>
      </c>
      <c r="F11" s="11">
        <v>241.80099999999996</v>
      </c>
      <c r="G11" s="11"/>
      <c r="H11" s="11">
        <f t="shared" si="3"/>
        <v>14.503999999999877</v>
      </c>
      <c r="I11" s="11">
        <v>110.69502720383213</v>
      </c>
      <c r="J11" s="11">
        <f t="shared" si="4"/>
        <v>125.199027203832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272.95700000000022</v>
      </c>
      <c r="C12" s="11">
        <v>264.86299999999983</v>
      </c>
      <c r="D12" s="11">
        <v>274.62799999999999</v>
      </c>
      <c r="E12" s="11">
        <v>286.75000000000034</v>
      </c>
      <c r="F12" s="11">
        <v>300.49099999999987</v>
      </c>
      <c r="G12" s="11"/>
      <c r="H12" s="11">
        <f t="shared" si="3"/>
        <v>25.862999999999886</v>
      </c>
      <c r="I12" s="11">
        <v>156.79542878260094</v>
      </c>
      <c r="J12" s="11">
        <f t="shared" si="4"/>
        <v>182.65842878260082</v>
      </c>
      <c r="K12" s="11"/>
      <c r="L12" s="24" t="str">
        <f t="shared" ref="L12:Q12" si="5">A14</f>
        <v>All industries</v>
      </c>
      <c r="M12" s="34">
        <f t="shared" si="5"/>
        <v>905.11799999999994</v>
      </c>
      <c r="N12" s="34">
        <f t="shared" si="5"/>
        <v>905.00099999999952</v>
      </c>
      <c r="O12" s="34">
        <f t="shared" si="5"/>
        <v>898.44400000000019</v>
      </c>
      <c r="P12" s="34">
        <f t="shared" si="5"/>
        <v>913.58300000000008</v>
      </c>
      <c r="Q12" s="34">
        <f t="shared" si="5"/>
        <v>947.15600000000006</v>
      </c>
      <c r="R12" s="43">
        <f>IF(D$5-B$5 &lt;&gt; 0,(EXP(LN(D14/B14)/(D$5-B$5))-1)*100,0)</f>
        <v>-0.14790938126225672</v>
      </c>
      <c r="S12" s="43">
        <f>F41</f>
        <v>0.35261644863415764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905.11799999999994</v>
      </c>
      <c r="C14" s="34">
        <f t="shared" ref="C14:F14" si="6">SUM(C7:C12)</f>
        <v>905.00099999999952</v>
      </c>
      <c r="D14" s="34">
        <f t="shared" si="6"/>
        <v>898.44400000000019</v>
      </c>
      <c r="E14" s="34">
        <f t="shared" si="6"/>
        <v>913.58300000000008</v>
      </c>
      <c r="F14" s="34">
        <f t="shared" si="6"/>
        <v>947.15600000000006</v>
      </c>
      <c r="G14" s="34"/>
      <c r="H14" s="34">
        <f>SUM(H7:H12)</f>
        <v>48.711999999999961</v>
      </c>
      <c r="I14" s="34">
        <f>SUM(I7:I12)</f>
        <v>450.80150405242688</v>
      </c>
      <c r="J14" s="34">
        <f t="shared" ref="J14" si="7">SUM(J7:J12)</f>
        <v>499.51350405242681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1.6328257752027902</v>
      </c>
      <c r="C20" s="18">
        <f t="shared" si="8"/>
        <v>2.0784507420433784</v>
      </c>
      <c r="D20" s="18">
        <f t="shared" si="8"/>
        <v>2.1779877209931833</v>
      </c>
      <c r="E20" s="18">
        <f t="shared" si="8"/>
        <v>2.1483543367159861</v>
      </c>
      <c r="F20" s="18">
        <f t="shared" si="8"/>
        <v>2.1115845752969964</v>
      </c>
      <c r="G20" s="351"/>
      <c r="H20" s="40">
        <f>IF(D7&gt;0,(H7/D7)*100,0)</f>
        <v>2.2076860179886548</v>
      </c>
      <c r="I20" s="40">
        <f>IF(D7&gt;0,(I7/D7)*100,0)</f>
        <v>46.341516817082059</v>
      </c>
      <c r="J20" s="40">
        <f>IF(D7&gt;0,(J7/D7)*100,0)</f>
        <v>48.549202835070716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10.55475639640354</v>
      </c>
      <c r="C21" s="18">
        <f t="shared" si="8"/>
        <v>9.4477243671553985</v>
      </c>
      <c r="D21" s="18">
        <f t="shared" si="8"/>
        <v>8.8814661793055514</v>
      </c>
      <c r="E21" s="18">
        <f t="shared" si="8"/>
        <v>8.5905714094942613</v>
      </c>
      <c r="F21" s="18">
        <f t="shared" si="8"/>
        <v>7.6022323672130145</v>
      </c>
      <c r="G21" s="351"/>
      <c r="H21" s="40">
        <f t="shared" ref="H21:H25" si="9">IF(D8&gt;0,(H8/D8)*100,0)</f>
        <v>-9.7625164483988716</v>
      </c>
      <c r="I21" s="40">
        <f t="shared" ref="I21:I25" si="10">IF(D8&gt;0,(I8/D8)*100,0)</f>
        <v>39.109960896580439</v>
      </c>
      <c r="J21" s="40">
        <f t="shared" ref="J21:J27" si="11">IF(D8&gt;0,(J8/D8)*100,0)</f>
        <v>29.347444448181566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5.4449254130400657</v>
      </c>
      <c r="C22" s="18">
        <f t="shared" si="8"/>
        <v>6.0223137874985886</v>
      </c>
      <c r="D22" s="18">
        <f t="shared" si="8"/>
        <v>5.7884520348513648</v>
      </c>
      <c r="E22" s="18">
        <f t="shared" si="8"/>
        <v>5.5146604085233664</v>
      </c>
      <c r="F22" s="18">
        <f t="shared" si="8"/>
        <v>5.2793837551575473</v>
      </c>
      <c r="G22" s="351"/>
      <c r="H22" s="40">
        <f t="shared" si="9"/>
        <v>-3.8495558204822289</v>
      </c>
      <c r="I22" s="40">
        <f t="shared" si="10"/>
        <v>39.811010441965223</v>
      </c>
      <c r="J22" s="40">
        <f t="shared" si="11"/>
        <v>35.961454621482993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25.762386782717844</v>
      </c>
      <c r="C23" s="18">
        <f t="shared" si="8"/>
        <v>27.328478090079457</v>
      </c>
      <c r="D23" s="18">
        <f t="shared" si="8"/>
        <v>27.286063460827837</v>
      </c>
      <c r="E23" s="18">
        <f t="shared" si="8"/>
        <v>27.194135617672394</v>
      </c>
      <c r="F23" s="18">
        <f t="shared" si="8"/>
        <v>27.752028176984584</v>
      </c>
      <c r="G23" s="351"/>
      <c r="H23" s="40">
        <f t="shared" si="9"/>
        <v>7.2221089129104774</v>
      </c>
      <c r="I23" s="40">
        <f t="shared" si="10"/>
        <v>49.900482426005446</v>
      </c>
      <c r="J23" s="40">
        <f t="shared" si="11"/>
        <v>57.122591338915917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26.448043238561148</v>
      </c>
      <c r="C24" s="18">
        <f t="shared" si="8"/>
        <v>25.856435517750803</v>
      </c>
      <c r="D24" s="18">
        <f t="shared" si="8"/>
        <v>25.298961315340751</v>
      </c>
      <c r="E24" s="18">
        <f t="shared" si="8"/>
        <v>25.164872813964323</v>
      </c>
      <c r="F24" s="18">
        <f t="shared" si="8"/>
        <v>25.529163094569419</v>
      </c>
      <c r="G24" s="351"/>
      <c r="H24" s="40">
        <f t="shared" si="9"/>
        <v>6.3810785008160567</v>
      </c>
      <c r="I24" s="40">
        <f t="shared" si="10"/>
        <v>48.700610744458608</v>
      </c>
      <c r="J24" s="40">
        <f t="shared" si="11"/>
        <v>55.081689245274667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30.157062394074615</v>
      </c>
      <c r="C25" s="18">
        <f t="shared" si="8"/>
        <v>29.266597495472379</v>
      </c>
      <c r="D25" s="18">
        <f t="shared" si="8"/>
        <v>30.567069288681314</v>
      </c>
      <c r="E25" s="18">
        <f t="shared" si="8"/>
        <v>31.387405413629665</v>
      </c>
      <c r="F25" s="18">
        <f t="shared" si="8"/>
        <v>31.725608030778439</v>
      </c>
      <c r="G25" s="351"/>
      <c r="H25" s="40">
        <f t="shared" si="9"/>
        <v>9.4174665365512205</v>
      </c>
      <c r="I25" s="40">
        <f t="shared" si="10"/>
        <v>57.093751832515608</v>
      </c>
      <c r="J25" s="40">
        <f t="shared" si="11"/>
        <v>66.511218369066825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5.4218181656285704</v>
      </c>
      <c r="I27" s="43">
        <f>IF(D14&gt;0,(I14/D14)*100,0)</f>
        <v>50.175804396537437</v>
      </c>
      <c r="J27" s="43">
        <f t="shared" si="11"/>
        <v>55.597622562166002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6.2150203387267622</v>
      </c>
      <c r="C34" s="18">
        <f t="shared" si="12"/>
        <v>4.0297713981925165</v>
      </c>
      <c r="D34" s="18">
        <f t="shared" si="12"/>
        <v>6.0229938129952032E-2</v>
      </c>
      <c r="E34" s="18">
        <f t="shared" si="12"/>
        <v>0.18843836485995524</v>
      </c>
      <c r="F34" s="18">
        <f t="shared" ref="F34:F39" si="13">IF(F$5-D$5 &lt;&gt; 0,(EXP(LN(F7/D7)/(F$5-D$5))-1)*100,0)</f>
        <v>0.145683980218414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-2.7351963559789638</v>
      </c>
      <c r="C35" s="18">
        <f t="shared" si="12"/>
        <v>-6.6746976678908059</v>
      </c>
      <c r="D35" s="18">
        <f t="shared" si="12"/>
        <v>-0.33128098400420081</v>
      </c>
      <c r="E35" s="18">
        <f t="shared" si="12"/>
        <v>-0.85763849798229375</v>
      </c>
      <c r="F35" s="18">
        <f t="shared" si="13"/>
        <v>-0.68249557950519346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2.5483851098372812</v>
      </c>
      <c r="C36" s="18">
        <f t="shared" si="12"/>
        <v>-4.5796484532678816</v>
      </c>
      <c r="D36" s="18">
        <f t="shared" si="12"/>
        <v>-0.63288830492171932</v>
      </c>
      <c r="E36" s="18">
        <f t="shared" si="12"/>
        <v>-7.5082975073526015E-2</v>
      </c>
      <c r="F36" s="18">
        <f t="shared" si="13"/>
        <v>-0.26136514041892323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1.4830011168215806</v>
      </c>
      <c r="C37" s="18">
        <f t="shared" si="12"/>
        <v>-0.87860813591933429</v>
      </c>
      <c r="D37" s="18">
        <f>IF(E$5-D$5 &lt;&gt; 0,(EXP(LN(E10/D10)/(E$5-D$5))-1)*100,0)</f>
        <v>0.26705846153911583</v>
      </c>
      <c r="E37" s="18">
        <f t="shared" si="12"/>
        <v>0.56556487891152862</v>
      </c>
      <c r="F37" s="18">
        <f t="shared" si="13"/>
        <v>0.46596412715875779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-0.56718348217653647</v>
      </c>
      <c r="C38" s="18">
        <f t="shared" si="12"/>
        <v>-2.8649450216023609</v>
      </c>
      <c r="D38" s="18">
        <f t="shared" si="12"/>
        <v>0.22817189297994478</v>
      </c>
      <c r="E38" s="18">
        <f t="shared" si="12"/>
        <v>0.50589477470011079</v>
      </c>
      <c r="F38" s="18">
        <f t="shared" si="13"/>
        <v>0.41323508102319995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-0.74971457557339027</v>
      </c>
      <c r="C39" s="18">
        <f t="shared" si="12"/>
        <v>3.686811672449597</v>
      </c>
      <c r="D39" s="18">
        <f t="shared" si="12"/>
        <v>0.86760811789752257</v>
      </c>
      <c r="E39" s="18">
        <f t="shared" si="12"/>
        <v>0.46916763534645689</v>
      </c>
      <c r="F39" s="18">
        <f t="shared" si="13"/>
        <v>0.60180594480885308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-3.2317795007452688E-3</v>
      </c>
      <c r="C41" s="18">
        <f>IF(D$5-C$5 &lt;&gt; 0,(EXP(LN(D14/C14)/(D$5-C$5))-1)*100,0)</f>
        <v>-0.72452958615507601</v>
      </c>
      <c r="D41" s="18">
        <f>IF(E$5-D$5 &lt;&gt; 0,(EXP(LN(E14/D14)/(E$5-D$5))-1)*100,0)</f>
        <v>0.3347561177915237</v>
      </c>
      <c r="E41" s="18">
        <f>IF(F$5-E$5 &lt;&gt; 0,(EXP(LN(F14/E14)/(F$5-E$5))-1)*100,0)</f>
        <v>0.36154780624684246</v>
      </c>
      <c r="F41" s="18">
        <f>IF(F$5-D$5 &lt;&gt; 0,(EXP(LN(F14/D14)/(F$5-D$5))-1)*100,0)</f>
        <v>0.35261644863415764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4.0309999999999953</v>
      </c>
      <c r="C45" s="27">
        <f>D7-C7</f>
        <v>0.75800000000001333</v>
      </c>
      <c r="D45" s="27">
        <f>E7-D7</f>
        <v>5.900000000001171E-2</v>
      </c>
      <c r="E45" s="27">
        <f>F7-E7</f>
        <v>0.37300000000000821</v>
      </c>
      <c r="F45" s="27">
        <f>F7-D7</f>
        <v>0.43200000000001992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-10.030999999999807</v>
      </c>
      <c r="C46" s="27">
        <f>D8-C8</f>
        <v>-5.7069999999999936</v>
      </c>
      <c r="D46" s="27">
        <f t="shared" si="14"/>
        <v>-1.3130000000000166</v>
      </c>
      <c r="E46" s="27">
        <f t="shared" si="14"/>
        <v>-6.4769999999998618</v>
      </c>
      <c r="F46" s="27">
        <f t="shared" ref="F46:F52" si="15">F8-D8</f>
        <v>-7.7899999999998784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5.2190000000000936</v>
      </c>
      <c r="C47" s="27">
        <f t="shared" ref="C47:C50" si="16">D9-C9</f>
        <v>-2.4960000000000662</v>
      </c>
      <c r="D47" s="27">
        <f t="shared" si="14"/>
        <v>-1.6249999999999787</v>
      </c>
      <c r="E47" s="27">
        <f t="shared" si="14"/>
        <v>-0.37700000000000955</v>
      </c>
      <c r="F47" s="27">
        <f t="shared" si="15"/>
        <v>-2.0019999999999882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14.142999999999802</v>
      </c>
      <c r="C48" s="27">
        <f t="shared" si="16"/>
        <v>-2.1729999999997744</v>
      </c>
      <c r="D48" s="27">
        <f t="shared" si="14"/>
        <v>3.2909999999999116</v>
      </c>
      <c r="E48" s="27">
        <f t="shared" si="14"/>
        <v>14.414000000000129</v>
      </c>
      <c r="F48" s="27">
        <f t="shared" si="15"/>
        <v>17.705000000000041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-5.3850000000000477</v>
      </c>
      <c r="C49" s="27">
        <f t="shared" si="16"/>
        <v>-6.7039999999997235</v>
      </c>
      <c r="D49" s="27">
        <f t="shared" si="14"/>
        <v>2.6049999999996203</v>
      </c>
      <c r="E49" s="27">
        <f t="shared" si="14"/>
        <v>11.899000000000257</v>
      </c>
      <c r="F49" s="27">
        <f t="shared" si="15"/>
        <v>14.503999999999877</v>
      </c>
    </row>
    <row r="50" spans="1:6" x14ac:dyDescent="0.2">
      <c r="A50" t="str">
        <f>$A$12</f>
        <v>Non-marketed services</v>
      </c>
      <c r="B50" s="27">
        <f t="shared" si="14"/>
        <v>-8.094000000000392</v>
      </c>
      <c r="C50" s="27">
        <f t="shared" si="16"/>
        <v>9.7650000000001569</v>
      </c>
      <c r="D50" s="27">
        <f t="shared" si="14"/>
        <v>12.122000000000355</v>
      </c>
      <c r="E50" s="27">
        <f t="shared" si="14"/>
        <v>13.740999999999531</v>
      </c>
      <c r="F50" s="27">
        <f t="shared" si="15"/>
        <v>25.862999999999886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-0.11700000000041655</v>
      </c>
      <c r="C52" s="29">
        <f>D14-C14</f>
        <v>-6.5569999999993342</v>
      </c>
      <c r="D52" s="29">
        <f t="shared" si="14"/>
        <v>15.138999999999896</v>
      </c>
      <c r="E52" s="29">
        <f t="shared" si="14"/>
        <v>33.572999999999979</v>
      </c>
      <c r="F52" s="29">
        <f t="shared" si="15"/>
        <v>48.711999999999875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East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6.2179999999999858</v>
      </c>
      <c r="C5" s="11">
        <v>4.7729999999999988</v>
      </c>
      <c r="D5" s="11">
        <v>4.6010000000000009</v>
      </c>
      <c r="E5" s="11">
        <v>4.7650000000000112</v>
      </c>
      <c r="F5" s="11">
        <v>4.9000000000000075</v>
      </c>
      <c r="G5" s="10"/>
    </row>
    <row r="6" spans="1:7" x14ac:dyDescent="0.2">
      <c r="A6" s="10" t="str">
        <f>name!B5</f>
        <v>Mining and quarrying</v>
      </c>
      <c r="B6" s="11">
        <v>0.70399999999999896</v>
      </c>
      <c r="C6" s="11">
        <v>0.73100000000000065</v>
      </c>
      <c r="D6" s="11">
        <v>0.90500000000000025</v>
      </c>
      <c r="E6" s="11">
        <v>0.80000000000000093</v>
      </c>
      <c r="F6" s="11">
        <v>0.70100000000000162</v>
      </c>
    </row>
    <row r="7" spans="1:7" x14ac:dyDescent="0.2">
      <c r="A7" s="10" t="str">
        <f>name!B6</f>
        <v>Food drink and tobacco</v>
      </c>
      <c r="B7" s="11">
        <v>7.8030000000000035</v>
      </c>
      <c r="C7" s="11">
        <v>8.5600000000000058</v>
      </c>
      <c r="D7" s="11">
        <v>8.2790000000000195</v>
      </c>
      <c r="E7" s="11">
        <v>8.3480000000000079</v>
      </c>
      <c r="F7" s="11">
        <v>8.1270000000000095</v>
      </c>
      <c r="G7" s="11"/>
    </row>
    <row r="8" spans="1:7" x14ac:dyDescent="0.2">
      <c r="A8" s="10" t="str">
        <f>name!B7</f>
        <v>Engineering</v>
      </c>
      <c r="B8" s="11">
        <v>17.235000000000024</v>
      </c>
      <c r="C8" s="11">
        <v>15.494999999999985</v>
      </c>
      <c r="D8" s="11">
        <v>14.462999999999999</v>
      </c>
      <c r="E8" s="11">
        <v>14.945000000000046</v>
      </c>
      <c r="F8" s="11">
        <v>13.754000000000014</v>
      </c>
      <c r="G8" s="11"/>
    </row>
    <row r="9" spans="1:7" x14ac:dyDescent="0.2">
      <c r="A9" s="10" t="str">
        <f>name!B8</f>
        <v>Rest of manufacturing</v>
      </c>
      <c r="B9" s="11">
        <v>70.494999999999763</v>
      </c>
      <c r="C9" s="11">
        <v>61.446999999999996</v>
      </c>
      <c r="D9" s="11">
        <v>57.052999999999976</v>
      </c>
      <c r="E9" s="11">
        <v>55.188999999999908</v>
      </c>
      <c r="F9" s="11">
        <v>50.12400000000008</v>
      </c>
      <c r="G9" s="11"/>
    </row>
    <row r="10" spans="1:7" x14ac:dyDescent="0.2">
      <c r="A10" s="10" t="str">
        <f>name!B9</f>
        <v>Electricity and gas</v>
      </c>
      <c r="B10" s="11">
        <v>3.3080000000000052</v>
      </c>
      <c r="C10" s="11">
        <v>8.0489999999999977</v>
      </c>
      <c r="D10" s="11">
        <v>8.3609999999999971</v>
      </c>
      <c r="E10" s="11">
        <v>8.2159999999999886</v>
      </c>
      <c r="F10" s="11">
        <v>8.3700000000000188</v>
      </c>
      <c r="G10" s="11"/>
    </row>
    <row r="11" spans="1:7" x14ac:dyDescent="0.2">
      <c r="A11" s="10" t="str">
        <f>name!B10</f>
        <v>Water and sewerage</v>
      </c>
      <c r="B11" s="11">
        <v>4.5489999999999986</v>
      </c>
      <c r="C11" s="11">
        <v>5.2569999999999872</v>
      </c>
      <c r="D11" s="11">
        <v>5.7010000000000005</v>
      </c>
      <c r="E11" s="11">
        <v>5.8460000000000072</v>
      </c>
      <c r="F11" s="11">
        <v>6.0289999999999893</v>
      </c>
      <c r="G11" s="11"/>
    </row>
    <row r="12" spans="1:7" x14ac:dyDescent="0.2">
      <c r="A12" s="10" t="str">
        <f>name!B11</f>
        <v>Construction</v>
      </c>
      <c r="B12" s="11">
        <v>49.28299999999998</v>
      </c>
      <c r="C12" s="11">
        <v>54.502000000000073</v>
      </c>
      <c r="D12" s="11">
        <v>52.006000000000007</v>
      </c>
      <c r="E12" s="11">
        <v>50.381000000000029</v>
      </c>
      <c r="F12" s="11">
        <v>50.004000000000019</v>
      </c>
      <c r="G12" s="11"/>
    </row>
    <row r="13" spans="1:7" x14ac:dyDescent="0.2">
      <c r="A13" s="10" t="str">
        <f>name!B12</f>
        <v>Wholesale and retail trade</v>
      </c>
      <c r="B13" s="11">
        <v>130.26300000000003</v>
      </c>
      <c r="C13" s="11">
        <v>127.84899999999985</v>
      </c>
      <c r="D13" s="11">
        <v>127.91500000000003</v>
      </c>
      <c r="E13" s="11">
        <v>127.00100000000015</v>
      </c>
      <c r="F13" s="11">
        <v>127.67200000000007</v>
      </c>
      <c r="G13" s="11"/>
    </row>
    <row r="14" spans="1:7" x14ac:dyDescent="0.2">
      <c r="A14" s="10" t="str">
        <f>name!B13</f>
        <v>Transport and storage</v>
      </c>
      <c r="B14" s="11">
        <v>36.410000000000068</v>
      </c>
      <c r="C14" s="11">
        <v>43.03199999999994</v>
      </c>
      <c r="D14" s="11">
        <v>43.897000000000062</v>
      </c>
      <c r="E14" s="11">
        <v>45.879999999999889</v>
      </c>
      <c r="F14" s="11">
        <v>46.148999999999994</v>
      </c>
      <c r="G14" s="11"/>
    </row>
    <row r="15" spans="1:7" x14ac:dyDescent="0.2">
      <c r="A15" s="10" t="str">
        <f>name!B14</f>
        <v>Accommodation and food</v>
      </c>
      <c r="B15" s="11">
        <v>66.506999999999948</v>
      </c>
      <c r="C15" s="11">
        <v>76.442000000000078</v>
      </c>
      <c r="D15" s="11">
        <v>73.338000000000008</v>
      </c>
      <c r="E15" s="11">
        <v>75.559999999999974</v>
      </c>
      <c r="F15" s="11">
        <v>89.034000000000091</v>
      </c>
      <c r="G15" s="11"/>
    </row>
    <row r="16" spans="1:7" x14ac:dyDescent="0.2">
      <c r="A16" s="10" t="str">
        <f>name!B15</f>
        <v>Media</v>
      </c>
      <c r="B16" s="11">
        <v>6.1320000000000014</v>
      </c>
      <c r="C16" s="11">
        <v>7.3880000000000035</v>
      </c>
      <c r="D16" s="11">
        <v>7.1879999999999953</v>
      </c>
      <c r="E16" s="11">
        <v>7.0579999999999909</v>
      </c>
      <c r="F16" s="11">
        <v>7.1689999999999863</v>
      </c>
      <c r="G16" s="11"/>
    </row>
    <row r="17" spans="1:7" x14ac:dyDescent="0.2">
      <c r="A17" s="10" t="str">
        <f>name!B16</f>
        <v>Information technology</v>
      </c>
      <c r="B17" s="11">
        <v>21.940999999999981</v>
      </c>
      <c r="C17" s="11">
        <v>24.445000000000011</v>
      </c>
      <c r="D17" s="11">
        <v>20.876000000000065</v>
      </c>
      <c r="E17" s="11">
        <v>22.910999999999927</v>
      </c>
      <c r="F17" s="11">
        <v>25.438000000000024</v>
      </c>
      <c r="G17" s="11"/>
    </row>
    <row r="18" spans="1:7" x14ac:dyDescent="0.2">
      <c r="A18" s="10" t="str">
        <f>name!B17</f>
        <v>Finance and insurance</v>
      </c>
      <c r="B18" s="11">
        <v>19.258999999999961</v>
      </c>
      <c r="C18" s="11">
        <v>17.767999999999983</v>
      </c>
      <c r="D18" s="11">
        <v>16.509999999999966</v>
      </c>
      <c r="E18" s="11">
        <v>17.098999999999979</v>
      </c>
      <c r="F18" s="11">
        <v>17.119</v>
      </c>
      <c r="G18" s="11"/>
    </row>
    <row r="19" spans="1:7" x14ac:dyDescent="0.2">
      <c r="A19" s="10" t="str">
        <f>name!B18</f>
        <v>Real estate</v>
      </c>
      <c r="B19" s="11">
        <v>13.830000000000002</v>
      </c>
      <c r="C19" s="11">
        <v>15.792000000000018</v>
      </c>
      <c r="D19" s="11">
        <v>14.324999999999989</v>
      </c>
      <c r="E19" s="11">
        <v>14.285000000000002</v>
      </c>
      <c r="F19" s="11">
        <v>16.406999999999989</v>
      </c>
      <c r="G19" s="11"/>
    </row>
    <row r="20" spans="1:7" x14ac:dyDescent="0.2">
      <c r="A20" s="10" t="str">
        <f>name!B19</f>
        <v>Professional services</v>
      </c>
      <c r="B20" s="11">
        <v>55.336999999999897</v>
      </c>
      <c r="C20" s="11">
        <v>49.432999999999979</v>
      </c>
      <c r="D20" s="11">
        <v>51.246000000000024</v>
      </c>
      <c r="E20" s="11">
        <v>52.906999999999968</v>
      </c>
      <c r="F20" s="11">
        <v>55.976000000000077</v>
      </c>
      <c r="G20" s="11"/>
    </row>
    <row r="21" spans="1:7" x14ac:dyDescent="0.2">
      <c r="A21" s="10" t="str">
        <f>name!B20</f>
        <v>Support services</v>
      </c>
      <c r="B21" s="11">
        <v>66.065000000000026</v>
      </c>
      <c r="C21" s="11">
        <v>66.93799999999986</v>
      </c>
      <c r="D21" s="11">
        <v>65.554999999999978</v>
      </c>
      <c r="E21" s="11">
        <v>66.982999999999819</v>
      </c>
      <c r="F21" s="11">
        <v>69.76499999999983</v>
      </c>
      <c r="G21" s="11"/>
    </row>
    <row r="22" spans="1:7" x14ac:dyDescent="0.2">
      <c r="A22" s="10" t="str">
        <f>name!B21</f>
        <v>Public admin. and defence</v>
      </c>
      <c r="B22" s="11">
        <v>54.728000000000023</v>
      </c>
      <c r="C22" s="11">
        <v>54.626000000000005</v>
      </c>
      <c r="D22" s="11">
        <v>56.170999999999914</v>
      </c>
      <c r="E22" s="11">
        <v>54.971000000000146</v>
      </c>
      <c r="F22" s="11">
        <v>55.581000000000031</v>
      </c>
      <c r="G22" s="11"/>
    </row>
    <row r="23" spans="1:7" x14ac:dyDescent="0.2">
      <c r="A23" s="10" t="str">
        <f>name!B22</f>
        <v>Education</v>
      </c>
      <c r="B23" s="11">
        <v>80.19400000000023</v>
      </c>
      <c r="C23" s="11">
        <v>82.305999999999969</v>
      </c>
      <c r="D23" s="11">
        <v>79.794000000000011</v>
      </c>
      <c r="E23" s="11">
        <v>84.749000000000123</v>
      </c>
      <c r="F23" s="11">
        <v>87.589000000000112</v>
      </c>
      <c r="G23" s="11"/>
    </row>
    <row r="24" spans="1:7" x14ac:dyDescent="0.2">
      <c r="A24" s="10" t="str">
        <f>name!B23</f>
        <v>Health and social work</v>
      </c>
      <c r="B24" s="11">
        <v>138.035</v>
      </c>
      <c r="C24" s="11">
        <v>127.93099999999984</v>
      </c>
      <c r="D24" s="11">
        <v>138.66300000000007</v>
      </c>
      <c r="E24" s="11">
        <v>147.03000000000006</v>
      </c>
      <c r="F24" s="11">
        <v>157.32099999999977</v>
      </c>
      <c r="G24" s="11"/>
    </row>
    <row r="25" spans="1:7" x14ac:dyDescent="0.2">
      <c r="A25" s="10" t="str">
        <f>name!B24</f>
        <v>Arts and entertainment</v>
      </c>
      <c r="B25" s="11">
        <v>25.225999999999967</v>
      </c>
      <c r="C25" s="11">
        <v>26.562999999999953</v>
      </c>
      <c r="D25" s="11">
        <v>24.827000000000055</v>
      </c>
      <c r="E25" s="11">
        <v>25.548999999999982</v>
      </c>
      <c r="F25" s="11">
        <v>27.985000000000031</v>
      </c>
      <c r="G25" s="11"/>
    </row>
    <row r="26" spans="1:7" x14ac:dyDescent="0.2">
      <c r="A26" s="10" t="str">
        <f>name!B25</f>
        <v>Other services</v>
      </c>
      <c r="B26" s="11">
        <v>31.596000000000004</v>
      </c>
      <c r="C26" s="11">
        <v>25.674000000000021</v>
      </c>
      <c r="D26" s="11">
        <v>26.77</v>
      </c>
      <c r="E26" s="11">
        <v>23.110000000000007</v>
      </c>
      <c r="F26" s="11">
        <v>21.942000000000007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905.11799999999982</v>
      </c>
      <c r="C28" s="11">
        <f t="shared" ref="C28:F28" si="0">SUM(C5:C26)</f>
        <v>905.00099999999941</v>
      </c>
      <c r="D28" s="11">
        <f t="shared" si="0"/>
        <v>898.44400000000019</v>
      </c>
      <c r="E28" s="11">
        <f t="shared" si="0"/>
        <v>913.58300000000008</v>
      </c>
      <c r="F28" s="11">
        <f t="shared" si="0"/>
        <v>947.15600000000018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0.68698224982819778</v>
      </c>
      <c r="C32" s="18">
        <f t="shared" ref="C32:E32" si="1">C5/C$28*100</f>
        <v>0.52740273215167743</v>
      </c>
      <c r="D32" s="18">
        <f t="shared" si="1"/>
        <v>0.51210759936067252</v>
      </c>
      <c r="E32" s="18">
        <f t="shared" si="1"/>
        <v>0.52157275255778734</v>
      </c>
      <c r="F32" s="18">
        <f>F5/F$28*100</f>
        <v>0.51733822094776438</v>
      </c>
    </row>
    <row r="33" spans="1:6" x14ac:dyDescent="0.2">
      <c r="A33" t="str">
        <f>$A$6</f>
        <v>Mining and quarrying</v>
      </c>
      <c r="B33" s="18">
        <f t="shared" ref="B33:F53" si="2">B6/B$28*100</f>
        <v>7.7779913779197754E-2</v>
      </c>
      <c r="C33" s="18">
        <f t="shared" si="2"/>
        <v>8.0773391410617346E-2</v>
      </c>
      <c r="D33" s="18">
        <f t="shared" si="2"/>
        <v>0.10072970602508337</v>
      </c>
      <c r="E33" s="18">
        <f t="shared" si="2"/>
        <v>8.7567303682314676E-2</v>
      </c>
      <c r="F33" s="18">
        <f t="shared" si="2"/>
        <v>7.4011039364159814E-2</v>
      </c>
    </row>
    <row r="34" spans="1:6" x14ac:dyDescent="0.2">
      <c r="A34" t="str">
        <f>$A$7</f>
        <v>Food drink and tobacco</v>
      </c>
      <c r="B34" s="18">
        <f t="shared" si="2"/>
        <v>0.86209753866346772</v>
      </c>
      <c r="C34" s="18">
        <f t="shared" si="2"/>
        <v>0.94585530844717414</v>
      </c>
      <c r="D34" s="18">
        <f t="shared" si="2"/>
        <v>0.92148202893001885</v>
      </c>
      <c r="E34" s="18">
        <f t="shared" si="2"/>
        <v>0.91376481392495335</v>
      </c>
      <c r="F34" s="18">
        <f t="shared" si="2"/>
        <v>0.85804239217193456</v>
      </c>
    </row>
    <row r="35" spans="1:6" x14ac:dyDescent="0.2">
      <c r="A35" t="str">
        <f>$A$8</f>
        <v>Engineering</v>
      </c>
      <c r="B35" s="18">
        <f t="shared" si="2"/>
        <v>1.904171610773405</v>
      </c>
      <c r="C35" s="18">
        <f t="shared" si="2"/>
        <v>1.7121528042510443</v>
      </c>
      <c r="D35" s="18">
        <f t="shared" si="2"/>
        <v>1.6097831361776578</v>
      </c>
      <c r="E35" s="18">
        <f t="shared" si="2"/>
        <v>1.6358666919152443</v>
      </c>
      <c r="F35" s="18">
        <f t="shared" si="2"/>
        <v>1.4521367124317441</v>
      </c>
    </row>
    <row r="36" spans="1:6" x14ac:dyDescent="0.2">
      <c r="A36" t="str">
        <f>$A$9</f>
        <v>Rest of manufacturing</v>
      </c>
      <c r="B36" s="18">
        <f t="shared" si="2"/>
        <v>7.7884872469666693</v>
      </c>
      <c r="C36" s="18">
        <f t="shared" si="2"/>
        <v>6.7897162544571819</v>
      </c>
      <c r="D36" s="18">
        <f t="shared" si="2"/>
        <v>6.350201014197876</v>
      </c>
      <c r="E36" s="18">
        <f t="shared" si="2"/>
        <v>6.0409399036540634</v>
      </c>
      <c r="F36" s="18">
        <f t="shared" si="2"/>
        <v>5.2920532626093353</v>
      </c>
    </row>
    <row r="37" spans="1:6" x14ac:dyDescent="0.2">
      <c r="A37" t="str">
        <f>$A$10</f>
        <v>Electricity and gas</v>
      </c>
      <c r="B37" s="18">
        <f t="shared" si="2"/>
        <v>0.36547720849657234</v>
      </c>
      <c r="C37" s="18">
        <f t="shared" si="2"/>
        <v>0.88939128244057231</v>
      </c>
      <c r="D37" s="18">
        <f t="shared" si="2"/>
        <v>0.9306089194206868</v>
      </c>
      <c r="E37" s="18">
        <f t="shared" si="2"/>
        <v>0.89931620881736951</v>
      </c>
      <c r="F37" s="18">
        <f t="shared" si="2"/>
        <v>0.88369814476179398</v>
      </c>
    </row>
    <row r="38" spans="1:6" x14ac:dyDescent="0.2">
      <c r="A38" t="str">
        <f>$A$11</f>
        <v>Water and sewerage</v>
      </c>
      <c r="B38" s="18">
        <f t="shared" si="2"/>
        <v>0.50258640309882241</v>
      </c>
      <c r="C38" s="18">
        <f t="shared" si="2"/>
        <v>0.58088333604051168</v>
      </c>
      <c r="D38" s="18">
        <f t="shared" si="2"/>
        <v>0.63454149618674061</v>
      </c>
      <c r="E38" s="18">
        <f t="shared" si="2"/>
        <v>0.63989807165851453</v>
      </c>
      <c r="F38" s="18">
        <f t="shared" si="2"/>
        <v>0.63653717022327772</v>
      </c>
    </row>
    <row r="39" spans="1:6" x14ac:dyDescent="0.2">
      <c r="A39" t="str">
        <f>$A$12</f>
        <v>Construction</v>
      </c>
      <c r="B39" s="18">
        <f t="shared" si="2"/>
        <v>5.4449254130400666</v>
      </c>
      <c r="C39" s="18">
        <f t="shared" si="2"/>
        <v>6.0223137874985895</v>
      </c>
      <c r="D39" s="18">
        <f t="shared" si="2"/>
        <v>5.7884520348513648</v>
      </c>
      <c r="E39" s="18">
        <f t="shared" si="2"/>
        <v>5.5146604085233664</v>
      </c>
      <c r="F39" s="18">
        <f t="shared" si="2"/>
        <v>5.2793837551575464</v>
      </c>
    </row>
    <row r="40" spans="1:6" x14ac:dyDescent="0.2">
      <c r="A40" t="str">
        <f>$A$13</f>
        <v>Wholesale and retail trade</v>
      </c>
      <c r="B40" s="18">
        <f t="shared" si="2"/>
        <v>14.391825154289281</v>
      </c>
      <c r="C40" s="18">
        <f t="shared" si="2"/>
        <v>14.126945716082073</v>
      </c>
      <c r="D40" s="18">
        <f t="shared" si="2"/>
        <v>14.237392647733193</v>
      </c>
      <c r="E40" s="18">
        <f t="shared" si="2"/>
        <v>13.901418918697056</v>
      </c>
      <c r="F40" s="18">
        <f t="shared" si="2"/>
        <v>13.479511294865897</v>
      </c>
    </row>
    <row r="41" spans="1:6" x14ac:dyDescent="0.2">
      <c r="A41" t="str">
        <f>$A$14</f>
        <v>Transport and storage</v>
      </c>
      <c r="B41" s="18">
        <f t="shared" si="2"/>
        <v>4.0226799157678972</v>
      </c>
      <c r="C41" s="18">
        <f t="shared" si="2"/>
        <v>4.7549118730255513</v>
      </c>
      <c r="D41" s="18">
        <f t="shared" si="2"/>
        <v>4.8858916081581105</v>
      </c>
      <c r="E41" s="18">
        <f t="shared" si="2"/>
        <v>5.0219848661807287</v>
      </c>
      <c r="F41" s="18">
        <f t="shared" si="2"/>
        <v>4.8723758282690479</v>
      </c>
    </row>
    <row r="42" spans="1:6" x14ac:dyDescent="0.2">
      <c r="A42" t="str">
        <f>$A$15</f>
        <v>Accommodation and food</v>
      </c>
      <c r="B42" s="18">
        <f t="shared" si="2"/>
        <v>7.3478817126606657</v>
      </c>
      <c r="C42" s="18">
        <f t="shared" si="2"/>
        <v>8.4466205009718376</v>
      </c>
      <c r="D42" s="18">
        <f t="shared" si="2"/>
        <v>8.162779204936534</v>
      </c>
      <c r="E42" s="18">
        <f t="shared" si="2"/>
        <v>8.2707318327946098</v>
      </c>
      <c r="F42" s="18">
        <f t="shared" si="2"/>
        <v>9.4001410538496373</v>
      </c>
    </row>
    <row r="43" spans="1:6" x14ac:dyDescent="0.2">
      <c r="A43" t="str">
        <f>$A$16</f>
        <v>Media</v>
      </c>
      <c r="B43" s="18">
        <f t="shared" si="2"/>
        <v>0.67748072626994527</v>
      </c>
      <c r="C43" s="18">
        <f t="shared" si="2"/>
        <v>0.81635268911305159</v>
      </c>
      <c r="D43" s="18">
        <f t="shared" si="2"/>
        <v>0.80004986398707034</v>
      </c>
      <c r="E43" s="18">
        <f t="shared" si="2"/>
        <v>0.77256253673721931</v>
      </c>
      <c r="F43" s="18">
        <f t="shared" si="2"/>
        <v>0.75689749101520609</v>
      </c>
    </row>
    <row r="44" spans="1:6" x14ac:dyDescent="0.2">
      <c r="A44" t="str">
        <f>$A$17</f>
        <v>Information technology</v>
      </c>
      <c r="B44" s="18">
        <f t="shared" si="2"/>
        <v>2.4241038185076405</v>
      </c>
      <c r="C44" s="18">
        <f t="shared" si="2"/>
        <v>2.7011019877326135</v>
      </c>
      <c r="D44" s="18">
        <f t="shared" si="2"/>
        <v>2.3235727546736427</v>
      </c>
      <c r="E44" s="18">
        <f t="shared" si="2"/>
        <v>2.5078181183318784</v>
      </c>
      <c r="F44" s="18">
        <f t="shared" si="2"/>
        <v>2.6857244213202494</v>
      </c>
    </row>
    <row r="45" spans="1:6" x14ac:dyDescent="0.2">
      <c r="A45" t="str">
        <f>$A$18</f>
        <v>Finance and insurance</v>
      </c>
      <c r="B45" s="18">
        <f t="shared" si="2"/>
        <v>2.1277888628885919</v>
      </c>
      <c r="C45" s="18">
        <f t="shared" si="2"/>
        <v>1.9633127477207202</v>
      </c>
      <c r="D45" s="18">
        <f t="shared" si="2"/>
        <v>1.8376214878167101</v>
      </c>
      <c r="E45" s="18">
        <f t="shared" si="2"/>
        <v>1.8716416570798688</v>
      </c>
      <c r="F45" s="18">
        <f t="shared" si="2"/>
        <v>1.8074108172254619</v>
      </c>
    </row>
    <row r="46" spans="1:6" x14ac:dyDescent="0.2">
      <c r="A46" t="str">
        <f>$A$19</f>
        <v>Real estate</v>
      </c>
      <c r="B46" s="18">
        <f t="shared" si="2"/>
        <v>1.5279775675657765</v>
      </c>
      <c r="C46" s="18">
        <f t="shared" si="2"/>
        <v>1.7449704475464698</v>
      </c>
      <c r="D46" s="18">
        <f t="shared" si="2"/>
        <v>1.5944232473031135</v>
      </c>
      <c r="E46" s="18">
        <f t="shared" si="2"/>
        <v>1.5636236663773297</v>
      </c>
      <c r="F46" s="18">
        <f t="shared" si="2"/>
        <v>1.7322384063448877</v>
      </c>
    </row>
    <row r="47" spans="1:6" x14ac:dyDescent="0.2">
      <c r="A47" s="10" t="str">
        <f>$A$20</f>
        <v>Professional services</v>
      </c>
      <c r="B47" s="18">
        <f t="shared" si="2"/>
        <v>6.1137884784083303</v>
      </c>
      <c r="C47" s="18">
        <f t="shared" si="2"/>
        <v>5.4622039091669521</v>
      </c>
      <c r="D47" s="18">
        <f t="shared" si="2"/>
        <v>5.7038613424988105</v>
      </c>
      <c r="E47" s="18">
        <f t="shared" si="2"/>
        <v>5.7911541699002678</v>
      </c>
      <c r="F47" s="18">
        <f t="shared" si="2"/>
        <v>5.909902909341235</v>
      </c>
    </row>
    <row r="48" spans="1:6" x14ac:dyDescent="0.2">
      <c r="A48" s="10" t="str">
        <f>$A$21</f>
        <v>Support services</v>
      </c>
      <c r="B48" s="18">
        <f t="shared" si="2"/>
        <v>7.2990483008845297</v>
      </c>
      <c r="C48" s="18">
        <f t="shared" si="2"/>
        <v>7.3964559155183141</v>
      </c>
      <c r="D48" s="18">
        <f t="shared" si="2"/>
        <v>7.2965037331208142</v>
      </c>
      <c r="E48" s="18">
        <f t="shared" si="2"/>
        <v>7.3319008781905763</v>
      </c>
      <c r="F48" s="18">
        <f t="shared" si="2"/>
        <v>7.3657348947797212</v>
      </c>
    </row>
    <row r="49" spans="1:9" x14ac:dyDescent="0.2">
      <c r="A49" s="10" t="str">
        <f>$A$22</f>
        <v>Public admin. and defence</v>
      </c>
      <c r="B49" s="18">
        <f t="shared" si="2"/>
        <v>6.0465044336760547</v>
      </c>
      <c r="C49" s="18">
        <f t="shared" si="2"/>
        <v>6.0360154298172093</v>
      </c>
      <c r="D49" s="18">
        <f t="shared" si="2"/>
        <v>6.2520312896518755</v>
      </c>
      <c r="E49" s="18">
        <f t="shared" si="2"/>
        <v>6.0170778134006584</v>
      </c>
      <c r="F49" s="18">
        <f t="shared" si="2"/>
        <v>5.8681991139791148</v>
      </c>
    </row>
    <row r="50" spans="1:9" x14ac:dyDescent="0.2">
      <c r="A50" s="10" t="str">
        <f>$A$23</f>
        <v>Education</v>
      </c>
      <c r="B50" s="18">
        <f t="shared" si="2"/>
        <v>8.8600602352400735</v>
      </c>
      <c r="C50" s="18">
        <f t="shared" si="2"/>
        <v>9.0945755861043267</v>
      </c>
      <c r="D50" s="18">
        <f t="shared" si="2"/>
        <v>8.8813548757629857</v>
      </c>
      <c r="E50" s="18">
        <f t="shared" si="2"/>
        <v>9.2765517747156103</v>
      </c>
      <c r="F50" s="18">
        <f t="shared" si="2"/>
        <v>9.2475790682844323</v>
      </c>
    </row>
    <row r="51" spans="1:9" x14ac:dyDescent="0.2">
      <c r="A51" s="10" t="str">
        <f>$A$24</f>
        <v>Health and social work</v>
      </c>
      <c r="B51" s="18">
        <f t="shared" si="2"/>
        <v>15.250497725158491</v>
      </c>
      <c r="C51" s="18">
        <f t="shared" si="2"/>
        <v>14.136006479550842</v>
      </c>
      <c r="D51" s="18">
        <f t="shared" si="2"/>
        <v>15.433683123266452</v>
      </c>
      <c r="E51" s="18">
        <f t="shared" si="2"/>
        <v>16.093775825513397</v>
      </c>
      <c r="F51" s="18">
        <f t="shared" si="2"/>
        <v>16.609829848514895</v>
      </c>
    </row>
    <row r="52" spans="1:9" x14ac:dyDescent="0.2">
      <c r="A52" s="10" t="str">
        <f>$A$25</f>
        <v>Arts and entertainment</v>
      </c>
      <c r="B52" s="18">
        <f t="shared" si="2"/>
        <v>2.7870399218665383</v>
      </c>
      <c r="C52" s="18">
        <f t="shared" si="2"/>
        <v>2.9351348783039986</v>
      </c>
      <c r="D52" s="18">
        <f t="shared" si="2"/>
        <v>2.7633330513643641</v>
      </c>
      <c r="E52" s="18">
        <f t="shared" si="2"/>
        <v>2.7965713022243168</v>
      </c>
      <c r="F52" s="18">
        <f t="shared" si="2"/>
        <v>2.9546347169843221</v>
      </c>
    </row>
    <row r="53" spans="1:9" x14ac:dyDescent="0.2">
      <c r="A53" s="10" t="str">
        <f>$A$26</f>
        <v>Other services</v>
      </c>
      <c r="B53" s="18">
        <f t="shared" si="2"/>
        <v>3.4908155621697952</v>
      </c>
      <c r="C53" s="18">
        <f t="shared" si="2"/>
        <v>2.8369029426486865</v>
      </c>
      <c r="D53" s="18">
        <f t="shared" si="2"/>
        <v>2.9795958345762221</v>
      </c>
      <c r="E53" s="18">
        <f t="shared" si="2"/>
        <v>2.5296004851228631</v>
      </c>
      <c r="F53" s="18">
        <f t="shared" si="2"/>
        <v>2.3166194375583329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-6.3979890665126433</v>
      </c>
      <c r="C63" s="18">
        <f>IF(AND(D$3-C$3 &lt;&gt; 0,C5&lt;&gt;0,D5&lt;&gt;0),(EXP(LN(D5/C5)/(D$3-C$3))-1)*100,0)</f>
        <v>-3.6036036036035557</v>
      </c>
      <c r="D63" s="18">
        <f t="shared" ref="B63:E78" si="3">IF(AND(E$3-D$3 &lt;&gt; 0,D5&lt;&gt;0,E5&lt;&gt;0),(EXP(LN(E5/D5)/(E$3-D$3))-1)*100,0)</f>
        <v>0.70293639944098985</v>
      </c>
      <c r="E63" s="18">
        <f t="shared" si="3"/>
        <v>0.27976730043373088</v>
      </c>
      <c r="F63" s="18">
        <f>IF(AND(F$3-D$3 &lt;&gt; 0,D5&lt;&gt;0,F5&lt;&gt;0),(EXP(LN(F5/D5)/(F$3-D$3))-1)*100,0)</f>
        <v>0.42062571673493476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0.94531775757753511</v>
      </c>
      <c r="C64" s="18">
        <f t="shared" ref="C64:C78" si="4">IF(AND(D$3-C$3 &lt;&gt; 0,C6&lt;&gt;0,D6&lt;&gt;0),(EXP(LN(D6/C6)/(D$3-C$3))-1)*100,0)</f>
        <v>23.803009575923319</v>
      </c>
      <c r="D64" s="18">
        <f t="shared" si="3"/>
        <v>-2.4362956316957285</v>
      </c>
      <c r="E64" s="18">
        <f t="shared" si="3"/>
        <v>-1.3123509907532416</v>
      </c>
      <c r="F64" s="18">
        <f t="shared" ref="F64:F84" si="5">IF(AND(F$3-D$3 &lt;&gt; 0,D6&lt;&gt;0,F6&lt;&gt;0),(EXP(LN(F6/D6)/(F$3-D$3))-1)*100,0)</f>
        <v>-1.6884305504209607</v>
      </c>
    </row>
    <row r="65" spans="1:6" x14ac:dyDescent="0.2">
      <c r="A65" t="str">
        <f>$A$7</f>
        <v>Food drink and tobacco</v>
      </c>
      <c r="B65" s="18">
        <f t="shared" si="3"/>
        <v>2.3417972459674363</v>
      </c>
      <c r="C65" s="18">
        <f t="shared" si="4"/>
        <v>-3.2827102803736685</v>
      </c>
      <c r="D65" s="18">
        <f t="shared" si="3"/>
        <v>0.16613387082533571</v>
      </c>
      <c r="E65" s="18">
        <f t="shared" si="3"/>
        <v>-0.26794176798281555</v>
      </c>
      <c r="F65" s="18">
        <f t="shared" si="5"/>
        <v>-0.12345930212309675</v>
      </c>
    </row>
    <row r="66" spans="1:6" x14ac:dyDescent="0.2">
      <c r="A66" t="str">
        <f>$A$8</f>
        <v>Engineering</v>
      </c>
      <c r="B66" s="18">
        <f t="shared" si="3"/>
        <v>-2.6255375460154662</v>
      </c>
      <c r="C66" s="18">
        <f t="shared" si="4"/>
        <v>-6.6602129719263381</v>
      </c>
      <c r="D66" s="18">
        <f t="shared" si="3"/>
        <v>0.65781680578906876</v>
      </c>
      <c r="E66" s="18">
        <f t="shared" si="3"/>
        <v>-0.82703216380303202</v>
      </c>
      <c r="F66" s="18">
        <f t="shared" si="5"/>
        <v>-0.33453234410238952</v>
      </c>
    </row>
    <row r="67" spans="1:6" x14ac:dyDescent="0.2">
      <c r="A67" t="str">
        <f>$A$9</f>
        <v>Rest of manufacturing</v>
      </c>
      <c r="B67" s="18">
        <f t="shared" si="3"/>
        <v>-3.3758709340638515</v>
      </c>
      <c r="C67" s="18">
        <f t="shared" si="4"/>
        <v>-7.1508779924162607</v>
      </c>
      <c r="D67" s="18">
        <f t="shared" si="3"/>
        <v>-0.66213818644070832</v>
      </c>
      <c r="E67" s="18">
        <f t="shared" si="3"/>
        <v>-0.95801870718382753</v>
      </c>
      <c r="F67" s="18">
        <f t="shared" si="5"/>
        <v>-0.85948991769638772</v>
      </c>
    </row>
    <row r="68" spans="1:6" x14ac:dyDescent="0.2">
      <c r="A68" t="str">
        <f>$A$10</f>
        <v>Electricity and gas</v>
      </c>
      <c r="B68" s="18">
        <f t="shared" si="3"/>
        <v>24.894728031569446</v>
      </c>
      <c r="C68" s="18">
        <f t="shared" si="4"/>
        <v>3.876257920238535</v>
      </c>
      <c r="D68" s="18">
        <f t="shared" si="3"/>
        <v>-0.34927988454993564</v>
      </c>
      <c r="E68" s="18">
        <f t="shared" si="3"/>
        <v>0.18587665563607469</v>
      </c>
      <c r="F68" s="18">
        <f t="shared" si="5"/>
        <v>7.1725727731397626E-3</v>
      </c>
    </row>
    <row r="69" spans="1:6" x14ac:dyDescent="0.2">
      <c r="A69" t="str">
        <f>$A$11</f>
        <v>Water and sewerage</v>
      </c>
      <c r="B69" s="18">
        <f t="shared" si="3"/>
        <v>3.6825118543186486</v>
      </c>
      <c r="C69" s="18">
        <f t="shared" si="4"/>
        <v>8.4458816815677018</v>
      </c>
      <c r="D69" s="18">
        <f t="shared" si="3"/>
        <v>0.50358512174097925</v>
      </c>
      <c r="E69" s="18">
        <f t="shared" si="3"/>
        <v>0.3087104604969193</v>
      </c>
      <c r="F69" s="18">
        <f t="shared" si="5"/>
        <v>0.37362666041242942</v>
      </c>
    </row>
    <row r="70" spans="1:6" x14ac:dyDescent="0.2">
      <c r="A70" t="str">
        <f>$A$12</f>
        <v>Construction</v>
      </c>
      <c r="B70" s="18">
        <f t="shared" si="3"/>
        <v>2.5483851098372812</v>
      </c>
      <c r="C70" s="18">
        <f t="shared" si="4"/>
        <v>-4.5796484532678816</v>
      </c>
      <c r="D70" s="18">
        <f t="shared" si="3"/>
        <v>-0.63288830492171932</v>
      </c>
      <c r="E70" s="18">
        <f t="shared" si="3"/>
        <v>-7.5082975073526015E-2</v>
      </c>
      <c r="F70" s="18">
        <f t="shared" si="5"/>
        <v>-0.26136514041892323</v>
      </c>
    </row>
    <row r="71" spans="1:6" x14ac:dyDescent="0.2">
      <c r="A71" t="str">
        <f>$A$13</f>
        <v>Wholesale and retail trade</v>
      </c>
      <c r="B71" s="18">
        <f t="shared" si="3"/>
        <v>-0.46654835802583117</v>
      </c>
      <c r="C71" s="18">
        <f t="shared" si="4"/>
        <v>5.1623399479217014E-2</v>
      </c>
      <c r="D71" s="18">
        <f t="shared" si="3"/>
        <v>-0.14331760986570075</v>
      </c>
      <c r="E71" s="18">
        <f t="shared" si="3"/>
        <v>5.2709032866826711E-2</v>
      </c>
      <c r="F71" s="18">
        <f t="shared" si="5"/>
        <v>-1.2675901443504056E-2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4.266000058730679</v>
      </c>
      <c r="C72" s="18">
        <f t="shared" si="4"/>
        <v>2.0101319947948504</v>
      </c>
      <c r="D72" s="18">
        <f t="shared" si="3"/>
        <v>0.88758208882193657</v>
      </c>
      <c r="E72" s="18">
        <f t="shared" si="3"/>
        <v>5.8477090993780401E-2</v>
      </c>
      <c r="F72" s="18">
        <f t="shared" si="5"/>
        <v>0.33408557017227114</v>
      </c>
    </row>
    <row r="73" spans="1:6" x14ac:dyDescent="0.2">
      <c r="A73" t="str">
        <f>$A$15</f>
        <v>Accommodation and food</v>
      </c>
      <c r="B73" s="18">
        <f t="shared" si="6"/>
        <v>3.5419097124540277</v>
      </c>
      <c r="C73" s="18">
        <f>IF(AND(D$3-C$3 &lt;&gt; 0,C15&lt;&gt;0,D15&lt;&gt;0),(EXP(LN(D15/C15)/(D$3-C$3))-1)*100,0)</f>
        <v>-4.0605949608854663</v>
      </c>
      <c r="D73" s="18">
        <f t="shared" si="3"/>
        <v>0.59874838730051838</v>
      </c>
      <c r="E73" s="18">
        <f t="shared" si="3"/>
        <v>1.6544496813492238</v>
      </c>
      <c r="F73" s="18">
        <f t="shared" si="5"/>
        <v>1.3013239877032845</v>
      </c>
    </row>
    <row r="74" spans="1:6" x14ac:dyDescent="0.2">
      <c r="A74" t="str">
        <f>$A$16</f>
        <v>Media</v>
      </c>
      <c r="B74" s="18">
        <f t="shared" si="6"/>
        <v>4.7686107543038814</v>
      </c>
      <c r="C74" s="18">
        <f>IF(AND(D$3-C$3 &lt;&gt; 0,C16&lt;&gt;0,D16&lt;&gt;0),(EXP(LN(D16/C16)/(D$3-C$3))-1)*100,0)</f>
        <v>-2.7070925825664283</v>
      </c>
      <c r="D74" s="18">
        <f t="shared" si="3"/>
        <v>-0.3643594674524131</v>
      </c>
      <c r="E74" s="18">
        <f t="shared" si="3"/>
        <v>0.15616630895296524</v>
      </c>
      <c r="F74" s="18">
        <f t="shared" si="5"/>
        <v>-1.7643736980144098E-2</v>
      </c>
    </row>
    <row r="75" spans="1:6" x14ac:dyDescent="0.2">
      <c r="A75" t="str">
        <f>$A$17</f>
        <v>Information technology</v>
      </c>
      <c r="B75" s="18">
        <f t="shared" si="6"/>
        <v>2.7385438548952035</v>
      </c>
      <c r="C75" s="18">
        <f t="shared" si="4"/>
        <v>-14.600122724483311</v>
      </c>
      <c r="D75" s="18">
        <f t="shared" si="3"/>
        <v>1.8777515368257225</v>
      </c>
      <c r="E75" s="18">
        <f t="shared" si="3"/>
        <v>1.0517622853253972</v>
      </c>
      <c r="F75" s="18">
        <f t="shared" si="5"/>
        <v>1.3263452493057493</v>
      </c>
    </row>
    <row r="76" spans="1:6" x14ac:dyDescent="0.2">
      <c r="A76" t="str">
        <f>$A$18</f>
        <v>Finance and insurance</v>
      </c>
      <c r="B76" s="18">
        <f t="shared" si="6"/>
        <v>-1.9943297539239069</v>
      </c>
      <c r="C76" s="18">
        <f t="shared" si="4"/>
        <v>-7.0801440792436887</v>
      </c>
      <c r="D76" s="18">
        <f t="shared" si="3"/>
        <v>0.7035377669797116</v>
      </c>
      <c r="E76" s="18">
        <f t="shared" si="3"/>
        <v>1.1690438540390424E-2</v>
      </c>
      <c r="F76" s="18">
        <f t="shared" si="5"/>
        <v>0.24177647480041475</v>
      </c>
    </row>
    <row r="77" spans="1:6" x14ac:dyDescent="0.2">
      <c r="A77" t="str">
        <f>$A$19</f>
        <v>Real estate</v>
      </c>
      <c r="B77" s="18">
        <f t="shared" si="6"/>
        <v>3.3721951536176187</v>
      </c>
      <c r="C77" s="18">
        <f t="shared" si="4"/>
        <v>-9.2895136778117227</v>
      </c>
      <c r="D77" s="18">
        <f t="shared" si="3"/>
        <v>-5.590890350607447E-2</v>
      </c>
      <c r="E77" s="18">
        <f t="shared" si="3"/>
        <v>1.3946156575527668</v>
      </c>
      <c r="F77" s="18">
        <f t="shared" si="5"/>
        <v>0.90878332272832374</v>
      </c>
    </row>
    <row r="78" spans="1:6" x14ac:dyDescent="0.2">
      <c r="A78" t="str">
        <f>$A$20</f>
        <v>Professional services</v>
      </c>
      <c r="B78" s="18">
        <f t="shared" si="6"/>
        <v>-2.7811814031017068</v>
      </c>
      <c r="C78" s="18">
        <f t="shared" si="4"/>
        <v>3.6675904759979172</v>
      </c>
      <c r="D78" s="18">
        <f t="shared" si="3"/>
        <v>0.64000109173407704</v>
      </c>
      <c r="E78" s="18">
        <f t="shared" si="3"/>
        <v>0.56546648210045181</v>
      </c>
      <c r="F78" s="18">
        <f t="shared" si="5"/>
        <v>0.59030521653695711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0.32873194142495343</v>
      </c>
      <c r="C79" s="18">
        <f t="shared" ref="C79:C84" si="8">IF(AND(D$3-C$3 &lt;&gt; 0,C21&lt;&gt;0,D21&lt;&gt;0),(EXP(LN(D21/C21)/(D$3-C$3))-1)*100,0)</f>
        <v>-2.0660910095907981</v>
      </c>
      <c r="D79" s="18">
        <f t="shared" ref="D79:D84" si="9">IF(AND(E$3-D$3 &lt;&gt; 0,D21&lt;&gt;0,E21&lt;&gt;0),(EXP(LN(E21/D21)/(E$3-D$3))-1)*100,0)</f>
        <v>0.43191750449909083</v>
      </c>
      <c r="E79" s="18">
        <f t="shared" ref="E79:E84" si="10">IF(AND(F$3-E$3 &lt;&gt; 0,E21&lt;&gt;0,F21&lt;&gt;0),(EXP(LN(F21/E21)/(F$3-E$3))-1)*100,0)</f>
        <v>0.40776506353987774</v>
      </c>
      <c r="F79" s="18">
        <f t="shared" si="5"/>
        <v>0.41581523175542312</v>
      </c>
    </row>
    <row r="80" spans="1:6" x14ac:dyDescent="0.2">
      <c r="A80" s="10" t="str">
        <f>$A$22</f>
        <v>Public admin. and defence</v>
      </c>
      <c r="B80" s="18">
        <f t="shared" si="7"/>
        <v>-4.6626665748872309E-2</v>
      </c>
      <c r="C80" s="18">
        <f t="shared" si="8"/>
        <v>2.8283235089516134</v>
      </c>
      <c r="D80" s="18">
        <f t="shared" si="9"/>
        <v>-0.43096538810499796</v>
      </c>
      <c r="E80" s="18">
        <f t="shared" si="10"/>
        <v>0.11041734299104267</v>
      </c>
      <c r="F80" s="18">
        <f t="shared" si="5"/>
        <v>-7.0369850449880644E-2</v>
      </c>
    </row>
    <row r="81" spans="1:6" x14ac:dyDescent="0.2">
      <c r="A81" s="10" t="str">
        <f>$A$23</f>
        <v>Education</v>
      </c>
      <c r="B81" s="18">
        <f t="shared" si="7"/>
        <v>0.65199906820900821</v>
      </c>
      <c r="C81" s="18">
        <f t="shared" si="8"/>
        <v>-3.0520253687458476</v>
      </c>
      <c r="D81" s="18">
        <f t="shared" si="9"/>
        <v>1.2122009782545851</v>
      </c>
      <c r="E81" s="18">
        <f t="shared" si="10"/>
        <v>0.33015855168652131</v>
      </c>
      <c r="F81" s="18">
        <f t="shared" si="5"/>
        <v>0.62331527899555095</v>
      </c>
    </row>
    <row r="82" spans="1:6" x14ac:dyDescent="0.2">
      <c r="A82" s="10" t="str">
        <f>$A$24</f>
        <v>Health and social work</v>
      </c>
      <c r="B82" s="18">
        <f t="shared" si="7"/>
        <v>-1.8824616459771626</v>
      </c>
      <c r="C82" s="18">
        <f t="shared" si="8"/>
        <v>8.3888971398646373</v>
      </c>
      <c r="D82" s="18">
        <f t="shared" si="9"/>
        <v>1.1786948729307856</v>
      </c>
      <c r="E82" s="18">
        <f t="shared" si="10"/>
        <v>0.67881010670349795</v>
      </c>
      <c r="F82" s="18">
        <f t="shared" si="5"/>
        <v>0.845163342564903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1.2994722361166611</v>
      </c>
      <c r="C83" s="18">
        <f t="shared" si="8"/>
        <v>-6.5354063923498851</v>
      </c>
      <c r="D83" s="18">
        <f t="shared" si="9"/>
        <v>0.5749747972747965</v>
      </c>
      <c r="E83" s="18">
        <f t="shared" si="10"/>
        <v>0.91486428720655155</v>
      </c>
      <c r="F83" s="18">
        <f t="shared" si="5"/>
        <v>0.80144035474185582</v>
      </c>
    </row>
    <row r="84" spans="1:6" x14ac:dyDescent="0.2">
      <c r="A84" s="10" t="str">
        <f>$A$26</f>
        <v>Other services</v>
      </c>
      <c r="B84" s="18">
        <f t="shared" si="7"/>
        <v>-5.0564736772997438</v>
      </c>
      <c r="C84" s="18">
        <f t="shared" si="8"/>
        <v>4.2689101815065023</v>
      </c>
      <c r="D84" s="18">
        <f t="shared" si="9"/>
        <v>-2.897521583929441</v>
      </c>
      <c r="E84" s="18">
        <f t="shared" si="10"/>
        <v>-0.51728560503073728</v>
      </c>
      <c r="F84" s="18">
        <f t="shared" si="5"/>
        <v>-1.3171108325131242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-3.2317795007452688E-3</v>
      </c>
      <c r="C86" s="18">
        <f>IF(AND(D$3-C$3 &lt;&gt; 0,C28&lt;&gt;0,D28&lt;&gt;0),(EXP(LN(D28/C28)/(D$3-C$3))-1)*100,0)</f>
        <v>-0.72452958615506491</v>
      </c>
      <c r="D86" s="18">
        <f>IF(AND(E$3-D$3 &lt;&gt; 0,D28&lt;&gt;0,E28&lt;&gt;0),(EXP(LN(E28/D28)/(E$3-D$3))-1)*100,0)</f>
        <v>0.3347561177915237</v>
      </c>
      <c r="E86" s="18">
        <f>IF(AND(F$3-E$3 &lt;&gt; 0,E28&lt;&gt;0,F28&lt;&gt;0),(EXP(LN(F28/E28)/(F$3-E$3))-1)*100,0)</f>
        <v>0.36154780624684246</v>
      </c>
      <c r="F86" s="18">
        <f>IF(AND(F$3-D$3 &lt;&gt; 0,D28&lt;&gt;0,F28&lt;&gt;0),(EXP(LN(F28/D28)/(F$3-D$3))-1)*100,0)</f>
        <v>0.35261644863415764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-1.444999999999987</v>
      </c>
      <c r="C90" s="27">
        <f>D5-C5</f>
        <v>-0.17199999999999793</v>
      </c>
      <c r="D90" s="27">
        <f t="shared" si="11"/>
        <v>0.16400000000001036</v>
      </c>
      <c r="E90" s="27">
        <f t="shared" si="11"/>
        <v>0.13499999999999623</v>
      </c>
      <c r="F90" s="27">
        <f>F5-D5</f>
        <v>0.29900000000000659</v>
      </c>
    </row>
    <row r="91" spans="1:6" x14ac:dyDescent="0.2">
      <c r="A91" t="str">
        <f>$A$6</f>
        <v>Mining and quarrying</v>
      </c>
      <c r="B91" s="27">
        <f t="shared" si="11"/>
        <v>2.7000000000001689E-2</v>
      </c>
      <c r="C91" s="27">
        <f t="shared" ref="C91:C105" si="12">D6-C6</f>
        <v>0.1739999999999996</v>
      </c>
      <c r="D91" s="27">
        <f t="shared" si="11"/>
        <v>-0.10499999999999932</v>
      </c>
      <c r="E91" s="27">
        <f t="shared" si="11"/>
        <v>-9.8999999999999311E-2</v>
      </c>
      <c r="F91" s="27">
        <f t="shared" ref="F91:F111" si="13">F6-D6</f>
        <v>-0.20399999999999863</v>
      </c>
    </row>
    <row r="92" spans="1:6" x14ac:dyDescent="0.2">
      <c r="A92" t="str">
        <f>$A$7</f>
        <v>Food drink and tobacco</v>
      </c>
      <c r="B92" s="27">
        <f t="shared" si="11"/>
        <v>0.75700000000000234</v>
      </c>
      <c r="C92" s="27">
        <f t="shared" si="12"/>
        <v>-0.28099999999998637</v>
      </c>
      <c r="D92" s="27">
        <f t="shared" si="11"/>
        <v>6.8999999999988404E-2</v>
      </c>
      <c r="E92" s="27">
        <f t="shared" si="11"/>
        <v>-0.22099999999999831</v>
      </c>
      <c r="F92" s="27">
        <f t="shared" si="13"/>
        <v>-0.1520000000000099</v>
      </c>
    </row>
    <row r="93" spans="1:6" x14ac:dyDescent="0.2">
      <c r="A93" t="str">
        <f>$A$8</f>
        <v>Engineering</v>
      </c>
      <c r="B93" s="27">
        <f t="shared" si="11"/>
        <v>-1.7400000000000393</v>
      </c>
      <c r="C93" s="27">
        <f t="shared" si="12"/>
        <v>-1.0319999999999858</v>
      </c>
      <c r="D93" s="27">
        <f t="shared" si="11"/>
        <v>0.48200000000004728</v>
      </c>
      <c r="E93" s="27">
        <f t="shared" si="11"/>
        <v>-1.1910000000000327</v>
      </c>
      <c r="F93" s="27">
        <f t="shared" si="13"/>
        <v>-0.70899999999998542</v>
      </c>
    </row>
    <row r="94" spans="1:6" x14ac:dyDescent="0.2">
      <c r="A94" t="str">
        <f>$A$9</f>
        <v>Rest of manufacturing</v>
      </c>
      <c r="B94" s="27">
        <f t="shared" si="11"/>
        <v>-9.0479999999997673</v>
      </c>
      <c r="C94" s="27">
        <f t="shared" si="12"/>
        <v>-4.3940000000000197</v>
      </c>
      <c r="D94" s="27">
        <f t="shared" si="11"/>
        <v>-1.8640000000000683</v>
      </c>
      <c r="E94" s="27">
        <f t="shared" si="11"/>
        <v>-5.0649999999998272</v>
      </c>
      <c r="F94" s="27">
        <f t="shared" si="13"/>
        <v>-6.9289999999998955</v>
      </c>
    </row>
    <row r="95" spans="1:6" x14ac:dyDescent="0.2">
      <c r="A95" t="str">
        <f>$A$10</f>
        <v>Electricity and gas</v>
      </c>
      <c r="B95" s="27">
        <f t="shared" si="11"/>
        <v>4.7409999999999926</v>
      </c>
      <c r="C95" s="27">
        <f t="shared" si="12"/>
        <v>0.31199999999999939</v>
      </c>
      <c r="D95" s="27">
        <f t="shared" si="11"/>
        <v>-0.14500000000000846</v>
      </c>
      <c r="E95" s="27">
        <f t="shared" si="11"/>
        <v>0.15400000000003011</v>
      </c>
      <c r="F95" s="27">
        <f t="shared" si="13"/>
        <v>9.0000000000216573E-3</v>
      </c>
    </row>
    <row r="96" spans="1:6" x14ac:dyDescent="0.2">
      <c r="A96" t="str">
        <f>$A$11</f>
        <v>Water and sewerage</v>
      </c>
      <c r="B96" s="27">
        <f t="shared" si="11"/>
        <v>0.70799999999998864</v>
      </c>
      <c r="C96" s="27">
        <f t="shared" si="12"/>
        <v>0.44400000000001327</v>
      </c>
      <c r="D96" s="27">
        <f t="shared" si="11"/>
        <v>0.14500000000000668</v>
      </c>
      <c r="E96" s="27">
        <f t="shared" si="11"/>
        <v>0.18299999999998207</v>
      </c>
      <c r="F96" s="27">
        <f t="shared" si="13"/>
        <v>0.32799999999998875</v>
      </c>
    </row>
    <row r="97" spans="1:6" x14ac:dyDescent="0.2">
      <c r="A97" t="str">
        <f>$A$12</f>
        <v>Construction</v>
      </c>
      <c r="B97" s="27">
        <f t="shared" si="11"/>
        <v>5.2190000000000936</v>
      </c>
      <c r="C97" s="27">
        <f t="shared" si="12"/>
        <v>-2.4960000000000662</v>
      </c>
      <c r="D97" s="27">
        <f t="shared" si="11"/>
        <v>-1.6249999999999787</v>
      </c>
      <c r="E97" s="27">
        <f t="shared" si="11"/>
        <v>-0.37700000000000955</v>
      </c>
      <c r="F97" s="27">
        <f t="shared" si="13"/>
        <v>-2.0019999999999882</v>
      </c>
    </row>
    <row r="98" spans="1:6" x14ac:dyDescent="0.2">
      <c r="A98" t="str">
        <f>$A$13</f>
        <v>Wholesale and retail trade</v>
      </c>
      <c r="B98" s="27">
        <f t="shared" si="11"/>
        <v>-2.4140000000001862</v>
      </c>
      <c r="C98" s="27">
        <f t="shared" si="12"/>
        <v>6.6000000000187242E-2</v>
      </c>
      <c r="D98" s="27">
        <f t="shared" si="11"/>
        <v>-0.91399999999988779</v>
      </c>
      <c r="E98" s="27">
        <f t="shared" si="11"/>
        <v>0.67099999999992122</v>
      </c>
      <c r="F98" s="27">
        <f t="shared" si="13"/>
        <v>-0.24299999999996658</v>
      </c>
    </row>
    <row r="99" spans="1:6" x14ac:dyDescent="0.2">
      <c r="A99" t="str">
        <f>$A$14</f>
        <v>Transport and storage</v>
      </c>
      <c r="B99" s="27">
        <f t="shared" si="11"/>
        <v>6.621999999999872</v>
      </c>
      <c r="C99" s="27">
        <f t="shared" si="12"/>
        <v>0.86500000000012278</v>
      </c>
      <c r="D99" s="27">
        <f t="shared" si="11"/>
        <v>1.9829999999998265</v>
      </c>
      <c r="E99" s="27">
        <f t="shared" si="11"/>
        <v>0.26900000000010493</v>
      </c>
      <c r="F99" s="27">
        <f t="shared" si="13"/>
        <v>2.2519999999999314</v>
      </c>
    </row>
    <row r="100" spans="1:6" x14ac:dyDescent="0.2">
      <c r="A100" t="str">
        <f>$A$15</f>
        <v>Accommodation and food</v>
      </c>
      <c r="B100" s="27">
        <f t="shared" si="11"/>
        <v>9.9350000000001302</v>
      </c>
      <c r="C100" s="27">
        <f t="shared" si="12"/>
        <v>-3.1040000000000703</v>
      </c>
      <c r="D100" s="27">
        <f t="shared" si="11"/>
        <v>2.2219999999999658</v>
      </c>
      <c r="E100" s="27">
        <f t="shared" si="11"/>
        <v>13.474000000000117</v>
      </c>
      <c r="F100" s="27">
        <f t="shared" si="13"/>
        <v>15.696000000000083</v>
      </c>
    </row>
    <row r="101" spans="1:6" x14ac:dyDescent="0.2">
      <c r="A101" t="str">
        <f>$A$16</f>
        <v>Media</v>
      </c>
      <c r="B101" s="27">
        <f t="shared" si="11"/>
        <v>1.256000000000002</v>
      </c>
      <c r="C101" s="27">
        <f t="shared" si="12"/>
        <v>-0.20000000000000817</v>
      </c>
      <c r="D101" s="27">
        <f t="shared" si="11"/>
        <v>-0.13000000000000433</v>
      </c>
      <c r="E101" s="27">
        <f t="shared" si="11"/>
        <v>0.11099999999999532</v>
      </c>
      <c r="F101" s="27">
        <f t="shared" si="13"/>
        <v>-1.900000000000901E-2</v>
      </c>
    </row>
    <row r="102" spans="1:6" x14ac:dyDescent="0.2">
      <c r="A102" t="str">
        <f>$A$17</f>
        <v>Information technology</v>
      </c>
      <c r="B102" s="27">
        <f t="shared" si="11"/>
        <v>2.5040000000000298</v>
      </c>
      <c r="C102" s="27">
        <f t="shared" si="12"/>
        <v>-3.5689999999999458</v>
      </c>
      <c r="D102" s="27">
        <f t="shared" si="11"/>
        <v>2.0349999999998616</v>
      </c>
      <c r="E102" s="27">
        <f t="shared" si="11"/>
        <v>2.5270000000000969</v>
      </c>
      <c r="F102" s="27">
        <f t="shared" si="13"/>
        <v>4.5619999999999585</v>
      </c>
    </row>
    <row r="103" spans="1:6" x14ac:dyDescent="0.2">
      <c r="A103" t="str">
        <f>$A$18</f>
        <v>Finance and insurance</v>
      </c>
      <c r="B103" s="27">
        <f t="shared" si="11"/>
        <v>-1.4909999999999783</v>
      </c>
      <c r="C103" s="27">
        <f t="shared" si="12"/>
        <v>-1.2580000000000169</v>
      </c>
      <c r="D103" s="27">
        <f t="shared" si="11"/>
        <v>0.58900000000001285</v>
      </c>
      <c r="E103" s="27">
        <f t="shared" si="11"/>
        <v>2.000000000002089E-2</v>
      </c>
      <c r="F103" s="27">
        <f t="shared" si="13"/>
        <v>0.60900000000003374</v>
      </c>
    </row>
    <row r="104" spans="1:6" x14ac:dyDescent="0.2">
      <c r="A104" t="str">
        <f>$A$19</f>
        <v>Real estate</v>
      </c>
      <c r="B104" s="27">
        <f t="shared" si="11"/>
        <v>1.9620000000000157</v>
      </c>
      <c r="C104" s="27">
        <f t="shared" si="12"/>
        <v>-1.4670000000000289</v>
      </c>
      <c r="D104" s="27">
        <f t="shared" si="11"/>
        <v>-3.9999999999986713E-2</v>
      </c>
      <c r="E104" s="27">
        <f t="shared" si="11"/>
        <v>2.1219999999999875</v>
      </c>
      <c r="F104" s="27">
        <f t="shared" si="13"/>
        <v>2.0820000000000007</v>
      </c>
    </row>
    <row r="105" spans="1:6" x14ac:dyDescent="0.2">
      <c r="A105" t="str">
        <f>$A$20</f>
        <v>Professional services</v>
      </c>
      <c r="B105" s="27">
        <f t="shared" si="11"/>
        <v>-5.9039999999999182</v>
      </c>
      <c r="C105" s="27">
        <f t="shared" si="12"/>
        <v>1.813000000000045</v>
      </c>
      <c r="D105" s="27">
        <f t="shared" si="11"/>
        <v>1.6609999999999445</v>
      </c>
      <c r="E105" s="27">
        <f t="shared" si="11"/>
        <v>3.0690000000001092</v>
      </c>
      <c r="F105" s="27">
        <f t="shared" si="13"/>
        <v>4.7300000000000537</v>
      </c>
    </row>
    <row r="106" spans="1:6" x14ac:dyDescent="0.2">
      <c r="A106" s="10" t="str">
        <f>$A$21</f>
        <v>Support services</v>
      </c>
      <c r="B106" s="27">
        <f t="shared" ref="B106:B111" si="14">C21-B21</f>
        <v>0.87299999999983413</v>
      </c>
      <c r="C106" s="27">
        <f t="shared" ref="C106:C111" si="15">D21-C21</f>
        <v>-1.3829999999998819</v>
      </c>
      <c r="D106" s="27">
        <f t="shared" ref="D106:D111" si="16">E21-D21</f>
        <v>1.427999999999841</v>
      </c>
      <c r="E106" s="27">
        <f t="shared" ref="E106:E111" si="17">F21-E21</f>
        <v>2.7820000000000107</v>
      </c>
      <c r="F106" s="27">
        <f t="shared" si="13"/>
        <v>4.2099999999998516</v>
      </c>
    </row>
    <row r="107" spans="1:6" x14ac:dyDescent="0.2">
      <c r="A107" s="10" t="str">
        <f>$A$22</f>
        <v>Public admin. and defence</v>
      </c>
      <c r="B107" s="27">
        <f t="shared" si="14"/>
        <v>-0.10200000000001808</v>
      </c>
      <c r="C107" s="27">
        <f t="shared" si="15"/>
        <v>1.5449999999999093</v>
      </c>
      <c r="D107" s="27">
        <f t="shared" si="16"/>
        <v>-1.1999999999997684</v>
      </c>
      <c r="E107" s="27">
        <f t="shared" si="17"/>
        <v>0.60999999999988574</v>
      </c>
      <c r="F107" s="27">
        <f t="shared" si="13"/>
        <v>-0.58999999999988262</v>
      </c>
    </row>
    <row r="108" spans="1:6" x14ac:dyDescent="0.2">
      <c r="A108" s="10" t="str">
        <f>$A$23</f>
        <v>Education</v>
      </c>
      <c r="B108" s="27">
        <f t="shared" si="14"/>
        <v>2.111999999999739</v>
      </c>
      <c r="C108" s="27">
        <f t="shared" si="15"/>
        <v>-2.5119999999999578</v>
      </c>
      <c r="D108" s="27">
        <f t="shared" si="16"/>
        <v>4.955000000000112</v>
      </c>
      <c r="E108" s="27">
        <f t="shared" si="17"/>
        <v>2.8399999999999892</v>
      </c>
      <c r="F108" s="27">
        <f t="shared" si="13"/>
        <v>7.7950000000001012</v>
      </c>
    </row>
    <row r="109" spans="1:6" x14ac:dyDescent="0.2">
      <c r="A109" s="10" t="str">
        <f>$A$24</f>
        <v>Health and social work</v>
      </c>
      <c r="B109" s="27">
        <f t="shared" si="14"/>
        <v>-10.104000000000156</v>
      </c>
      <c r="C109" s="27">
        <f t="shared" si="15"/>
        <v>10.732000000000227</v>
      </c>
      <c r="D109" s="27">
        <f t="shared" si="16"/>
        <v>8.3669999999999902</v>
      </c>
      <c r="E109" s="27">
        <f t="shared" si="17"/>
        <v>10.290999999999713</v>
      </c>
      <c r="F109" s="27">
        <f t="shared" si="13"/>
        <v>18.657999999999703</v>
      </c>
    </row>
    <row r="110" spans="1:6" x14ac:dyDescent="0.2">
      <c r="A110" s="10" t="str">
        <f>$A$25</f>
        <v>Arts and entertainment</v>
      </c>
      <c r="B110" s="27">
        <f t="shared" si="14"/>
        <v>1.3369999999999855</v>
      </c>
      <c r="C110" s="27">
        <f t="shared" si="15"/>
        <v>-1.7359999999998976</v>
      </c>
      <c r="D110" s="27">
        <f t="shared" si="16"/>
        <v>0.7219999999999267</v>
      </c>
      <c r="E110" s="27">
        <f t="shared" si="17"/>
        <v>2.4360000000000497</v>
      </c>
      <c r="F110" s="27">
        <f t="shared" si="13"/>
        <v>3.1579999999999764</v>
      </c>
    </row>
    <row r="111" spans="1:6" x14ac:dyDescent="0.2">
      <c r="A111" s="10" t="str">
        <f>$A$26</f>
        <v>Other services</v>
      </c>
      <c r="B111" s="27">
        <f t="shared" si="14"/>
        <v>-5.9219999999999828</v>
      </c>
      <c r="C111" s="27">
        <f t="shared" si="15"/>
        <v>1.0959999999999788</v>
      </c>
      <c r="D111" s="27">
        <f t="shared" si="16"/>
        <v>-3.659999999999993</v>
      </c>
      <c r="E111" s="27">
        <f t="shared" si="17"/>
        <v>-1.1679999999999993</v>
      </c>
      <c r="F111" s="27">
        <f t="shared" si="13"/>
        <v>-4.8279999999999923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-0.11700000000041655</v>
      </c>
      <c r="C113" s="29">
        <f>D28-C28</f>
        <v>-6.5569999999992206</v>
      </c>
      <c r="D113" s="29">
        <f>E28-D28</f>
        <v>15.138999999999896</v>
      </c>
      <c r="E113" s="29">
        <f>F28-E28</f>
        <v>33.573000000000093</v>
      </c>
      <c r="F113" s="29">
        <f>F28-D28</f>
        <v>48.711999999999989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East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14.778999999999989</v>
      </c>
      <c r="C7" s="31">
        <f>'Ind T1'!C7</f>
        <v>18.809999999999985</v>
      </c>
      <c r="D7" s="31">
        <f>'Ind T1'!D7</f>
        <v>19.567999999999998</v>
      </c>
      <c r="E7" s="31">
        <f>'Ind T1'!E7</f>
        <v>19.62700000000001</v>
      </c>
      <c r="F7" s="31">
        <f>'Ind T1'!F7</f>
        <v>20.000000000000018</v>
      </c>
      <c r="H7" s="31">
        <f>C7-B7</f>
        <v>4.0309999999999953</v>
      </c>
      <c r="I7" s="31">
        <f>D7-C7</f>
        <v>0.75800000000001333</v>
      </c>
      <c r="J7" s="31">
        <f>E7-D7</f>
        <v>5.900000000001171E-2</v>
      </c>
      <c r="K7" s="31">
        <f>F7-E7</f>
        <v>0.37300000000000821</v>
      </c>
      <c r="L7" s="31">
        <f>F7-D7</f>
        <v>0.43200000000001992</v>
      </c>
    </row>
    <row r="8" spans="1:12" x14ac:dyDescent="0.2">
      <c r="A8" t="str">
        <f>'Ind T2'!A5</f>
        <v>Agriculture</v>
      </c>
      <c r="B8" s="32">
        <f>'Ind T2'!B5</f>
        <v>6.2179999999999858</v>
      </c>
      <c r="C8" s="32">
        <f>'Ind T2'!C5</f>
        <v>4.7729999999999988</v>
      </c>
      <c r="D8" s="32">
        <f>'Ind T2'!D5</f>
        <v>4.6010000000000009</v>
      </c>
      <c r="E8" s="32">
        <f>'Ind T2'!E5</f>
        <v>4.7650000000000112</v>
      </c>
      <c r="F8" s="32">
        <f>'Ind T2'!F5</f>
        <v>4.9000000000000075</v>
      </c>
      <c r="H8" s="11">
        <f t="shared" ref="H8:H40" si="0">C8-B8</f>
        <v>-1.444999999999987</v>
      </c>
      <c r="I8" s="31">
        <f t="shared" ref="I8:I38" si="1">D8-C8</f>
        <v>-0.17199999999999793</v>
      </c>
      <c r="J8" s="11">
        <f t="shared" ref="J8:J38" si="2">E8-D8</f>
        <v>0.16400000000001036</v>
      </c>
      <c r="K8" s="11">
        <f t="shared" ref="K8:K38" si="3">F8-E8</f>
        <v>0.13499999999999623</v>
      </c>
      <c r="L8" s="31">
        <f t="shared" ref="L8:L40" si="4">F8-D8</f>
        <v>0.29900000000000659</v>
      </c>
    </row>
    <row r="9" spans="1:12" x14ac:dyDescent="0.2">
      <c r="A9" t="str">
        <f>'Ind T2'!A6</f>
        <v>Mining and quarrying</v>
      </c>
      <c r="B9" s="32">
        <f>'Ind T2'!B6</f>
        <v>0.70399999999999896</v>
      </c>
      <c r="C9" s="32">
        <f>'Ind T2'!C6</f>
        <v>0.73100000000000065</v>
      </c>
      <c r="D9" s="32">
        <f>'Ind T2'!D6</f>
        <v>0.90500000000000025</v>
      </c>
      <c r="E9" s="32">
        <f>'Ind T2'!E6</f>
        <v>0.80000000000000093</v>
      </c>
      <c r="F9" s="32">
        <f>'Ind T2'!F6</f>
        <v>0.70100000000000162</v>
      </c>
      <c r="H9" s="11">
        <f t="shared" si="0"/>
        <v>2.7000000000001689E-2</v>
      </c>
      <c r="I9" s="31">
        <f t="shared" si="1"/>
        <v>0.1739999999999996</v>
      </c>
      <c r="J9" s="11">
        <f t="shared" si="2"/>
        <v>-0.10499999999999932</v>
      </c>
      <c r="K9" s="11">
        <f t="shared" si="3"/>
        <v>-9.8999999999999311E-2</v>
      </c>
      <c r="L9" s="31">
        <f t="shared" si="4"/>
        <v>-0.20399999999999863</v>
      </c>
    </row>
    <row r="10" spans="1:12" x14ac:dyDescent="0.2">
      <c r="A10" t="str">
        <f>'Ind T2'!A10</f>
        <v>Electricity and gas</v>
      </c>
      <c r="B10" s="32">
        <f>'Ind T2'!B10</f>
        <v>3.3080000000000052</v>
      </c>
      <c r="C10" s="32">
        <f>'Ind T2'!C10</f>
        <v>8.0489999999999977</v>
      </c>
      <c r="D10" s="32">
        <f>'Ind T2'!D10</f>
        <v>8.3609999999999971</v>
      </c>
      <c r="E10" s="32">
        <f>'Ind T2'!E10</f>
        <v>8.2159999999999886</v>
      </c>
      <c r="F10" s="32">
        <f>'Ind T2'!F10</f>
        <v>8.3700000000000188</v>
      </c>
      <c r="H10" s="11">
        <f t="shared" si="0"/>
        <v>4.7409999999999926</v>
      </c>
      <c r="I10" s="31">
        <f t="shared" si="1"/>
        <v>0.31199999999999939</v>
      </c>
      <c r="J10" s="11">
        <f t="shared" si="2"/>
        <v>-0.14500000000000846</v>
      </c>
      <c r="K10" s="11">
        <f t="shared" si="3"/>
        <v>0.15400000000003011</v>
      </c>
      <c r="L10" s="31">
        <f t="shared" si="4"/>
        <v>9.0000000000216573E-3</v>
      </c>
    </row>
    <row r="11" spans="1:12" x14ac:dyDescent="0.2">
      <c r="A11" t="str">
        <f>'Ind T2'!A11</f>
        <v>Water and sewerage</v>
      </c>
      <c r="B11" s="32">
        <f>'Ind T2'!B11</f>
        <v>4.5489999999999986</v>
      </c>
      <c r="C11" s="32">
        <f>'Ind T2'!C11</f>
        <v>5.2569999999999872</v>
      </c>
      <c r="D11" s="32">
        <f>'Ind T2'!D11</f>
        <v>5.7010000000000005</v>
      </c>
      <c r="E11" s="32">
        <f>'Ind T2'!E11</f>
        <v>5.8460000000000072</v>
      </c>
      <c r="F11" s="32">
        <f>'Ind T2'!F11</f>
        <v>6.0289999999999893</v>
      </c>
      <c r="H11" s="11">
        <f t="shared" ref="H11" si="5">C11-B11</f>
        <v>0.70799999999998864</v>
      </c>
      <c r="I11" s="31">
        <f t="shared" ref="I11" si="6">D11-C11</f>
        <v>0.44400000000001327</v>
      </c>
      <c r="J11" s="11">
        <f t="shared" ref="J11" si="7">E11-D11</f>
        <v>0.14500000000000668</v>
      </c>
      <c r="K11" s="11">
        <f t="shared" ref="K11" si="8">F11-E11</f>
        <v>0.18299999999998207</v>
      </c>
      <c r="L11" s="31">
        <f t="shared" si="4"/>
        <v>0.32799999999998875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95.532999999999788</v>
      </c>
      <c r="C13" s="31">
        <f>'Ind T1'!C8</f>
        <v>85.501999999999981</v>
      </c>
      <c r="D13" s="31">
        <f>'Ind T1'!D8</f>
        <v>79.794999999999987</v>
      </c>
      <c r="E13" s="31">
        <f>'Ind T1'!E8</f>
        <v>78.481999999999971</v>
      </c>
      <c r="F13" s="31">
        <f>'Ind T1'!F8</f>
        <v>72.005000000000109</v>
      </c>
      <c r="H13" s="31">
        <f t="shared" si="0"/>
        <v>-10.030999999999807</v>
      </c>
      <c r="I13" s="31">
        <f t="shared" si="1"/>
        <v>-5.7069999999999936</v>
      </c>
      <c r="J13" s="31">
        <f t="shared" si="2"/>
        <v>-1.3130000000000166</v>
      </c>
      <c r="K13" s="31">
        <f t="shared" si="3"/>
        <v>-6.4769999999998618</v>
      </c>
      <c r="L13" s="31">
        <f t="shared" si="4"/>
        <v>-7.7899999999998784</v>
      </c>
    </row>
    <row r="14" spans="1:12" x14ac:dyDescent="0.2">
      <c r="A14" t="str">
        <f>'Ind T2'!A7</f>
        <v>Food drink and tobacco</v>
      </c>
      <c r="B14" s="32">
        <f>'Ind T2'!B7</f>
        <v>7.8030000000000035</v>
      </c>
      <c r="C14" s="32">
        <f>'Ind T2'!C7</f>
        <v>8.5600000000000058</v>
      </c>
      <c r="D14" s="32">
        <f>'Ind T2'!D7</f>
        <v>8.2790000000000195</v>
      </c>
      <c r="E14" s="32">
        <f>'Ind T2'!E7</f>
        <v>8.3480000000000079</v>
      </c>
      <c r="F14" s="32">
        <f>'Ind T2'!F7</f>
        <v>8.1270000000000095</v>
      </c>
      <c r="H14" s="11">
        <f t="shared" si="0"/>
        <v>0.75700000000000234</v>
      </c>
      <c r="I14" s="31">
        <f t="shared" si="1"/>
        <v>-0.28099999999998637</v>
      </c>
      <c r="J14" s="11">
        <f t="shared" si="2"/>
        <v>6.8999999999988404E-2</v>
      </c>
      <c r="K14" s="11">
        <f t="shared" si="3"/>
        <v>-0.22099999999999831</v>
      </c>
      <c r="L14" s="31">
        <f t="shared" si="4"/>
        <v>-0.1520000000000099</v>
      </c>
    </row>
    <row r="15" spans="1:12" x14ac:dyDescent="0.2">
      <c r="A15" t="str">
        <f>'Ind T2'!A8</f>
        <v>Engineering</v>
      </c>
      <c r="B15" s="32">
        <f>'Ind T2'!B8</f>
        <v>17.235000000000024</v>
      </c>
      <c r="C15" s="32">
        <f>'Ind T2'!C8</f>
        <v>15.494999999999985</v>
      </c>
      <c r="D15" s="32">
        <f>'Ind T2'!D8</f>
        <v>14.462999999999999</v>
      </c>
      <c r="E15" s="32">
        <f>'Ind T2'!E8</f>
        <v>14.945000000000046</v>
      </c>
      <c r="F15" s="32">
        <f>'Ind T2'!F8</f>
        <v>13.754000000000014</v>
      </c>
      <c r="H15" s="11">
        <f t="shared" si="0"/>
        <v>-1.7400000000000393</v>
      </c>
      <c r="I15" s="31">
        <f t="shared" si="1"/>
        <v>-1.0319999999999858</v>
      </c>
      <c r="J15" s="11">
        <f t="shared" si="2"/>
        <v>0.48200000000004728</v>
      </c>
      <c r="K15" s="11">
        <f t="shared" si="3"/>
        <v>-1.1910000000000327</v>
      </c>
      <c r="L15" s="31">
        <f t="shared" si="4"/>
        <v>-0.70899999999998542</v>
      </c>
    </row>
    <row r="16" spans="1:12" x14ac:dyDescent="0.2">
      <c r="A16" t="str">
        <f>'Ind T2'!A9</f>
        <v>Rest of manufacturing</v>
      </c>
      <c r="B16" s="32">
        <f>'Ind T2'!B9</f>
        <v>70.494999999999763</v>
      </c>
      <c r="C16" s="32">
        <f>'Ind T2'!C9</f>
        <v>61.446999999999996</v>
      </c>
      <c r="D16" s="32">
        <f>'Ind T2'!D9</f>
        <v>57.052999999999976</v>
      </c>
      <c r="E16" s="32">
        <f>'Ind T2'!E9</f>
        <v>55.188999999999908</v>
      </c>
      <c r="F16" s="32">
        <f>'Ind T2'!F9</f>
        <v>50.12400000000008</v>
      </c>
      <c r="H16" s="11">
        <f t="shared" si="0"/>
        <v>-9.0479999999997673</v>
      </c>
      <c r="I16" s="31">
        <f t="shared" si="1"/>
        <v>-4.3940000000000197</v>
      </c>
      <c r="J16" s="11">
        <f t="shared" si="2"/>
        <v>-1.8640000000000683</v>
      </c>
      <c r="K16" s="11">
        <f t="shared" si="3"/>
        <v>-5.0649999999998272</v>
      </c>
      <c r="L16" s="31">
        <f t="shared" si="4"/>
        <v>-6.9289999999998955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49.28299999999998</v>
      </c>
      <c r="C18" s="31">
        <f>'Ind T1'!C9</f>
        <v>54.502000000000073</v>
      </c>
      <c r="D18" s="31">
        <f>'Ind T1'!D9</f>
        <v>52.006000000000007</v>
      </c>
      <c r="E18" s="31">
        <f>'Ind T1'!E9</f>
        <v>50.381000000000029</v>
      </c>
      <c r="F18" s="31">
        <f>'Ind T1'!F9</f>
        <v>50.004000000000019</v>
      </c>
      <c r="H18" s="31">
        <f t="shared" si="0"/>
        <v>5.2190000000000936</v>
      </c>
      <c r="I18" s="31">
        <f t="shared" si="1"/>
        <v>-2.4960000000000662</v>
      </c>
      <c r="J18" s="31">
        <f t="shared" si="2"/>
        <v>-1.6249999999999787</v>
      </c>
      <c r="K18" s="31">
        <f t="shared" si="3"/>
        <v>-0.37700000000000955</v>
      </c>
      <c r="L18" s="31">
        <f t="shared" si="4"/>
        <v>-2.0019999999999882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233.18000000000006</v>
      </c>
      <c r="C20" s="31">
        <f>'Ind T1'!C10</f>
        <v>247.32299999999987</v>
      </c>
      <c r="D20" s="31">
        <f>'Ind T1'!D10</f>
        <v>245.15000000000009</v>
      </c>
      <c r="E20" s="31">
        <f>'Ind T1'!E10</f>
        <v>248.441</v>
      </c>
      <c r="F20" s="31">
        <f>'Ind T1'!F10</f>
        <v>262.85500000000013</v>
      </c>
      <c r="H20" s="31">
        <f t="shared" si="0"/>
        <v>14.142999999999802</v>
      </c>
      <c r="I20" s="31">
        <f t="shared" si="1"/>
        <v>-2.1729999999997744</v>
      </c>
      <c r="J20" s="31">
        <f t="shared" si="2"/>
        <v>3.2909999999999116</v>
      </c>
      <c r="K20" s="31">
        <f t="shared" si="3"/>
        <v>14.414000000000129</v>
      </c>
      <c r="L20" s="31">
        <f t="shared" si="4"/>
        <v>17.705000000000041</v>
      </c>
    </row>
    <row r="21" spans="1:12" x14ac:dyDescent="0.2">
      <c r="A21" s="10" t="str">
        <f>'Ind T2'!A13</f>
        <v>Wholesale and retail trade</v>
      </c>
      <c r="B21" s="32">
        <f>'Ind T2'!B13</f>
        <v>130.26300000000003</v>
      </c>
      <c r="C21" s="32">
        <f>'Ind T2'!C13</f>
        <v>127.84899999999985</v>
      </c>
      <c r="D21" s="32">
        <f>'Ind T2'!D13</f>
        <v>127.91500000000003</v>
      </c>
      <c r="E21" s="32">
        <f>'Ind T2'!E13</f>
        <v>127.00100000000015</v>
      </c>
      <c r="F21" s="32">
        <f>'Ind T2'!F13</f>
        <v>127.67200000000007</v>
      </c>
      <c r="H21" s="11">
        <f t="shared" si="0"/>
        <v>-2.4140000000001862</v>
      </c>
      <c r="I21" s="31">
        <f t="shared" si="1"/>
        <v>6.6000000000187242E-2</v>
      </c>
      <c r="J21" s="11">
        <f t="shared" si="2"/>
        <v>-0.91399999999988779</v>
      </c>
      <c r="K21" s="11">
        <f t="shared" si="3"/>
        <v>0.67099999999992122</v>
      </c>
      <c r="L21" s="31">
        <f t="shared" si="4"/>
        <v>-0.24299999999996658</v>
      </c>
    </row>
    <row r="22" spans="1:12" x14ac:dyDescent="0.2">
      <c r="A22" s="10" t="str">
        <f>'Ind T2'!A14</f>
        <v>Transport and storage</v>
      </c>
      <c r="B22" s="32">
        <f>'Ind T2'!B14</f>
        <v>36.410000000000068</v>
      </c>
      <c r="C22" s="32">
        <f>'Ind T2'!C14</f>
        <v>43.03199999999994</v>
      </c>
      <c r="D22" s="32">
        <f>'Ind T2'!D14</f>
        <v>43.897000000000062</v>
      </c>
      <c r="E22" s="32">
        <f>'Ind T2'!E14</f>
        <v>45.879999999999889</v>
      </c>
      <c r="F22" s="32">
        <f>'Ind T2'!F14</f>
        <v>46.148999999999994</v>
      </c>
      <c r="H22" s="11">
        <f t="shared" si="0"/>
        <v>6.621999999999872</v>
      </c>
      <c r="I22" s="31">
        <f t="shared" si="1"/>
        <v>0.86500000000012278</v>
      </c>
      <c r="J22" s="11">
        <f t="shared" si="2"/>
        <v>1.9829999999998265</v>
      </c>
      <c r="K22" s="11">
        <f t="shared" si="3"/>
        <v>0.26900000000010493</v>
      </c>
      <c r="L22" s="31">
        <f t="shared" si="4"/>
        <v>2.2519999999999314</v>
      </c>
    </row>
    <row r="23" spans="1:12" x14ac:dyDescent="0.2">
      <c r="A23" s="10" t="str">
        <f>'Ind T2'!A15</f>
        <v>Accommodation and food</v>
      </c>
      <c r="B23" s="32">
        <f>'Ind T2'!B15</f>
        <v>66.506999999999948</v>
      </c>
      <c r="C23" s="32">
        <f>'Ind T2'!C15</f>
        <v>76.442000000000078</v>
      </c>
      <c r="D23" s="32">
        <f>'Ind T2'!D15</f>
        <v>73.338000000000008</v>
      </c>
      <c r="E23" s="32">
        <f>'Ind T2'!E15</f>
        <v>75.559999999999974</v>
      </c>
      <c r="F23" s="32">
        <f>'Ind T2'!F15</f>
        <v>89.034000000000091</v>
      </c>
      <c r="H23" s="11">
        <f t="shared" si="0"/>
        <v>9.9350000000001302</v>
      </c>
      <c r="I23" s="31">
        <f t="shared" si="1"/>
        <v>-3.1040000000000703</v>
      </c>
      <c r="J23" s="11">
        <f t="shared" si="2"/>
        <v>2.2219999999999658</v>
      </c>
      <c r="K23" s="11">
        <f t="shared" si="3"/>
        <v>13.474000000000117</v>
      </c>
      <c r="L23" s="31">
        <f t="shared" si="4"/>
        <v>15.696000000000083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239.38599999999985</v>
      </c>
      <c r="C25" s="31">
        <f>'Ind T1'!C11</f>
        <v>234.00099999999981</v>
      </c>
      <c r="D25" s="31">
        <f>'Ind T1'!D11</f>
        <v>227.29700000000008</v>
      </c>
      <c r="E25" s="31">
        <f>'Ind T1'!E11</f>
        <v>229.9019999999997</v>
      </c>
      <c r="F25" s="31">
        <f>'Ind T1'!F11</f>
        <v>241.80099999999996</v>
      </c>
      <c r="H25" s="31">
        <f t="shared" si="0"/>
        <v>-5.3850000000000477</v>
      </c>
      <c r="I25" s="31">
        <f t="shared" si="1"/>
        <v>-6.7039999999997235</v>
      </c>
      <c r="J25" s="31">
        <f t="shared" si="2"/>
        <v>2.6049999999996203</v>
      </c>
      <c r="K25" s="31">
        <f t="shared" si="3"/>
        <v>11.899000000000257</v>
      </c>
      <c r="L25" s="31">
        <f t="shared" si="4"/>
        <v>14.503999999999877</v>
      </c>
    </row>
    <row r="26" spans="1:12" x14ac:dyDescent="0.2">
      <c r="A26" s="10" t="str">
        <f>'Ind T2'!A16</f>
        <v>Media</v>
      </c>
      <c r="B26" s="11">
        <f>'Ind T2'!B16</f>
        <v>6.1320000000000014</v>
      </c>
      <c r="C26" s="11">
        <f>'Ind T2'!C16</f>
        <v>7.3880000000000035</v>
      </c>
      <c r="D26" s="11">
        <f>'Ind T2'!D16</f>
        <v>7.1879999999999953</v>
      </c>
      <c r="E26" s="11">
        <f>'Ind T2'!E16</f>
        <v>7.0579999999999909</v>
      </c>
      <c r="F26" s="11">
        <f>'Ind T2'!F16</f>
        <v>7.1689999999999863</v>
      </c>
      <c r="H26" s="11">
        <f t="shared" si="0"/>
        <v>1.256000000000002</v>
      </c>
      <c r="I26" s="31">
        <f t="shared" si="1"/>
        <v>-0.20000000000000817</v>
      </c>
      <c r="J26" s="11">
        <f t="shared" si="2"/>
        <v>-0.13000000000000433</v>
      </c>
      <c r="K26" s="11">
        <f t="shared" si="3"/>
        <v>0.11099999999999532</v>
      </c>
      <c r="L26" s="31">
        <f t="shared" si="4"/>
        <v>-1.900000000000901E-2</v>
      </c>
    </row>
    <row r="27" spans="1:12" x14ac:dyDescent="0.2">
      <c r="A27" s="10" t="str">
        <f>'Ind T2'!A17</f>
        <v>Information technology</v>
      </c>
      <c r="B27" s="11">
        <f>'Ind T2'!B17</f>
        <v>21.940999999999981</v>
      </c>
      <c r="C27" s="11">
        <f>'Ind T2'!C17</f>
        <v>24.445000000000011</v>
      </c>
      <c r="D27" s="11">
        <f>'Ind T2'!D17</f>
        <v>20.876000000000065</v>
      </c>
      <c r="E27" s="11">
        <f>'Ind T2'!E17</f>
        <v>22.910999999999927</v>
      </c>
      <c r="F27" s="11">
        <f>'Ind T2'!F17</f>
        <v>25.438000000000024</v>
      </c>
      <c r="H27" s="11">
        <f t="shared" si="0"/>
        <v>2.5040000000000298</v>
      </c>
      <c r="I27" s="31">
        <f t="shared" si="1"/>
        <v>-3.5689999999999458</v>
      </c>
      <c r="J27" s="11">
        <f t="shared" si="2"/>
        <v>2.0349999999998616</v>
      </c>
      <c r="K27" s="11">
        <f t="shared" si="3"/>
        <v>2.5270000000000969</v>
      </c>
      <c r="L27" s="31">
        <f t="shared" si="4"/>
        <v>4.5619999999999585</v>
      </c>
    </row>
    <row r="28" spans="1:12" x14ac:dyDescent="0.2">
      <c r="A28" s="10" t="str">
        <f>'Ind T2'!A18</f>
        <v>Finance and insurance</v>
      </c>
      <c r="B28" s="11">
        <f>'Ind T2'!B18</f>
        <v>19.258999999999961</v>
      </c>
      <c r="C28" s="11">
        <f>'Ind T2'!C18</f>
        <v>17.767999999999983</v>
      </c>
      <c r="D28" s="11">
        <f>'Ind T2'!D18</f>
        <v>16.509999999999966</v>
      </c>
      <c r="E28" s="11">
        <f>'Ind T2'!E18</f>
        <v>17.098999999999979</v>
      </c>
      <c r="F28" s="11">
        <f>'Ind T2'!F18</f>
        <v>17.119</v>
      </c>
      <c r="H28" s="11">
        <f t="shared" si="0"/>
        <v>-1.4909999999999783</v>
      </c>
      <c r="I28" s="31">
        <f t="shared" si="1"/>
        <v>-1.2580000000000169</v>
      </c>
      <c r="J28" s="11">
        <f t="shared" si="2"/>
        <v>0.58900000000001285</v>
      </c>
      <c r="K28" s="11">
        <f t="shared" si="3"/>
        <v>2.000000000002089E-2</v>
      </c>
      <c r="L28" s="31">
        <f t="shared" si="4"/>
        <v>0.60900000000003374</v>
      </c>
    </row>
    <row r="29" spans="1:12" x14ac:dyDescent="0.2">
      <c r="A29" s="10" t="str">
        <f>'Ind T2'!A19</f>
        <v>Real estate</v>
      </c>
      <c r="B29" s="11">
        <f>'Ind T2'!B19</f>
        <v>13.830000000000002</v>
      </c>
      <c r="C29" s="11">
        <f>'Ind T2'!C19</f>
        <v>15.792000000000018</v>
      </c>
      <c r="D29" s="11">
        <f>'Ind T2'!D19</f>
        <v>14.324999999999989</v>
      </c>
      <c r="E29" s="11">
        <f>'Ind T2'!E19</f>
        <v>14.285000000000002</v>
      </c>
      <c r="F29" s="11">
        <f>'Ind T2'!F19</f>
        <v>16.406999999999989</v>
      </c>
      <c r="H29" s="11">
        <f t="shared" ref="H29:H31" si="9">C29-B29</f>
        <v>1.9620000000000157</v>
      </c>
      <c r="I29" s="31">
        <f t="shared" ref="I29:I31" si="10">D29-C29</f>
        <v>-1.4670000000000289</v>
      </c>
      <c r="J29" s="11">
        <f t="shared" ref="J29:J31" si="11">E29-D29</f>
        <v>-3.9999999999986713E-2</v>
      </c>
      <c r="K29" s="11">
        <f t="shared" ref="K29:K31" si="12">F29-E29</f>
        <v>2.1219999999999875</v>
      </c>
      <c r="L29" s="31">
        <f t="shared" si="4"/>
        <v>2.0820000000000007</v>
      </c>
    </row>
    <row r="30" spans="1:12" x14ac:dyDescent="0.2">
      <c r="A30" s="10" t="str">
        <f>'Ind T2'!A20</f>
        <v>Professional services</v>
      </c>
      <c r="B30" s="11">
        <f>'Ind T2'!B20</f>
        <v>55.336999999999897</v>
      </c>
      <c r="C30" s="11">
        <f>'Ind T2'!C20</f>
        <v>49.432999999999979</v>
      </c>
      <c r="D30" s="11">
        <f>'Ind T2'!D20</f>
        <v>51.246000000000024</v>
      </c>
      <c r="E30" s="11">
        <f>'Ind T2'!E20</f>
        <v>52.906999999999968</v>
      </c>
      <c r="F30" s="11">
        <f>'Ind T2'!F20</f>
        <v>55.976000000000077</v>
      </c>
      <c r="H30" s="11">
        <f t="shared" si="9"/>
        <v>-5.9039999999999182</v>
      </c>
      <c r="I30" s="31">
        <f t="shared" si="10"/>
        <v>1.813000000000045</v>
      </c>
      <c r="J30" s="11">
        <f t="shared" si="11"/>
        <v>1.6609999999999445</v>
      </c>
      <c r="K30" s="11">
        <f t="shared" si="12"/>
        <v>3.0690000000001092</v>
      </c>
      <c r="L30" s="31">
        <f t="shared" si="4"/>
        <v>4.7300000000000537</v>
      </c>
    </row>
    <row r="31" spans="1:12" x14ac:dyDescent="0.2">
      <c r="A31" s="10" t="str">
        <f>'Ind T2'!A21</f>
        <v>Support services</v>
      </c>
      <c r="B31" s="11">
        <f>'Ind T2'!B21</f>
        <v>66.065000000000026</v>
      </c>
      <c r="C31" s="11">
        <f>'Ind T2'!C21</f>
        <v>66.93799999999986</v>
      </c>
      <c r="D31" s="11">
        <f>'Ind T2'!D21</f>
        <v>65.554999999999978</v>
      </c>
      <c r="E31" s="11">
        <f>'Ind T2'!E21</f>
        <v>66.982999999999819</v>
      </c>
      <c r="F31" s="11">
        <f>'Ind T2'!F21</f>
        <v>69.76499999999983</v>
      </c>
      <c r="H31" s="11">
        <f t="shared" si="9"/>
        <v>0.87299999999983413</v>
      </c>
      <c r="I31" s="31">
        <f t="shared" si="10"/>
        <v>-1.3829999999998819</v>
      </c>
      <c r="J31" s="11">
        <f t="shared" si="11"/>
        <v>1.427999999999841</v>
      </c>
      <c r="K31" s="11">
        <f t="shared" si="12"/>
        <v>2.7820000000000107</v>
      </c>
      <c r="L31" s="31">
        <f t="shared" si="4"/>
        <v>4.2099999999998516</v>
      </c>
    </row>
    <row r="32" spans="1:12" x14ac:dyDescent="0.2">
      <c r="A32" s="10" t="str">
        <f>'Ind T2'!A25</f>
        <v>Arts and entertainment</v>
      </c>
      <c r="B32" s="11">
        <f>'Ind T2'!B25</f>
        <v>25.225999999999967</v>
      </c>
      <c r="C32" s="11">
        <f>'Ind T2'!C25</f>
        <v>26.562999999999953</v>
      </c>
      <c r="D32" s="11">
        <f>'Ind T2'!D25</f>
        <v>24.827000000000055</v>
      </c>
      <c r="E32" s="11">
        <f>'Ind T2'!E25</f>
        <v>25.548999999999982</v>
      </c>
      <c r="F32" s="11">
        <f>'Ind T2'!F25</f>
        <v>27.985000000000031</v>
      </c>
      <c r="H32" s="11">
        <f t="shared" ref="H32" si="13">C32-B32</f>
        <v>1.3369999999999855</v>
      </c>
      <c r="I32" s="31">
        <f t="shared" ref="I32:I33" si="14">D32-C32</f>
        <v>-1.7359999999998976</v>
      </c>
      <c r="J32" s="11">
        <f t="shared" ref="J32:J33" si="15">E32-D32</f>
        <v>0.7219999999999267</v>
      </c>
      <c r="K32" s="11">
        <f t="shared" ref="K32:K33" si="16">F32-E32</f>
        <v>2.4360000000000497</v>
      </c>
      <c r="L32" s="31">
        <f t="shared" si="4"/>
        <v>3.1579999999999764</v>
      </c>
    </row>
    <row r="33" spans="1:12" x14ac:dyDescent="0.2">
      <c r="A33" s="10" t="str">
        <f>'Ind T2'!A26</f>
        <v>Other services</v>
      </c>
      <c r="B33" s="11">
        <f>'Ind T2'!B26</f>
        <v>31.596000000000004</v>
      </c>
      <c r="C33" s="11">
        <f>'Ind T2'!C26</f>
        <v>25.674000000000021</v>
      </c>
      <c r="D33" s="11">
        <f>'Ind T2'!D26</f>
        <v>26.77</v>
      </c>
      <c r="E33" s="11">
        <f>'Ind T2'!E26</f>
        <v>23.110000000000007</v>
      </c>
      <c r="F33" s="11">
        <f>'Ind T2'!F26</f>
        <v>21.942000000000007</v>
      </c>
      <c r="H33" s="11">
        <f>C33-B33</f>
        <v>-5.9219999999999828</v>
      </c>
      <c r="I33" s="31">
        <f t="shared" si="14"/>
        <v>1.0959999999999788</v>
      </c>
      <c r="J33" s="11">
        <f t="shared" si="15"/>
        <v>-3.659999999999993</v>
      </c>
      <c r="K33" s="11">
        <f t="shared" si="16"/>
        <v>-1.1679999999999993</v>
      </c>
      <c r="L33" s="31">
        <f t="shared" si="4"/>
        <v>-4.8279999999999923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272.95700000000022</v>
      </c>
      <c r="C35" s="31">
        <f>'Ind T1'!C12</f>
        <v>264.86299999999983</v>
      </c>
      <c r="D35" s="31">
        <f>'Ind T1'!D12</f>
        <v>274.62799999999999</v>
      </c>
      <c r="E35" s="31">
        <f>'Ind T1'!E12</f>
        <v>286.75000000000034</v>
      </c>
      <c r="F35" s="31">
        <f>'Ind T1'!F12</f>
        <v>300.49099999999987</v>
      </c>
      <c r="H35" s="31">
        <f t="shared" si="0"/>
        <v>-8.094000000000392</v>
      </c>
      <c r="I35" s="31">
        <f t="shared" si="1"/>
        <v>9.7650000000001569</v>
      </c>
      <c r="J35" s="31">
        <f t="shared" si="2"/>
        <v>12.122000000000355</v>
      </c>
      <c r="K35" s="31">
        <f t="shared" si="3"/>
        <v>13.740999999999531</v>
      </c>
      <c r="L35" s="31">
        <f t="shared" si="4"/>
        <v>25.862999999999886</v>
      </c>
    </row>
    <row r="36" spans="1:12" x14ac:dyDescent="0.2">
      <c r="A36" s="10" t="str">
        <f>'Ind T2'!A22</f>
        <v>Public admin. and defence</v>
      </c>
      <c r="B36" s="32">
        <f>'Ind T2'!B22</f>
        <v>54.728000000000023</v>
      </c>
      <c r="C36" s="32">
        <f>'Ind T2'!C22</f>
        <v>54.626000000000005</v>
      </c>
      <c r="D36" s="32">
        <f>'Ind T2'!D22</f>
        <v>56.170999999999914</v>
      </c>
      <c r="E36" s="32">
        <f>'Ind T2'!E22</f>
        <v>54.971000000000146</v>
      </c>
      <c r="F36" s="32">
        <f>'Ind T2'!F22</f>
        <v>55.581000000000031</v>
      </c>
      <c r="H36" s="11">
        <f t="shared" si="0"/>
        <v>-0.10200000000001808</v>
      </c>
      <c r="I36" s="31">
        <f t="shared" si="1"/>
        <v>1.5449999999999093</v>
      </c>
      <c r="J36" s="11">
        <f t="shared" si="2"/>
        <v>-1.1999999999997684</v>
      </c>
      <c r="K36" s="11">
        <f t="shared" si="3"/>
        <v>0.60999999999988574</v>
      </c>
      <c r="L36" s="31">
        <f t="shared" si="4"/>
        <v>-0.58999999999988262</v>
      </c>
    </row>
    <row r="37" spans="1:12" x14ac:dyDescent="0.2">
      <c r="A37" s="10" t="str">
        <f>'Ind T2'!A23</f>
        <v>Education</v>
      </c>
      <c r="B37" s="32">
        <f>'Ind T2'!B23</f>
        <v>80.19400000000023</v>
      </c>
      <c r="C37" s="32">
        <f>'Ind T2'!C23</f>
        <v>82.305999999999969</v>
      </c>
      <c r="D37" s="32">
        <f>'Ind T2'!D23</f>
        <v>79.794000000000011</v>
      </c>
      <c r="E37" s="32">
        <f>'Ind T2'!E23</f>
        <v>84.749000000000123</v>
      </c>
      <c r="F37" s="32">
        <f>'Ind T2'!F23</f>
        <v>87.589000000000112</v>
      </c>
      <c r="H37" s="11">
        <f t="shared" si="0"/>
        <v>2.111999999999739</v>
      </c>
      <c r="I37" s="31">
        <f t="shared" si="1"/>
        <v>-2.5119999999999578</v>
      </c>
      <c r="J37" s="11">
        <f t="shared" si="2"/>
        <v>4.955000000000112</v>
      </c>
      <c r="K37" s="11">
        <f t="shared" si="3"/>
        <v>2.8399999999999892</v>
      </c>
      <c r="L37" s="31">
        <f t="shared" si="4"/>
        <v>7.7950000000001012</v>
      </c>
    </row>
    <row r="38" spans="1:12" x14ac:dyDescent="0.2">
      <c r="A38" s="10" t="str">
        <f>'Ind T2'!A24</f>
        <v>Health and social work</v>
      </c>
      <c r="B38" s="32">
        <f>'Ind T2'!B24</f>
        <v>138.035</v>
      </c>
      <c r="C38" s="32">
        <f>'Ind T2'!C24</f>
        <v>127.93099999999984</v>
      </c>
      <c r="D38" s="32">
        <f>'Ind T2'!D24</f>
        <v>138.66300000000007</v>
      </c>
      <c r="E38" s="32">
        <f>'Ind T2'!E24</f>
        <v>147.03000000000006</v>
      </c>
      <c r="F38" s="32">
        <f>'Ind T2'!F24</f>
        <v>157.32099999999977</v>
      </c>
      <c r="H38" s="11">
        <f t="shared" si="0"/>
        <v>-10.104000000000156</v>
      </c>
      <c r="I38" s="31">
        <f t="shared" si="1"/>
        <v>10.732000000000227</v>
      </c>
      <c r="J38" s="11">
        <f t="shared" si="2"/>
        <v>8.3669999999999902</v>
      </c>
      <c r="K38" s="11">
        <f t="shared" si="3"/>
        <v>10.290999999999713</v>
      </c>
      <c r="L38" s="31">
        <f t="shared" si="4"/>
        <v>18.657999999999703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905.11799999999994</v>
      </c>
      <c r="C40" s="33">
        <f>'Ind T1'!C14</f>
        <v>905.00099999999952</v>
      </c>
      <c r="D40" s="33">
        <f>'Ind T1'!D14</f>
        <v>898.44400000000019</v>
      </c>
      <c r="E40" s="33">
        <f>'Ind T1'!E14</f>
        <v>913.58300000000008</v>
      </c>
      <c r="F40" s="33">
        <f>'Ind T1'!F14</f>
        <v>947.15600000000006</v>
      </c>
      <c r="G40" s="24"/>
      <c r="H40" s="34">
        <f t="shared" si="0"/>
        <v>-0.11700000000041655</v>
      </c>
      <c r="I40" s="34">
        <f>D40-C40</f>
        <v>-6.5569999999993342</v>
      </c>
      <c r="J40" s="34">
        <f>E40-D40</f>
        <v>15.138999999999896</v>
      </c>
      <c r="K40" s="34">
        <f>F40-E40</f>
        <v>33.572999999999979</v>
      </c>
      <c r="L40" s="205">
        <f t="shared" si="4"/>
        <v>48.711999999999875</v>
      </c>
    </row>
    <row r="44" spans="1:12" ht="15.75" x14ac:dyDescent="0.25">
      <c r="A44" s="19" t="str">
        <f>CONCATENATE(A1," (Continued)")</f>
        <v>Industry Table 4  Employment by Industry Group in Sector (SIC 2007), 2015-2035, North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6.2150203387267622</v>
      </c>
      <c r="C50" s="44">
        <f t="shared" ref="B50:E54" si="17">IF(AND(D$5-C$5 &lt;&gt; 0,C7&lt;&gt;0,D7&lt;&gt;0),(EXP(LN(D7/C7)/(D$5-C$5))-1)*100,0)</f>
        <v>4.0297713981925165</v>
      </c>
      <c r="D50" s="44">
        <f t="shared" si="17"/>
        <v>6.0229938129952032E-2</v>
      </c>
      <c r="E50" s="44">
        <f t="shared" si="17"/>
        <v>0.18843836485995524</v>
      </c>
      <c r="F50" s="44">
        <f>IF(AND(F$5-D$5 &lt;&gt; 0,D7&lt;&gt;0,F7&lt;&gt;0),(EXP(LN(F7/D7)/(F$5-D$5))-1)*100,0)</f>
        <v>0.145683980218414</v>
      </c>
      <c r="H50" s="44">
        <f>(B7/B$40)*100</f>
        <v>1.6328257752027902</v>
      </c>
      <c r="I50" s="44">
        <f>(C7/C$40)*100</f>
        <v>2.0784507420433784</v>
      </c>
      <c r="J50" s="44">
        <f>(D7/D$40)*100</f>
        <v>2.1779877209931833</v>
      </c>
      <c r="K50" s="44">
        <f>(E7/E$40)*100</f>
        <v>2.1483543367159861</v>
      </c>
      <c r="L50" s="44">
        <f>(F7/F$40)*100</f>
        <v>2.1115845752969964</v>
      </c>
    </row>
    <row r="51" spans="1:12" x14ac:dyDescent="0.2">
      <c r="A51" t="str">
        <f>A8</f>
        <v>Agriculture</v>
      </c>
      <c r="B51" s="40">
        <f t="shared" si="17"/>
        <v>-6.3979890665126433</v>
      </c>
      <c r="C51" s="44">
        <f t="shared" si="17"/>
        <v>-3.6036036036035557</v>
      </c>
      <c r="D51" s="40">
        <f t="shared" si="17"/>
        <v>0.70293639944098985</v>
      </c>
      <c r="E51" s="40">
        <f t="shared" si="17"/>
        <v>0.27976730043373088</v>
      </c>
      <c r="F51" s="44">
        <f t="shared" ref="F51:F83" si="18">IF(AND(F$5-D$5 &lt;&gt; 0,D8&lt;&gt;0,F8&lt;&gt;0),(EXP(LN(F8/D8)/(F$5-D$5))-1)*100,0)</f>
        <v>0.42062571673493476</v>
      </c>
      <c r="H51" s="40">
        <f t="shared" ref="H51:L54" si="19">(B8/B$7)*100</f>
        <v>42.073211989985722</v>
      </c>
      <c r="I51" s="40">
        <f t="shared" si="19"/>
        <v>25.374800637958543</v>
      </c>
      <c r="J51" s="40">
        <f t="shared" si="19"/>
        <v>23.512878168438274</v>
      </c>
      <c r="K51" s="40">
        <f t="shared" si="19"/>
        <v>24.277780608345694</v>
      </c>
      <c r="L51" s="40">
        <f t="shared" si="19"/>
        <v>24.500000000000018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0.94531775757753511</v>
      </c>
      <c r="C52" s="44">
        <f t="shared" si="17"/>
        <v>23.803009575923319</v>
      </c>
      <c r="D52" s="40">
        <f t="shared" si="17"/>
        <v>-2.4362956316957285</v>
      </c>
      <c r="E52" s="40">
        <f t="shared" si="17"/>
        <v>-1.3123509907532416</v>
      </c>
      <c r="F52" s="44">
        <f t="shared" si="18"/>
        <v>-1.6884305504209607</v>
      </c>
      <c r="H52" s="40">
        <f t="shared" si="19"/>
        <v>4.7635157994451554</v>
      </c>
      <c r="I52" s="40">
        <f t="shared" si="19"/>
        <v>3.886230728335998</v>
      </c>
      <c r="J52" s="40">
        <f t="shared" si="19"/>
        <v>4.624897792313984</v>
      </c>
      <c r="K52" s="40">
        <f t="shared" si="19"/>
        <v>4.0760177306771315</v>
      </c>
      <c r="L52" s="40">
        <f t="shared" si="19"/>
        <v>3.5050000000000052</v>
      </c>
    </row>
    <row r="53" spans="1:12" x14ac:dyDescent="0.2">
      <c r="A53" t="str">
        <f>A10</f>
        <v>Electricity and gas</v>
      </c>
      <c r="B53" s="40">
        <f t="shared" si="17"/>
        <v>24.894728031569446</v>
      </c>
      <c r="C53" s="44">
        <f t="shared" si="17"/>
        <v>3.876257920238535</v>
      </c>
      <c r="D53" s="40">
        <f t="shared" si="17"/>
        <v>-0.34927988454993564</v>
      </c>
      <c r="E53" s="40">
        <f t="shared" si="17"/>
        <v>0.18587665563607469</v>
      </c>
      <c r="F53" s="44">
        <f t="shared" si="18"/>
        <v>7.1725727731397626E-3</v>
      </c>
      <c r="H53" s="40">
        <f t="shared" si="19"/>
        <v>22.383111171256566</v>
      </c>
      <c r="I53" s="40">
        <f t="shared" si="19"/>
        <v>42.791068580542287</v>
      </c>
      <c r="J53" s="40">
        <f t="shared" si="19"/>
        <v>42.727923139820106</v>
      </c>
      <c r="K53" s="40">
        <f t="shared" si="19"/>
        <v>41.860702094054034</v>
      </c>
      <c r="L53" s="40">
        <f t="shared" si="19"/>
        <v>41.850000000000058</v>
      </c>
    </row>
    <row r="54" spans="1:12" x14ac:dyDescent="0.2">
      <c r="A54" t="str">
        <f>A11</f>
        <v>Water and sewerage</v>
      </c>
      <c r="B54" s="40">
        <f t="shared" si="17"/>
        <v>3.6825118543186486</v>
      </c>
      <c r="C54" s="44">
        <f t="shared" si="17"/>
        <v>8.4458816815677018</v>
      </c>
      <c r="D54" s="40">
        <f t="shared" si="17"/>
        <v>0.50358512174097925</v>
      </c>
      <c r="E54" s="40">
        <f t="shared" si="17"/>
        <v>0.3087104604969193</v>
      </c>
      <c r="F54" s="44">
        <f t="shared" si="18"/>
        <v>0.37362666041242942</v>
      </c>
      <c r="H54" s="40">
        <f t="shared" si="19"/>
        <v>30.780161039312553</v>
      </c>
      <c r="I54" s="40">
        <f t="shared" si="19"/>
        <v>27.947900053163167</v>
      </c>
      <c r="J54" s="40">
        <f t="shared" si="19"/>
        <v>29.134300899427647</v>
      </c>
      <c r="K54" s="40">
        <f t="shared" si="19"/>
        <v>29.785499566923139</v>
      </c>
      <c r="L54" s="40">
        <f t="shared" si="19"/>
        <v>30.144999999999921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-2.7351963559789638</v>
      </c>
      <c r="C56" s="44">
        <f t="shared" si="20"/>
        <v>-6.6746976678908059</v>
      </c>
      <c r="D56" s="44">
        <f t="shared" si="20"/>
        <v>-0.33128098400420081</v>
      </c>
      <c r="E56" s="44">
        <f t="shared" si="20"/>
        <v>-0.85763849798229375</v>
      </c>
      <c r="F56" s="44">
        <f t="shared" si="18"/>
        <v>-0.68249557950519346</v>
      </c>
      <c r="H56" s="44">
        <f>(B13/B$40)*100</f>
        <v>10.55475639640354</v>
      </c>
      <c r="I56" s="44">
        <f>(C13/C$40)*100</f>
        <v>9.4477243671553985</v>
      </c>
      <c r="J56" s="44">
        <f>(D13/D$40)*100</f>
        <v>8.8814661793055514</v>
      </c>
      <c r="K56" s="44">
        <f>(E13/E$40)*100</f>
        <v>8.5905714094942613</v>
      </c>
      <c r="L56" s="44">
        <f>(F13/F$40)*100</f>
        <v>7.6022323672130145</v>
      </c>
    </row>
    <row r="57" spans="1:12" x14ac:dyDescent="0.2">
      <c r="A57" t="str">
        <f>A14</f>
        <v>Food drink and tobacco</v>
      </c>
      <c r="B57" s="40">
        <f t="shared" si="20"/>
        <v>2.3417972459674363</v>
      </c>
      <c r="C57" s="44">
        <f t="shared" si="20"/>
        <v>-3.2827102803736685</v>
      </c>
      <c r="D57" s="40">
        <f t="shared" si="20"/>
        <v>0.16613387082533571</v>
      </c>
      <c r="E57" s="40">
        <f t="shared" si="20"/>
        <v>-0.26794176798281555</v>
      </c>
      <c r="F57" s="44">
        <f t="shared" si="18"/>
        <v>-0.12345930212309675</v>
      </c>
      <c r="H57" s="40">
        <f t="shared" ref="H57:L59" si="21">(B14/B$13)*100</f>
        <v>8.1678582270001154</v>
      </c>
      <c r="I57" s="40">
        <f t="shared" si="21"/>
        <v>10.011461720193688</v>
      </c>
      <c r="J57" s="40">
        <f t="shared" si="21"/>
        <v>10.375336800551439</v>
      </c>
      <c r="K57" s="40">
        <f t="shared" si="21"/>
        <v>10.636833923702264</v>
      </c>
      <c r="L57" s="40">
        <f t="shared" si="21"/>
        <v>11.286716200263868</v>
      </c>
    </row>
    <row r="58" spans="1:12" x14ac:dyDescent="0.2">
      <c r="A58" t="str">
        <f>A15</f>
        <v>Engineering</v>
      </c>
      <c r="B58" s="40">
        <f t="shared" si="20"/>
        <v>-2.6255375460154662</v>
      </c>
      <c r="C58" s="44">
        <f t="shared" si="20"/>
        <v>-6.6602129719263381</v>
      </c>
      <c r="D58" s="40">
        <f t="shared" si="20"/>
        <v>0.65781680578906876</v>
      </c>
      <c r="E58" s="40">
        <f t="shared" si="20"/>
        <v>-0.82703216380303202</v>
      </c>
      <c r="F58" s="44">
        <f t="shared" si="18"/>
        <v>-0.33453234410238952</v>
      </c>
      <c r="H58" s="40">
        <f t="shared" si="21"/>
        <v>18.040886395277088</v>
      </c>
      <c r="I58" s="40">
        <f t="shared" si="21"/>
        <v>18.122383102149644</v>
      </c>
      <c r="J58" s="40">
        <f t="shared" si="21"/>
        <v>18.125195814274079</v>
      </c>
      <c r="K58" s="40">
        <f t="shared" si="21"/>
        <v>19.042583012665389</v>
      </c>
      <c r="L58" s="40">
        <f t="shared" si="21"/>
        <v>19.101451288104982</v>
      </c>
    </row>
    <row r="59" spans="1:12" x14ac:dyDescent="0.2">
      <c r="A59" t="str">
        <f>A16</f>
        <v>Rest of manufacturing</v>
      </c>
      <c r="B59" s="40">
        <f t="shared" si="20"/>
        <v>-3.3758709340638515</v>
      </c>
      <c r="C59" s="44">
        <f t="shared" si="20"/>
        <v>-7.1508779924162607</v>
      </c>
      <c r="D59" s="40">
        <f t="shared" si="20"/>
        <v>-0.66213818644070832</v>
      </c>
      <c r="E59" s="40">
        <f t="shared" si="20"/>
        <v>-0.95801870718382753</v>
      </c>
      <c r="F59" s="44">
        <f t="shared" si="18"/>
        <v>-0.85948991769638772</v>
      </c>
      <c r="H59" s="40">
        <f t="shared" si="21"/>
        <v>73.791255377722791</v>
      </c>
      <c r="I59" s="40">
        <f t="shared" si="21"/>
        <v>71.86615517765668</v>
      </c>
      <c r="J59" s="40">
        <f t="shared" si="21"/>
        <v>71.499467385174484</v>
      </c>
      <c r="K59" s="40">
        <f t="shared" si="21"/>
        <v>70.320583063632341</v>
      </c>
      <c r="L59" s="40">
        <f t="shared" si="21"/>
        <v>69.61183251163115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2.5483851098372812</v>
      </c>
      <c r="C61" s="44">
        <f>IF(AND(D$5-C$5 &lt;&gt; 0,C18&lt;&gt;0,D18&lt;&gt;0),(EXP(LN(D18/C18)/(D$5-C$5))-1)*100,0)</f>
        <v>-4.5796484532678816</v>
      </c>
      <c r="D61" s="44">
        <f>IF(AND(E$5-D$5 &lt;&gt; 0,D18&lt;&gt;0,E18&lt;&gt;0),(EXP(LN(E18/D18)/(E$5-D$5))-1)*100,0)</f>
        <v>-0.63288830492171932</v>
      </c>
      <c r="E61" s="44">
        <f>IF(AND(F$5-E$5 &lt;&gt; 0,E18&lt;&gt;0,F18&lt;&gt;0),(EXP(LN(F18/E18)/(F$5-E$5))-1)*100,0)</f>
        <v>-7.5082975073526015E-2</v>
      </c>
      <c r="F61" s="44">
        <f t="shared" si="18"/>
        <v>-0.26136514041892323</v>
      </c>
      <c r="H61" s="44">
        <f>(B18/B$40)*100</f>
        <v>5.4449254130400657</v>
      </c>
      <c r="I61" s="44">
        <f>(C18/C$40)*100</f>
        <v>6.0223137874985886</v>
      </c>
      <c r="J61" s="44">
        <f>(D18/D$40)*100</f>
        <v>5.7884520348513648</v>
      </c>
      <c r="K61" s="44">
        <f>(E18/E$40)*100</f>
        <v>5.5146604085233664</v>
      </c>
      <c r="L61" s="44">
        <f>(F18/F$40)*100</f>
        <v>5.2793837551575473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1.4830011168215806</v>
      </c>
      <c r="C63" s="44">
        <f t="shared" si="22"/>
        <v>-0.87860813591933429</v>
      </c>
      <c r="D63" s="44">
        <f t="shared" si="22"/>
        <v>0.26705846153911583</v>
      </c>
      <c r="E63" s="44">
        <f t="shared" si="22"/>
        <v>0.56556487891152862</v>
      </c>
      <c r="F63" s="44">
        <f t="shared" si="18"/>
        <v>0.46596412715875779</v>
      </c>
      <c r="H63" s="44">
        <f>(B20/B$40)*100</f>
        <v>25.762386782717844</v>
      </c>
      <c r="I63" s="44">
        <f>(C20/C$40)*100</f>
        <v>27.328478090079457</v>
      </c>
      <c r="J63" s="44">
        <f>(D20/D$40)*100</f>
        <v>27.286063460827837</v>
      </c>
      <c r="K63" s="44">
        <f>(E20/E$40)*100</f>
        <v>27.194135617672394</v>
      </c>
      <c r="L63" s="44">
        <f>(F20/F$40)*100</f>
        <v>27.752028176984584</v>
      </c>
    </row>
    <row r="64" spans="1:12" x14ac:dyDescent="0.2">
      <c r="A64" t="str">
        <f>A21</f>
        <v>Wholesale and retail trade</v>
      </c>
      <c r="B64" s="40">
        <f t="shared" si="22"/>
        <v>-0.46654835802583117</v>
      </c>
      <c r="C64" s="44">
        <f t="shared" si="22"/>
        <v>5.1623399479217014E-2</v>
      </c>
      <c r="D64" s="40">
        <f t="shared" si="22"/>
        <v>-0.14331760986570075</v>
      </c>
      <c r="E64" s="40">
        <f t="shared" si="22"/>
        <v>5.2709032866826711E-2</v>
      </c>
      <c r="F64" s="44">
        <f t="shared" si="18"/>
        <v>-1.2675901443504056E-2</v>
      </c>
      <c r="H64" s="40">
        <f t="shared" ref="H64:L66" si="23">(B21/B$20)*100</f>
        <v>55.863710438288017</v>
      </c>
      <c r="I64" s="40">
        <f t="shared" si="23"/>
        <v>51.693130036430055</v>
      </c>
      <c r="J64" s="40">
        <f t="shared" si="23"/>
        <v>52.178258209259631</v>
      </c>
      <c r="K64" s="40">
        <f t="shared" si="23"/>
        <v>51.119179201500621</v>
      </c>
      <c r="L64" s="40">
        <f t="shared" si="23"/>
        <v>48.571265526621147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4.266000058730679</v>
      </c>
      <c r="C65" s="44">
        <f t="shared" si="22"/>
        <v>2.0101319947948504</v>
      </c>
      <c r="D65" s="40">
        <f t="shared" si="22"/>
        <v>0.88758208882193657</v>
      </c>
      <c r="E65" s="40">
        <f t="shared" si="22"/>
        <v>5.8477090993780401E-2</v>
      </c>
      <c r="F65" s="44">
        <f t="shared" si="18"/>
        <v>0.33408557017227114</v>
      </c>
      <c r="H65" s="40">
        <f t="shared" si="23"/>
        <v>15.61454670211856</v>
      </c>
      <c r="I65" s="40">
        <f t="shared" si="23"/>
        <v>17.399109666306796</v>
      </c>
      <c r="J65" s="40">
        <f t="shared" si="23"/>
        <v>17.90617988986337</v>
      </c>
      <c r="K65" s="40">
        <f t="shared" si="23"/>
        <v>18.467161217351357</v>
      </c>
      <c r="L65" s="40">
        <f t="shared" si="23"/>
        <v>17.556827908923157</v>
      </c>
    </row>
    <row r="66" spans="1:12" x14ac:dyDescent="0.2">
      <c r="A66" t="str">
        <f>A23</f>
        <v>Accommodation and food</v>
      </c>
      <c r="B66" s="40">
        <f t="shared" si="22"/>
        <v>3.5419097124540277</v>
      </c>
      <c r="C66" s="44">
        <f t="shared" si="22"/>
        <v>-4.0605949608854663</v>
      </c>
      <c r="D66" s="40">
        <f t="shared" si="22"/>
        <v>0.59874838730051838</v>
      </c>
      <c r="E66" s="40">
        <f t="shared" si="22"/>
        <v>1.6544496813492238</v>
      </c>
      <c r="F66" s="44">
        <f t="shared" si="18"/>
        <v>1.3013239877032845</v>
      </c>
      <c r="H66" s="40">
        <f t="shared" si="23"/>
        <v>28.52174285959342</v>
      </c>
      <c r="I66" s="40">
        <f t="shared" si="23"/>
        <v>30.907760297263142</v>
      </c>
      <c r="J66" s="40">
        <f t="shared" si="23"/>
        <v>29.915561900877009</v>
      </c>
      <c r="K66" s="40">
        <f t="shared" si="23"/>
        <v>30.413659581148028</v>
      </c>
      <c r="L66" s="40">
        <f t="shared" si="23"/>
        <v>33.871906564455706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-0.56718348217653647</v>
      </c>
      <c r="C68" s="44">
        <f t="shared" si="24"/>
        <v>-2.8649450216023609</v>
      </c>
      <c r="D68" s="44">
        <f t="shared" si="24"/>
        <v>0.22817189297994478</v>
      </c>
      <c r="E68" s="44">
        <f t="shared" si="24"/>
        <v>0.50589477470011079</v>
      </c>
      <c r="F68" s="44">
        <f t="shared" si="18"/>
        <v>0.41323508102319995</v>
      </c>
      <c r="H68" s="44">
        <f>(B25/B$40)*100</f>
        <v>26.448043238561148</v>
      </c>
      <c r="I68" s="44">
        <f>(C25/C$40)*100</f>
        <v>25.856435517750803</v>
      </c>
      <c r="J68" s="44">
        <f>(D25/D$40)*100</f>
        <v>25.298961315340751</v>
      </c>
      <c r="K68" s="44">
        <f>(E25/E$40)*100</f>
        <v>25.164872813964323</v>
      </c>
      <c r="L68" s="44">
        <f>(F25/F$40)*100</f>
        <v>25.529163094569419</v>
      </c>
    </row>
    <row r="69" spans="1:12" x14ac:dyDescent="0.2">
      <c r="A69" t="str">
        <f>A26</f>
        <v>Media</v>
      </c>
      <c r="B69" s="40">
        <f t="shared" si="24"/>
        <v>4.7686107543038814</v>
      </c>
      <c r="C69" s="44">
        <f t="shared" si="24"/>
        <v>-2.7070925825664283</v>
      </c>
      <c r="D69" s="40">
        <f t="shared" si="24"/>
        <v>-0.3643594674524131</v>
      </c>
      <c r="E69" s="40">
        <f t="shared" si="24"/>
        <v>0.15616630895296524</v>
      </c>
      <c r="F69" s="44">
        <f t="shared" si="18"/>
        <v>-1.7643736980144098E-2</v>
      </c>
      <c r="H69" s="40">
        <f t="shared" ref="H69:L71" si="25">(B26/B$25)*100</f>
        <v>2.56155330721095</v>
      </c>
      <c r="I69" s="40">
        <f t="shared" si="25"/>
        <v>3.1572514647373344</v>
      </c>
      <c r="J69" s="40">
        <f t="shared" si="25"/>
        <v>3.1623822575748877</v>
      </c>
      <c r="K69" s="40">
        <f t="shared" si="25"/>
        <v>3.0700037407243084</v>
      </c>
      <c r="L69" s="40">
        <f t="shared" si="25"/>
        <v>2.9648347194593851</v>
      </c>
    </row>
    <row r="70" spans="1:12" x14ac:dyDescent="0.2">
      <c r="A70" t="str">
        <f>A27</f>
        <v>Information technology</v>
      </c>
      <c r="B70" s="40">
        <f t="shared" si="24"/>
        <v>2.7385438548952035</v>
      </c>
      <c r="C70" s="44">
        <f t="shared" si="24"/>
        <v>-14.600122724483311</v>
      </c>
      <c r="D70" s="40">
        <f t="shared" si="24"/>
        <v>1.8777515368257225</v>
      </c>
      <c r="E70" s="40">
        <f t="shared" si="24"/>
        <v>1.0517622853253972</v>
      </c>
      <c r="F70" s="44">
        <f t="shared" si="18"/>
        <v>1.3263452493057493</v>
      </c>
      <c r="H70" s="40">
        <f t="shared" si="25"/>
        <v>9.165531818903359</v>
      </c>
      <c r="I70" s="40">
        <f t="shared" si="25"/>
        <v>10.446536553262606</v>
      </c>
      <c r="J70" s="40">
        <f t="shared" si="25"/>
        <v>9.184459099768171</v>
      </c>
      <c r="K70" s="40">
        <f t="shared" si="25"/>
        <v>9.9655505389252621</v>
      </c>
      <c r="L70" s="40">
        <f t="shared" si="25"/>
        <v>10.520221173609716</v>
      </c>
    </row>
    <row r="71" spans="1:12" x14ac:dyDescent="0.2">
      <c r="A71" t="str">
        <f>A28</f>
        <v>Finance and insurance</v>
      </c>
      <c r="B71" s="40">
        <f t="shared" si="24"/>
        <v>-1.9943297539239069</v>
      </c>
      <c r="C71" s="44">
        <f t="shared" si="24"/>
        <v>-7.0801440792436887</v>
      </c>
      <c r="D71" s="40">
        <f t="shared" si="24"/>
        <v>0.7035377669797116</v>
      </c>
      <c r="E71" s="40">
        <f t="shared" si="24"/>
        <v>1.1690438540390424E-2</v>
      </c>
      <c r="F71" s="44">
        <f t="shared" si="18"/>
        <v>0.24177647480041475</v>
      </c>
      <c r="H71" s="40">
        <f t="shared" si="25"/>
        <v>8.045165548528308</v>
      </c>
      <c r="I71" s="40">
        <f t="shared" si="25"/>
        <v>7.593129943889128</v>
      </c>
      <c r="J71" s="40">
        <f t="shared" si="25"/>
        <v>7.2636242449306234</v>
      </c>
      <c r="K71" s="40">
        <f t="shared" si="25"/>
        <v>7.4375168550077859</v>
      </c>
      <c r="L71" s="40">
        <f t="shared" si="25"/>
        <v>7.0797887519075617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3.3721951536176187</v>
      </c>
      <c r="C72" s="44">
        <f t="shared" si="27"/>
        <v>-9.2895136778117227</v>
      </c>
      <c r="D72" s="40">
        <f t="shared" si="27"/>
        <v>-5.590890350607447E-2</v>
      </c>
      <c r="E72" s="40">
        <f t="shared" si="27"/>
        <v>1.3946156575527668</v>
      </c>
      <c r="F72" s="44">
        <f t="shared" si="18"/>
        <v>0.90878332272832374</v>
      </c>
      <c r="H72" s="40">
        <f t="shared" ref="H72:L72" si="28">(B29/B$25)*100</f>
        <v>5.7772802085335018</v>
      </c>
      <c r="I72" s="40">
        <f t="shared" si="28"/>
        <v>6.748689108166217</v>
      </c>
      <c r="J72" s="40">
        <f t="shared" si="28"/>
        <v>6.3023269114858467</v>
      </c>
      <c r="K72" s="40">
        <f t="shared" si="28"/>
        <v>6.2135170637924073</v>
      </c>
      <c r="L72" s="40">
        <f t="shared" si="28"/>
        <v>6.7853317397363915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-2.7811814031017068</v>
      </c>
      <c r="C73" s="44">
        <f t="shared" si="29"/>
        <v>3.6675904759979172</v>
      </c>
      <c r="D73" s="40">
        <f t="shared" si="29"/>
        <v>0.64000109173407704</v>
      </c>
      <c r="E73" s="40">
        <f t="shared" si="29"/>
        <v>0.56546648210045181</v>
      </c>
      <c r="F73" s="44">
        <f t="shared" si="18"/>
        <v>0.59030521653695711</v>
      </c>
      <c r="H73" s="40">
        <f t="shared" ref="H73:L73" si="30">(B30/B$25)*100</f>
        <v>23.116222335474895</v>
      </c>
      <c r="I73" s="40">
        <f t="shared" si="30"/>
        <v>21.125123396908567</v>
      </c>
      <c r="J73" s="40">
        <f t="shared" si="30"/>
        <v>22.545832105131176</v>
      </c>
      <c r="K73" s="40">
        <f t="shared" si="30"/>
        <v>23.012848953032179</v>
      </c>
      <c r="L73" s="40">
        <f t="shared" si="30"/>
        <v>23.149614765861219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0.32873194142495343</v>
      </c>
      <c r="C74" s="44">
        <f t="shared" si="31"/>
        <v>-2.0660910095907981</v>
      </c>
      <c r="D74" s="40">
        <f t="shared" si="31"/>
        <v>0.43191750449909083</v>
      </c>
      <c r="E74" s="40">
        <f t="shared" si="31"/>
        <v>0.40776506353987774</v>
      </c>
      <c r="F74" s="44">
        <f t="shared" si="18"/>
        <v>0.41581523175542312</v>
      </c>
      <c r="H74" s="40">
        <f>(B31/B$25)*100</f>
        <v>27.597687416975127</v>
      </c>
      <c r="I74" s="40">
        <f t="shared" ref="I74:L74" si="32">(C31/C$25)*100</f>
        <v>28.605860658715098</v>
      </c>
      <c r="J74" s="40">
        <f t="shared" si="32"/>
        <v>28.841119768408713</v>
      </c>
      <c r="K74" s="40">
        <f t="shared" si="32"/>
        <v>29.135457716766233</v>
      </c>
      <c r="L74" s="40">
        <f t="shared" si="32"/>
        <v>28.852237997361403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1.2994722361166611</v>
      </c>
      <c r="C75" s="44">
        <f t="shared" si="33"/>
        <v>-6.5354063923498851</v>
      </c>
      <c r="D75" s="40">
        <f t="shared" si="33"/>
        <v>0.5749747972747965</v>
      </c>
      <c r="E75" s="40">
        <f t="shared" si="33"/>
        <v>0.91486428720655155</v>
      </c>
      <c r="F75" s="44">
        <f t="shared" si="18"/>
        <v>0.80144035474185582</v>
      </c>
      <c r="H75" s="40">
        <f t="shared" ref="H75:L75" si="34">(B32/B$25)*100</f>
        <v>10.537792519194934</v>
      </c>
      <c r="I75" s="40">
        <f t="shared" si="34"/>
        <v>11.351660890338065</v>
      </c>
      <c r="J75" s="40">
        <f t="shared" si="34"/>
        <v>10.922713454203112</v>
      </c>
      <c r="K75" s="40">
        <f t="shared" si="34"/>
        <v>11.112995972196856</v>
      </c>
      <c r="L75" s="40">
        <f t="shared" si="34"/>
        <v>11.573566693272582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-5.0564736772997438</v>
      </c>
      <c r="C76" s="44">
        <f t="shared" si="35"/>
        <v>4.2689101815065023</v>
      </c>
      <c r="D76" s="40">
        <f t="shared" si="35"/>
        <v>-2.897521583929441</v>
      </c>
      <c r="E76" s="40">
        <f t="shared" si="35"/>
        <v>-0.51728560503073728</v>
      </c>
      <c r="F76" s="44">
        <f t="shared" si="18"/>
        <v>-1.3171108325131242</v>
      </c>
      <c r="H76" s="40">
        <f t="shared" ref="H76:L76" si="36">(B33/B$25)*100</f>
        <v>13.198766845178925</v>
      </c>
      <c r="I76" s="40">
        <f t="shared" si="36"/>
        <v>10.971747983982992</v>
      </c>
      <c r="J76" s="40">
        <f t="shared" si="36"/>
        <v>11.777542158497468</v>
      </c>
      <c r="K76" s="40">
        <f t="shared" si="36"/>
        <v>10.052109159554956</v>
      </c>
      <c r="L76" s="40">
        <f t="shared" si="36"/>
        <v>9.0744041587917383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-0.74971457557339027</v>
      </c>
      <c r="C78" s="44">
        <f t="shared" ref="C78:C83" si="38">IF(AND(D$5-C$5 &lt;&gt; 0,C35&lt;&gt;0,D35&lt;&gt;0),(EXP(LN(D35/C35)/(D$5-C$5))-1)*100,0)</f>
        <v>3.686811672449597</v>
      </c>
      <c r="D78" s="44">
        <f t="shared" si="37"/>
        <v>0.86760811789752257</v>
      </c>
      <c r="E78" s="44">
        <f t="shared" si="37"/>
        <v>0.46916763534645689</v>
      </c>
      <c r="F78" s="44">
        <f t="shared" si="18"/>
        <v>0.60180594480885308</v>
      </c>
      <c r="H78" s="44">
        <f>(B35/B$40)*100</f>
        <v>30.157062394074615</v>
      </c>
      <c r="I78" s="44">
        <f>(C35/C$40)*100</f>
        <v>29.266597495472379</v>
      </c>
      <c r="J78" s="44">
        <f>(D35/D$40)*100</f>
        <v>30.567069288681314</v>
      </c>
      <c r="K78" s="44">
        <f>(E35/E$40)*100</f>
        <v>31.387405413629665</v>
      </c>
      <c r="L78" s="44">
        <f>(F35/F$40)*100</f>
        <v>31.725608030778439</v>
      </c>
    </row>
    <row r="79" spans="1:12" x14ac:dyDescent="0.2">
      <c r="A79" t="str">
        <f>A36</f>
        <v>Public admin. and defence</v>
      </c>
      <c r="B79" s="40">
        <f t="shared" si="37"/>
        <v>-4.6626665748872309E-2</v>
      </c>
      <c r="C79" s="44">
        <f t="shared" si="38"/>
        <v>2.8283235089516134</v>
      </c>
      <c r="D79" s="40">
        <f t="shared" si="37"/>
        <v>-0.43096538810499796</v>
      </c>
      <c r="E79" s="40">
        <f t="shared" si="37"/>
        <v>0.11041734299104267</v>
      </c>
      <c r="F79" s="44">
        <f t="shared" si="18"/>
        <v>-7.0369850449880644E-2</v>
      </c>
      <c r="H79" s="40">
        <f>(B36/B$35)*100</f>
        <v>20.050044512505625</v>
      </c>
      <c r="I79" s="40">
        <f t="shared" ref="I79:L81" si="39">(C36/C$35)*100</f>
        <v>20.624247252353118</v>
      </c>
      <c r="J79" s="40">
        <f t="shared" si="39"/>
        <v>20.453486170383179</v>
      </c>
      <c r="K79" s="40">
        <f t="shared" si="39"/>
        <v>19.170357454228451</v>
      </c>
      <c r="L79" s="40">
        <f t="shared" si="39"/>
        <v>18.496727023438325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0.65199906820900821</v>
      </c>
      <c r="C80" s="44">
        <f t="shared" si="38"/>
        <v>-3.0520253687458476</v>
      </c>
      <c r="D80" s="40">
        <f t="shared" si="40"/>
        <v>1.2122009782545851</v>
      </c>
      <c r="E80" s="40">
        <f t="shared" si="40"/>
        <v>0.33015855168652131</v>
      </c>
      <c r="F80" s="44">
        <f t="shared" si="18"/>
        <v>0.62331527899555095</v>
      </c>
      <c r="H80" s="40">
        <f>(B37/B$35)*100</f>
        <v>29.379719149902794</v>
      </c>
      <c r="I80" s="40">
        <f t="shared" si="39"/>
        <v>31.07493307861046</v>
      </c>
      <c r="J80" s="40">
        <f t="shared" si="39"/>
        <v>29.05530390200563</v>
      </c>
      <c r="K80" s="40">
        <f t="shared" si="39"/>
        <v>29.555013077593728</v>
      </c>
      <c r="L80" s="40">
        <f t="shared" si="39"/>
        <v>29.148626747556548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-1.8824616459771626</v>
      </c>
      <c r="C81" s="44">
        <f t="shared" si="38"/>
        <v>8.3888971398646373</v>
      </c>
      <c r="D81" s="40">
        <f t="shared" si="40"/>
        <v>1.1786948729307856</v>
      </c>
      <c r="E81" s="40">
        <f t="shared" si="40"/>
        <v>0.67881010670349795</v>
      </c>
      <c r="F81" s="44">
        <f t="shared" si="18"/>
        <v>0.845163342564903</v>
      </c>
      <c r="H81" s="40">
        <f>(B38/B$35)*100</f>
        <v>50.570236337591588</v>
      </c>
      <c r="I81" s="40">
        <f t="shared" si="39"/>
        <v>48.300819669036414</v>
      </c>
      <c r="J81" s="40">
        <f t="shared" si="39"/>
        <v>50.491209927611195</v>
      </c>
      <c r="K81" s="40">
        <f t="shared" si="39"/>
        <v>51.274629468177814</v>
      </c>
      <c r="L81" s="40">
        <f t="shared" si="39"/>
        <v>52.354646229005141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-3.2317795007452688E-3</v>
      </c>
      <c r="C83" s="206">
        <f t="shared" si="38"/>
        <v>-0.72452958615507601</v>
      </c>
      <c r="D83" s="43">
        <f>IF(AND(E$5-D$5 &lt;&gt; 0,D40&lt;&gt;0,E40&lt;&gt;0),(EXP(LN(E40/D40)/(E$5-D$5))-1)*100,0)</f>
        <v>0.3347561177915237</v>
      </c>
      <c r="E83" s="43">
        <f>IF(AND(F$5-E$5 &lt;&gt; 0,E40&lt;&gt;0,F40&lt;&gt;0),(EXP(LN(F40/E40)/(F$5-E$5))-1)*100,0)</f>
        <v>0.36154780624684246</v>
      </c>
      <c r="F83" s="206">
        <f t="shared" si="18"/>
        <v>0.35261644863415764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5.7743287882969119</v>
      </c>
      <c r="C89" s="44">
        <f>IF(AND(F$5-D$5 &lt;&gt; 0,D7&lt;&gt;0,F7&lt;&gt;0),(EXP(LN(F7/D7)/(F$5-D$5))-1)*100,0)</f>
        <v>0.145683980218414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-5.8456687374821126</v>
      </c>
      <c r="C90" s="44">
        <f t="shared" ref="C90:C122" si="43">IF(AND(F$5-D$5 &lt;&gt; 0,D8&lt;&gt;0,F8&lt;&gt;0),(EXP(LN(F8/D8)/(F$5-D$5))-1)*100,0)</f>
        <v>0.42062571673493476</v>
      </c>
    </row>
    <row r="91" spans="1:12" x14ac:dyDescent="0.2">
      <c r="A91" s="30" t="str">
        <f t="shared" si="41"/>
        <v>Mining and quarrying</v>
      </c>
      <c r="B91" s="44">
        <f t="shared" si="42"/>
        <v>5.1514301914431737</v>
      </c>
      <c r="C91" s="44">
        <f t="shared" si="43"/>
        <v>-1.6884305504209607</v>
      </c>
    </row>
    <row r="92" spans="1:12" x14ac:dyDescent="0.2">
      <c r="A92" s="30" t="str">
        <f t="shared" si="41"/>
        <v>Electricity and gas</v>
      </c>
      <c r="B92" s="44">
        <f t="shared" si="42"/>
        <v>20.375622084090672</v>
      </c>
      <c r="C92" s="44">
        <f t="shared" si="43"/>
        <v>7.1725727731397626E-3</v>
      </c>
    </row>
    <row r="93" spans="1:12" x14ac:dyDescent="0.2">
      <c r="A93" s="30" t="str">
        <f t="shared" si="41"/>
        <v>Water and sewerage</v>
      </c>
      <c r="B93" s="44">
        <f t="shared" si="42"/>
        <v>4.6181463527690481</v>
      </c>
      <c r="C93" s="44">
        <f t="shared" si="43"/>
        <v>0.37362666041242942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-3.5361807826268299</v>
      </c>
      <c r="C95" s="44">
        <f t="shared" si="43"/>
        <v>-0.68249557950519346</v>
      </c>
    </row>
    <row r="96" spans="1:12" x14ac:dyDescent="0.2">
      <c r="A96" s="30" t="str">
        <f t="shared" si="41"/>
        <v>Food drink and tobacco</v>
      </c>
      <c r="B96" s="44">
        <f t="shared" si="42"/>
        <v>1.1913186003869258</v>
      </c>
      <c r="C96" s="44">
        <f t="shared" si="43"/>
        <v>-0.12345930212309675</v>
      </c>
    </row>
    <row r="97" spans="1:3" x14ac:dyDescent="0.2">
      <c r="A97" s="30" t="str">
        <f t="shared" si="41"/>
        <v>Engineering</v>
      </c>
      <c r="B97" s="44">
        <f t="shared" si="42"/>
        <v>-3.4461891022669722</v>
      </c>
      <c r="C97" s="44">
        <f t="shared" si="43"/>
        <v>-0.33453234410238952</v>
      </c>
    </row>
    <row r="98" spans="1:3" x14ac:dyDescent="0.2">
      <c r="A98" s="30" t="str">
        <f t="shared" si="41"/>
        <v>Rest of manufacturing</v>
      </c>
      <c r="B98" s="44">
        <f t="shared" si="42"/>
        <v>-4.1429555800754025</v>
      </c>
      <c r="C98" s="44">
        <f t="shared" si="43"/>
        <v>-0.85948991769638772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1.0814034021430885</v>
      </c>
      <c r="C100" s="44">
        <f t="shared" si="43"/>
        <v>-0.26136514041892323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1.0062203033279316</v>
      </c>
      <c r="C102" s="44">
        <f t="shared" si="43"/>
        <v>0.46596412715875779</v>
      </c>
    </row>
    <row r="103" spans="1:3" x14ac:dyDescent="0.2">
      <c r="A103" s="30" t="str">
        <f t="shared" si="41"/>
        <v>Wholesale and retail trade</v>
      </c>
      <c r="B103" s="44">
        <f t="shared" si="42"/>
        <v>-0.36312914329860169</v>
      </c>
      <c r="C103" s="44">
        <f t="shared" si="43"/>
        <v>-1.2675901443504056E-2</v>
      </c>
    </row>
    <row r="104" spans="1:3" x14ac:dyDescent="0.2">
      <c r="A104" s="30" t="str">
        <f t="shared" si="41"/>
        <v>Transport and storage</v>
      </c>
      <c r="B104" s="44">
        <f t="shared" si="42"/>
        <v>3.8108703953454892</v>
      </c>
      <c r="C104" s="44">
        <f t="shared" si="43"/>
        <v>0.33408557017227114</v>
      </c>
    </row>
    <row r="105" spans="1:3" x14ac:dyDescent="0.2">
      <c r="A105" s="30" t="str">
        <f t="shared" si="41"/>
        <v>Accommodation and food</v>
      </c>
      <c r="B105" s="44">
        <f t="shared" si="42"/>
        <v>1.9746775691346974</v>
      </c>
      <c r="C105" s="44">
        <f t="shared" si="43"/>
        <v>1.3013239877032845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-1.0310435169390342</v>
      </c>
      <c r="C107" s="44">
        <f t="shared" si="43"/>
        <v>0.41323508102319995</v>
      </c>
    </row>
    <row r="108" spans="1:3" x14ac:dyDescent="0.2">
      <c r="A108" s="30" t="str">
        <f t="shared" si="41"/>
        <v>Media</v>
      </c>
      <c r="B108" s="44">
        <f t="shared" si="42"/>
        <v>3.228872640920244</v>
      </c>
      <c r="C108" s="44">
        <f t="shared" si="43"/>
        <v>-1.7643736980144098E-2</v>
      </c>
    </row>
    <row r="109" spans="1:3" x14ac:dyDescent="0.2">
      <c r="A109" s="30" t="str">
        <f t="shared" si="41"/>
        <v>Information technology</v>
      </c>
      <c r="B109" s="44">
        <f t="shared" si="42"/>
        <v>-0.99020207148698969</v>
      </c>
      <c r="C109" s="44">
        <f t="shared" si="43"/>
        <v>1.3263452493057493</v>
      </c>
    </row>
    <row r="110" spans="1:3" x14ac:dyDescent="0.2">
      <c r="A110" s="30" t="str">
        <f t="shared" si="41"/>
        <v>Finance and insurance</v>
      </c>
      <c r="B110" s="44">
        <f t="shared" si="42"/>
        <v>-3.0332883453433657</v>
      </c>
      <c r="C110" s="44">
        <f t="shared" si="43"/>
        <v>0.24177647480041475</v>
      </c>
    </row>
    <row r="111" spans="1:3" x14ac:dyDescent="0.2">
      <c r="A111" s="30" t="str">
        <f t="shared" si="41"/>
        <v>Real estate</v>
      </c>
      <c r="B111" s="44">
        <f t="shared" si="42"/>
        <v>0.7058014587024708</v>
      </c>
      <c r="C111" s="44">
        <f t="shared" si="43"/>
        <v>0.90878332272832374</v>
      </c>
    </row>
    <row r="112" spans="1:3" x14ac:dyDescent="0.2">
      <c r="A112" s="30" t="str">
        <f t="shared" si="41"/>
        <v>Professional services</v>
      </c>
      <c r="B112" s="44">
        <f t="shared" si="42"/>
        <v>-1.5243463346766517</v>
      </c>
      <c r="C112" s="44">
        <f t="shared" si="43"/>
        <v>0.59030521653695711</v>
      </c>
    </row>
    <row r="113" spans="1:3" x14ac:dyDescent="0.2">
      <c r="A113" s="30" t="str">
        <f t="shared" si="41"/>
        <v>Support services</v>
      </c>
      <c r="B113" s="44">
        <f t="shared" si="42"/>
        <v>-0.15487236707910634</v>
      </c>
      <c r="C113" s="44">
        <f t="shared" si="43"/>
        <v>0.41581523175542312</v>
      </c>
    </row>
    <row r="114" spans="1:3" x14ac:dyDescent="0.2">
      <c r="A114" s="30" t="str">
        <f t="shared" si="41"/>
        <v>Arts and entertainment</v>
      </c>
      <c r="B114" s="44">
        <f t="shared" si="42"/>
        <v>-0.31836091412341672</v>
      </c>
      <c r="C114" s="44">
        <f t="shared" si="43"/>
        <v>0.80144035474185582</v>
      </c>
    </row>
    <row r="115" spans="1:3" x14ac:dyDescent="0.2">
      <c r="A115" s="30" t="str">
        <f t="shared" si="41"/>
        <v>Other services</v>
      </c>
      <c r="B115" s="44">
        <f t="shared" si="42"/>
        <v>-3.2606303519871593</v>
      </c>
      <c r="C115" s="44">
        <f t="shared" si="43"/>
        <v>-1.3171108325131242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0.12213814817330082</v>
      </c>
      <c r="C117" s="44">
        <f t="shared" si="43"/>
        <v>0.60180594480885308</v>
      </c>
    </row>
    <row r="118" spans="1:3" x14ac:dyDescent="0.2">
      <c r="A118" s="30" t="str">
        <f t="shared" si="41"/>
        <v>Public admin. and defence</v>
      </c>
      <c r="B118" s="44">
        <f t="shared" si="42"/>
        <v>0.52185993049236323</v>
      </c>
      <c r="C118" s="44">
        <f t="shared" si="43"/>
        <v>-7.0369850449880644E-2</v>
      </c>
    </row>
    <row r="119" spans="1:3" x14ac:dyDescent="0.2">
      <c r="A119" s="30" t="str">
        <f t="shared" si="41"/>
        <v>Education</v>
      </c>
      <c r="B119" s="44">
        <f t="shared" si="42"/>
        <v>-9.9957717900711618E-2</v>
      </c>
      <c r="C119" s="44">
        <f t="shared" si="43"/>
        <v>0.62331527899555095</v>
      </c>
    </row>
    <row r="120" spans="1:3" x14ac:dyDescent="0.2">
      <c r="A120" s="30" t="str">
        <f t="shared" si="41"/>
        <v>Health and social work</v>
      </c>
      <c r="B120" s="44">
        <f t="shared" si="42"/>
        <v>9.0826277047995063E-2</v>
      </c>
      <c r="C120" s="44">
        <f t="shared" si="43"/>
        <v>0.845163342564903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-0.14790938126225672</v>
      </c>
      <c r="C122" s="206">
        <f t="shared" si="43"/>
        <v>0.35261644863415764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East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324.68440516396521</v>
      </c>
      <c r="C9" s="299" t="str">
        <f>CONCATENATE("(",ROUND((B9/$H11)*100,1),")")</f>
        <v>(36.1)</v>
      </c>
      <c r="D9" s="249">
        <f>SUM(D30,D51,D72,D93,D114,D135,D156,D177,D198,D219,D240,D261,D282,D303,D324,D345,D366,D387,D408,D429,D450,D471)</f>
        <v>71.599874800273952</v>
      </c>
      <c r="E9" s="299" t="str">
        <f>CONCATENATE("(",ROUND((D9/$H11)*100,1),")")</f>
        <v>(8)</v>
      </c>
      <c r="F9" s="249">
        <f>SUM(F30,F51,F72,F93,F114,F135,F156,F177,F198,F219,F240,F261,F282,F303,F324,F345,F366,F387,F408,F429,F450,F471)</f>
        <v>51.611551153080768</v>
      </c>
      <c r="G9" s="299" t="str">
        <f>CONCATENATE("(",ROUND((F9/$H11)*100,1),")")</f>
        <v>(5.7)</v>
      </c>
      <c r="H9" s="249">
        <f>SUM(H30,H51,H72,H93,H114,H135,H156,H177,H198,H219,H240,H261,H282,H303,H324,H345,H366,H387,H408,H429,H450,H471)</f>
        <v>447.89583111731997</v>
      </c>
      <c r="I9" s="299" t="str">
        <f>CONCATENATE("(",ROUND((H9/$H11)*100,1),")")</f>
        <v>(49.9)</v>
      </c>
      <c r="K9" s="249">
        <f>B14-B9</f>
        <v>1.9606523751104419</v>
      </c>
      <c r="L9" s="249">
        <f>D14-D9</f>
        <v>1.7091887685018037</v>
      </c>
      <c r="M9" s="249">
        <f>F14-F9</f>
        <v>0.75120628443006154</v>
      </c>
      <c r="N9" s="249">
        <f>SUM(K9:M9)</f>
        <v>4.4210474280423071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216.58615456535136</v>
      </c>
      <c r="C10" s="299" t="str">
        <f>CONCATENATE("(",ROUND((B10/$H11)*100,1),")")</f>
        <v>(24.1)</v>
      </c>
      <c r="D10" s="249">
        <f t="shared" ref="D10" si="1">SUM(D31,D52,D73,D94,D115,D136,D157,D178,D199,D220,D241,D262,D283,D304,D325,D346,D367,D388,D409,D430,D451,D472)</f>
        <v>194.7109132027781</v>
      </c>
      <c r="E10" s="299" t="str">
        <f>CONCATENATE("(",ROUND((D10/$H11)*100,1),")")</f>
        <v>(21.7)</v>
      </c>
      <c r="F10" s="249">
        <f t="shared" ref="F10" si="2">SUM(F31,F52,F73,F94,F115,F136,F157,F178,F199,F220,F241,F262,F283,F304,F325,F346,F367,F388,F409,F430,F451,F472)</f>
        <v>39.251101114550757</v>
      </c>
      <c r="G10" s="299" t="str">
        <f>CONCATENATE("(",ROUND((F10/$H11)*100,1),")")</f>
        <v>(4.4)</v>
      </c>
      <c r="H10" s="249">
        <f t="shared" ref="H10" si="3">SUM(H31,H52,H73,H94,H115,H136,H157,H178,H199,H220,H241,H262,H283,H304,H325,H346,H367,H388,H409,H430,H451,H472)</f>
        <v>450.54816888268022</v>
      </c>
      <c r="I10" s="299" t="str">
        <f>CONCATENATE("(",ROUND((H10/$H11)*100,1),")")</f>
        <v>(50.1)</v>
      </c>
      <c r="K10" s="249">
        <f t="shared" ref="K10:K11" si="4">B15-B10</f>
        <v>9.7016206498735187</v>
      </c>
      <c r="L10" s="249">
        <f t="shared" ref="L10:L11" si="5">D15-D10</f>
        <v>1.246045950863504</v>
      </c>
      <c r="M10" s="249">
        <f t="shared" ref="M10:M11" si="6">F15-F10</f>
        <v>-0.22971402877978164</v>
      </c>
      <c r="N10" s="249">
        <f t="shared" ref="N10:N11" si="7">SUM(K10:M10)</f>
        <v>10.717952571957241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541.27055972931646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266.31078800305204</v>
      </c>
      <c r="E11" s="299" t="str">
        <f>CONCATENATE("(",ROUND((D11/$H11)*100,1),")")</f>
        <v>(29.6)</v>
      </c>
      <c r="F11" s="249">
        <f t="shared" ref="F11" si="9">SUM(F32,F53,F74,F95,F116,F137,F158,F179,F200,F221,F242,F263,F284,F305,F326,F347,F368,F389,F410,F431,F452,F473)</f>
        <v>90.862652267631518</v>
      </c>
      <c r="G11" s="299" t="str">
        <f>CONCATENATE("(",ROUND((F11/$H11)*100,1),")")</f>
        <v>(10.1)</v>
      </c>
      <c r="H11" s="249">
        <f t="shared" ref="H11" si="10">SUM(H32,H53,H74,H95,H116,H137,H158,H179,H200,H221,H242,H263,H284,H305,H326,H347,H368,H389,H410,H431,H452,H473)</f>
        <v>898.44400000000007</v>
      </c>
      <c r="I11" s="299" t="str">
        <f>CONCATENATE("(",ROUND((H11/$H11)*100,1),")")</f>
        <v>(100)</v>
      </c>
      <c r="K11" s="249">
        <f t="shared" si="4"/>
        <v>11.662273024984188</v>
      </c>
      <c r="L11" s="249">
        <f t="shared" si="5"/>
        <v>2.9552347193652508</v>
      </c>
      <c r="M11" s="249">
        <f t="shared" si="6"/>
        <v>0.52149225565028701</v>
      </c>
      <c r="N11" s="249">
        <f t="shared" si="7"/>
        <v>15.138999999999726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326.64505753907565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73.309063568775755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52.36275743751083</v>
      </c>
      <c r="G14" s="299" t="str">
        <f>CONCATENATE("(",ROUND((F14/$H16)*100,1),")")</f>
        <v>(5.7)</v>
      </c>
      <c r="H14" s="249">
        <f t="shared" ref="H14" si="13">SUM(H35,H56,H77,H98,H119,H140,H161,H182,H203,H224,H245,H266,H287,H308,H329,H350,H371,H392,H413,H434,H455,H476)</f>
        <v>452.31687854536227</v>
      </c>
      <c r="I14" s="299" t="str">
        <f>CONCATENATE("(",ROUND((H14/$H16)*100,1),")")</f>
        <v>(49.5)</v>
      </c>
      <c r="K14" s="249">
        <f>B19-B14</f>
        <v>3.2779043213554928</v>
      </c>
      <c r="L14" s="249">
        <f>D19-D14</f>
        <v>5.3785964344808121</v>
      </c>
      <c r="M14" s="249">
        <f>F19-F14</f>
        <v>2.468871766669217</v>
      </c>
      <c r="N14" s="249">
        <f>SUM(K14:M14)</f>
        <v>11.125372522505522</v>
      </c>
    </row>
    <row r="15" spans="1:17" x14ac:dyDescent="0.2">
      <c r="A15" s="282" t="s">
        <v>365</v>
      </c>
      <c r="B15" s="249">
        <f t="shared" si="0"/>
        <v>226.28777521522488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195.95695915364161</v>
      </c>
      <c r="E15" s="299" t="str">
        <f>CONCATENATE("(",ROUND((D15/$H16)*100,1),")")</f>
        <v>(21.4)</v>
      </c>
      <c r="F15" s="249">
        <f t="shared" ref="F15" si="15">SUM(F36,F57,F78,F99,F120,F141,F162,F183,F204,F225,F246,F267,F288,F309,F330,F351,F372,F393,F414,F435,F456,F477)</f>
        <v>39.021387085770975</v>
      </c>
      <c r="G15" s="299" t="str">
        <f>CONCATENATE("(",ROUND((F15/$H16)*100,1),")")</f>
        <v>(4.3)</v>
      </c>
      <c r="H15" s="249">
        <f t="shared" ref="H15" si="16">SUM(H36,H57,H78,H99,H120,H141,H162,H183,H204,H225,H246,H267,H288,H309,H330,H351,H372,H393,H414,H435,H456,H477)</f>
        <v>461.26612145463741</v>
      </c>
      <c r="I15" s="299" t="str">
        <f>CONCATENATE("(",ROUND((H15/$H16)*100,1),")")</f>
        <v>(50.5)</v>
      </c>
      <c r="K15" s="249">
        <f t="shared" ref="K15:K16" si="17">B20-B15</f>
        <v>17.663046439109308</v>
      </c>
      <c r="L15" s="249">
        <f t="shared" ref="L15:L16" si="18">D20-D15</f>
        <v>2.7398710877492363</v>
      </c>
      <c r="M15" s="249">
        <f t="shared" ref="M15:M16" si="19">F20-F15</f>
        <v>2.0447099506364523</v>
      </c>
      <c r="N15" s="249">
        <f t="shared" ref="N15:N16" si="20">SUM(K15:M15)</f>
        <v>22.447627477494997</v>
      </c>
    </row>
    <row r="16" spans="1:17" x14ac:dyDescent="0.2">
      <c r="A16" s="282" t="s">
        <v>363</v>
      </c>
      <c r="B16" s="249">
        <f t="shared" si="0"/>
        <v>552.93283275430065</v>
      </c>
      <c r="C16" s="299" t="str">
        <f>CONCATENATE("(",ROUND((B16/$H16)*100,1),")")</f>
        <v>(60.5)</v>
      </c>
      <c r="D16" s="249">
        <f t="shared" ref="D16" si="21">SUM(D37,D58,D79,D100,D121,D142,D163,D184,D205,D226,D247,D268,D289,D310,D331,D352,D373,D394,D415,D436,D457,D478)</f>
        <v>269.26602272241729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91.384144523281805</v>
      </c>
      <c r="G16" s="299" t="str">
        <f>CONCATENATE("(",ROUND((F16/$H16)*100,1),")")</f>
        <v>(10)</v>
      </c>
      <c r="H16" s="249">
        <f t="shared" ref="H16" si="23">SUM(H37,H58,H79,H100,H121,H142,H163,H184,H205,H226,H247,H268,H289,H310,H331,H352,H373,H394,H415,H436,H457,H478)</f>
        <v>913.58299999999974</v>
      </c>
      <c r="I16" s="299" t="str">
        <f>CONCATENATE("(",ROUND((H16/$H16)*100,1),")")</f>
        <v>(100)</v>
      </c>
      <c r="K16" s="249">
        <f t="shared" si="17"/>
        <v>20.940950760464716</v>
      </c>
      <c r="L16" s="249">
        <f t="shared" si="18"/>
        <v>8.1184675222301621</v>
      </c>
      <c r="M16" s="249">
        <f t="shared" si="19"/>
        <v>4.5135817173056836</v>
      </c>
      <c r="N16" s="249">
        <f t="shared" si="20"/>
        <v>33.573000000000562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329.92296186043114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78.687660003256568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54.831629204180047</v>
      </c>
      <c r="G19" s="299" t="str">
        <f>CONCATENATE("(",ROUND((F19/$H21)*100,1),")")</f>
        <v>(5.8)</v>
      </c>
      <c r="H19" s="249">
        <f t="shared" ref="H19" si="26">SUM(H40,H61,H82,H103,H124,H145,H166,H187,H208,H229,H250,H271,H292,H313,H334,H355,H376,H397,H418,H439,H460,H481)</f>
        <v>463.4422510678678</v>
      </c>
      <c r="I19" s="299" t="str">
        <f>CONCATENATE("(",ROUND((H19/$H21)*100,1),")")</f>
        <v>(48.9)</v>
      </c>
      <c r="K19" s="249">
        <f>B19-B9</f>
        <v>5.2385566964659347</v>
      </c>
      <c r="L19" s="249">
        <f>D19-D9</f>
        <v>7.0877852029826158</v>
      </c>
      <c r="M19" s="249">
        <f>F19-F9</f>
        <v>3.2200780510992786</v>
      </c>
      <c r="N19" s="249">
        <f>SUM(K19:M19)</f>
        <v>15.546419950547829</v>
      </c>
    </row>
    <row r="20" spans="1:14" x14ac:dyDescent="0.2">
      <c r="A20" s="282" t="s">
        <v>365</v>
      </c>
      <c r="B20" s="249">
        <f t="shared" si="0"/>
        <v>243.95082165433419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198.69683024139084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41.066097036407427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483.71374893213243</v>
      </c>
      <c r="I20" s="299" t="str">
        <f>CONCATENATE("(",ROUND((H20/$H21)*100,1),")")</f>
        <v>(51.1)</v>
      </c>
      <c r="K20" s="249">
        <f t="shared" ref="K20:K21" si="30">B20-B10</f>
        <v>27.364667088982827</v>
      </c>
      <c r="L20" s="249">
        <f t="shared" ref="L20:L21" si="31">D20-D10</f>
        <v>3.9859170386127403</v>
      </c>
      <c r="M20" s="249">
        <f t="shared" ref="M20:M21" si="32">F20-F10</f>
        <v>1.8149959218566707</v>
      </c>
      <c r="N20" s="249">
        <f t="shared" ref="N20:N21" si="33">SUM(K20:M20)</f>
        <v>33.165580049452238</v>
      </c>
    </row>
    <row r="21" spans="1:14" x14ac:dyDescent="0.2">
      <c r="A21" s="282" t="s">
        <v>363</v>
      </c>
      <c r="B21" s="249">
        <f t="shared" si="0"/>
        <v>573.87378351476536</v>
      </c>
      <c r="C21" s="299" t="str">
        <f>CONCATENATE("(",ROUND((B21/$H21)*100,1),")")</f>
        <v>(60.6)</v>
      </c>
      <c r="D21" s="249">
        <f t="shared" ref="D21" si="34">SUM(D42,D63,D84,D105,D126,D147,D168,D189,D210,D231,D252,D273,D294,D315,D336,D357,D378,D399,D420,D441,D462,D483)</f>
        <v>277.38449024464745</v>
      </c>
      <c r="E21" s="299" t="str">
        <f>CONCATENATE("(",ROUND((D21/$H21)*100,1),")")</f>
        <v>(29.3)</v>
      </c>
      <c r="F21" s="249">
        <f>SUM(F42,F63,F84,F105,F126,F147,F168,F189,F210,F231,F252,F273,F294,F315,F336,F357,F378,F399,F420,F441,F462,F483)</f>
        <v>95.897726240587488</v>
      </c>
      <c r="G21" s="299" t="str">
        <f>CONCATENATE("(",ROUND((F21/$H21)*100,1),")")</f>
        <v>(10.1)</v>
      </c>
      <c r="H21" s="249">
        <f t="shared" ref="H21" si="35">SUM(H42,H63,H84,H105,H126,H147,H168,H189,H210,H231,H252,H273,H294,H315,H336,H357,H378,H399,H420,H441,H462,H483)</f>
        <v>947.15600000000018</v>
      </c>
      <c r="I21" s="299" t="str">
        <f>CONCATENATE("(",ROUND((H21/$H21)*100,1),")")</f>
        <v>(100)</v>
      </c>
      <c r="K21" s="249">
        <f t="shared" si="30"/>
        <v>32.603223785448904</v>
      </c>
      <c r="L21" s="249">
        <f t="shared" si="31"/>
        <v>11.073702241595413</v>
      </c>
      <c r="M21" s="249">
        <f t="shared" si="32"/>
        <v>5.0350739729559706</v>
      </c>
      <c r="N21" s="249">
        <f t="shared" si="33"/>
        <v>48.712000000000288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1.1884439552602906</v>
      </c>
      <c r="C30" s="299" t="str">
        <f>CONCATENATE("(",ROUND((B30/$H32)*100,1),")")</f>
        <v>(25.8)</v>
      </c>
      <c r="D30" s="302">
        <f>'Ind T6'!M9</f>
        <v>2.6166024583131806E-2</v>
      </c>
      <c r="E30" s="299" t="str">
        <f>CONCATENATE("(",ROUND((D30/$H32)*100,1),")")</f>
        <v>(0.6)</v>
      </c>
      <c r="F30" s="302">
        <f>'Ind T6'!N9</f>
        <v>1.9489467987460596</v>
      </c>
      <c r="G30" s="299" t="str">
        <f>CONCATENATE("(",ROUND((F30/$H32)*100,1),")")</f>
        <v>(42.4)</v>
      </c>
      <c r="H30" s="302">
        <f>SUM(B30,D30,F30)</f>
        <v>3.163556778589482</v>
      </c>
      <c r="I30" s="299" t="str">
        <f>CONCATENATE("(",ROUND((H30/$H32)*100,1),")")</f>
        <v>(68.8)</v>
      </c>
      <c r="K30" s="302">
        <f>B35-B30</f>
        <v>8.3461397470604215E-2</v>
      </c>
      <c r="L30" s="302">
        <f>D35-D30</f>
        <v>1.7044114330657494E-3</v>
      </c>
      <c r="M30" s="302">
        <f>F35-F30</f>
        <v>9.5847502745765034E-3</v>
      </c>
      <c r="N30" s="302">
        <f>SUM(K30:M30)</f>
        <v>9.4750559178246471E-2</v>
      </c>
    </row>
    <row r="31" spans="1:14" x14ac:dyDescent="0.2">
      <c r="A31" s="282" t="s">
        <v>365</v>
      </c>
      <c r="B31" s="302">
        <f>'Ind T6'!L8</f>
        <v>8.8626857457724723E-2</v>
      </c>
      <c r="C31" s="299" t="str">
        <f>CONCATENATE("(",ROUND((B31/$H32)*100,1),")")</f>
        <v>(1.9)</v>
      </c>
      <c r="D31" s="302">
        <f>'Ind T6'!M8</f>
        <v>4.7267657311574583E-2</v>
      </c>
      <c r="E31" s="299" t="str">
        <f>CONCATENATE("(",ROUND((D31/$H32)*100,1),")")</f>
        <v>(1)</v>
      </c>
      <c r="F31" s="302">
        <f>'Ind T6'!N8</f>
        <v>1.3015487066412235</v>
      </c>
      <c r="G31" s="299" t="str">
        <f>CONCATENATE("(",ROUND((F31/$H32)*100,1),")")</f>
        <v>(28.3)</v>
      </c>
      <c r="H31" s="302">
        <f t="shared" ref="H31" si="36">SUM(B31,D31,F31)</f>
        <v>1.4374432214105228</v>
      </c>
      <c r="I31" s="299" t="str">
        <f>CONCATENATE("(",ROUND((H31/$H32)*100,1),")")</f>
        <v>(31.2)</v>
      </c>
      <c r="K31" s="302">
        <f t="shared" ref="K31:K32" si="37">B36-B31</f>
        <v>2.5854785983274037E-3</v>
      </c>
      <c r="L31" s="302">
        <f t="shared" ref="L31:L32" si="38">D36-D31</f>
        <v>2.762805135202856E-5</v>
      </c>
      <c r="M31" s="302">
        <f t="shared" ref="M31:M32" si="39">F36-F31</f>
        <v>6.6636334172077039E-2</v>
      </c>
      <c r="N31" s="302">
        <f t="shared" ref="N31:N32" si="40">SUM(K31:M31)</f>
        <v>6.9249440821756464E-2</v>
      </c>
    </row>
    <row r="32" spans="1:14" x14ac:dyDescent="0.2">
      <c r="A32" s="282" t="s">
        <v>363</v>
      </c>
      <c r="B32" s="302">
        <f>SUM(B30:B31)</f>
        <v>1.2770708127180153</v>
      </c>
      <c r="C32" s="299" t="str">
        <f>CONCATENATE("(",ROUND((B32/$H32)*100,1),")")</f>
        <v>(27.8)</v>
      </c>
      <c r="D32" s="302">
        <f>SUM(D30:D31)</f>
        <v>7.3433681894706393E-2</v>
      </c>
      <c r="E32" s="299" t="str">
        <f>CONCATENATE("(",ROUND((D32/$H32)*100,1),")")</f>
        <v>(1.6)</v>
      </c>
      <c r="F32" s="302">
        <f>SUM(F30:F31)</f>
        <v>3.250495505387283</v>
      </c>
      <c r="G32" s="299" t="str">
        <f>CONCATENATE("(",ROUND((F32/$H32)*100,1),")")</f>
        <v>(70.6)</v>
      </c>
      <c r="H32" s="302">
        <f>SUM(H30:H31)</f>
        <v>4.6010000000000044</v>
      </c>
      <c r="I32" s="299" t="str">
        <f>CONCATENATE("(",ROUND((H32/$H32)*100,1),")")</f>
        <v>(100)</v>
      </c>
      <c r="K32" s="302">
        <f t="shared" si="37"/>
        <v>8.6046876068931688E-2</v>
      </c>
      <c r="L32" s="302">
        <f t="shared" si="38"/>
        <v>1.7320394844177744E-3</v>
      </c>
      <c r="M32" s="302">
        <f t="shared" si="39"/>
        <v>7.6221084446653542E-2</v>
      </c>
      <c r="N32" s="302">
        <f t="shared" si="40"/>
        <v>0.164000000000003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1.2719053527308948</v>
      </c>
      <c r="C35" s="299" t="str">
        <f>CONCATENATE("(",ROUND((B35/$H37)*100,1),")")</f>
        <v>(26.7)</v>
      </c>
      <c r="D35" s="302">
        <f>'Ind T6'!R9</f>
        <v>2.7870436016197556E-2</v>
      </c>
      <c r="E35" s="299" t="str">
        <f>CONCATENATE("(",ROUND((D35/$H37)*100,1),")")</f>
        <v>(0.6)</v>
      </c>
      <c r="F35" s="302">
        <f>'Ind T6'!S9</f>
        <v>1.9585315490206361</v>
      </c>
      <c r="G35" s="299" t="str">
        <f>CONCATENATE("(",ROUND((F35/$H37)*100,1),")")</f>
        <v>(41.1)</v>
      </c>
      <c r="H35" s="302">
        <f>SUM(B35,D35,F35)</f>
        <v>3.2583073377677287</v>
      </c>
      <c r="I35" s="299" t="str">
        <f>CONCATENATE("(",ROUND((H35/$H37)*100,1),")")</f>
        <v>(68.4)</v>
      </c>
      <c r="K35" s="302">
        <f>B40-B35</f>
        <v>0.14656016453340048</v>
      </c>
      <c r="L35" s="302">
        <f>D40-D35</f>
        <v>8.5370191550204061E-4</v>
      </c>
      <c r="M35" s="302">
        <f>F40-F35</f>
        <v>-9.399706632467697E-2</v>
      </c>
      <c r="N35" s="302">
        <f>SUM(K35:M35)</f>
        <v>5.3416800124225561E-2</v>
      </c>
    </row>
    <row r="36" spans="1:14" x14ac:dyDescent="0.2">
      <c r="A36" s="282" t="s">
        <v>365</v>
      </c>
      <c r="B36" s="302">
        <f>'Ind T6'!Q8</f>
        <v>9.1212336056052126E-2</v>
      </c>
      <c r="C36" s="299" t="str">
        <f>CONCATENATE("(",ROUND((B36/$H37)*100,1),")")</f>
        <v>(1.9)</v>
      </c>
      <c r="D36" s="302">
        <f>'Ind T6'!R8</f>
        <v>4.7295285362926612E-2</v>
      </c>
      <c r="E36" s="299" t="str">
        <f>CONCATENATE("(",ROUND((D36/$H37)*100,1),")")</f>
        <v>(1)</v>
      </c>
      <c r="F36" s="302">
        <f>'Ind T6'!S8</f>
        <v>1.3681850408133005</v>
      </c>
      <c r="G36" s="299" t="str">
        <f>CONCATENATE("(",ROUND((F36/$H37)*100,1),")")</f>
        <v>(28.7)</v>
      </c>
      <c r="H36" s="302">
        <f t="shared" ref="H36" si="41">SUM(B36,D36,F36)</f>
        <v>1.5066926622322792</v>
      </c>
      <c r="I36" s="299" t="str">
        <f>CONCATENATE("(",ROUND((H36/$H37)*100,1),")")</f>
        <v>(31.6)</v>
      </c>
      <c r="K36" s="302">
        <f t="shared" ref="K36:K37" si="42">B41-B36</f>
        <v>2.5635260176567615E-3</v>
      </c>
      <c r="L36" s="302">
        <f t="shared" ref="L36:L37" si="43">D41-D36</f>
        <v>-1.6745957051618812E-3</v>
      </c>
      <c r="M36" s="302">
        <f t="shared" ref="M36:M37" si="44">F41-F36</f>
        <v>8.0694269563275522E-2</v>
      </c>
      <c r="N36" s="302">
        <f t="shared" ref="N36:N37" si="45">SUM(K36:M36)</f>
        <v>8.1583199875770396E-2</v>
      </c>
    </row>
    <row r="37" spans="1:14" x14ac:dyDescent="0.2">
      <c r="A37" s="282" t="s">
        <v>363</v>
      </c>
      <c r="B37" s="302">
        <f>SUM(B35:B36)</f>
        <v>1.3631176887869469</v>
      </c>
      <c r="C37" s="299" t="str">
        <f>CONCATENATE("(",ROUND((B37/$H37)*100,1),")")</f>
        <v>(28.6)</v>
      </c>
      <c r="D37" s="302">
        <f>SUM(D35:D36)</f>
        <v>7.5165721379124167E-2</v>
      </c>
      <c r="E37" s="299" t="str">
        <f>CONCATENATE("(",ROUND((D37/$H37)*100,1),")")</f>
        <v>(1.6)</v>
      </c>
      <c r="F37" s="302">
        <f>SUM(F35:F36)</f>
        <v>3.3267165898339366</v>
      </c>
      <c r="G37" s="299" t="str">
        <f>CONCATENATE("(",ROUND((F37/$H37)*100,1),")")</f>
        <v>(69.8)</v>
      </c>
      <c r="H37" s="302">
        <f>SUM(H35:H36)</f>
        <v>4.7650000000000077</v>
      </c>
      <c r="I37" s="299" t="str">
        <f>CONCATENATE("(",ROUND((H37/$H37)*100,1),")")</f>
        <v>(100)</v>
      </c>
      <c r="K37" s="302">
        <f t="shared" si="42"/>
        <v>0.14912369055105712</v>
      </c>
      <c r="L37" s="302">
        <f t="shared" si="43"/>
        <v>-8.2089378965984061E-4</v>
      </c>
      <c r="M37" s="302">
        <f t="shared" si="44"/>
        <v>-1.3302796761401225E-2</v>
      </c>
      <c r="N37" s="302">
        <f t="shared" si="45"/>
        <v>0.13499999999999607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1.4184655172642953</v>
      </c>
      <c r="C40" s="299" t="str">
        <f>CONCATENATE("(",ROUND((B40/$H42)*100,1),")")</f>
        <v>(28.9)</v>
      </c>
      <c r="D40" s="302">
        <f>'Ind T6'!W9</f>
        <v>2.8724137931699596E-2</v>
      </c>
      <c r="E40" s="299" t="str">
        <f>CONCATENATE("(",ROUND((D40/$H42)*100,1),")")</f>
        <v>(0.6)</v>
      </c>
      <c r="F40" s="302">
        <f>'Ind T6'!X9</f>
        <v>1.8645344826959591</v>
      </c>
      <c r="G40" s="299" t="str">
        <f>CONCATENATE("(",ROUND((F40/$H42)*100,1),")")</f>
        <v>(38.1)</v>
      </c>
      <c r="H40" s="302">
        <f>SUM(B40,D40,F40)</f>
        <v>3.3117241378919537</v>
      </c>
      <c r="I40" s="299" t="str">
        <f>CONCATENATE("(",ROUND((H40/$H42)*100,1),")")</f>
        <v>(67.6)</v>
      </c>
      <c r="K40" s="302">
        <f>B40-B30</f>
        <v>0.2300215620040047</v>
      </c>
      <c r="L40" s="302">
        <f>D40-D30</f>
        <v>2.55811334856779E-3</v>
      </c>
      <c r="M40" s="302">
        <f>F40-F30</f>
        <v>-8.4412316050100467E-2</v>
      </c>
      <c r="N40" s="302">
        <f>SUM(K40:M40)</f>
        <v>0.14816735930247202</v>
      </c>
    </row>
    <row r="41" spans="1:14" x14ac:dyDescent="0.2">
      <c r="A41" s="282" t="s">
        <v>365</v>
      </c>
      <c r="B41" s="302">
        <f>'Ind T6'!V8</f>
        <v>9.3775862073708888E-2</v>
      </c>
      <c r="C41" s="299" t="str">
        <f>CONCATENATE("(",ROUND((B41/$H42)*100,1),")")</f>
        <v>(1.9)</v>
      </c>
      <c r="D41" s="302">
        <f>'Ind T6'!W8</f>
        <v>4.5620689657764731E-2</v>
      </c>
      <c r="E41" s="299" t="str">
        <f>CONCATENATE("(",ROUND((D41/$H42)*100,1),")")</f>
        <v>(0.9)</v>
      </c>
      <c r="F41" s="302">
        <f>'Ind T6'!X8</f>
        <v>1.448879310376576</v>
      </c>
      <c r="G41" s="299" t="str">
        <f>CONCATENATE("(",ROUND((F41/$H42)*100,1),")")</f>
        <v>(29.6)</v>
      </c>
      <c r="H41" s="302">
        <f t="shared" ref="H41" si="46">SUM(B41,D41,F41)</f>
        <v>1.5882758621080497</v>
      </c>
      <c r="I41" s="299" t="str">
        <f>CONCATENATE("(",ROUND((H41/$H42)*100,1),")")</f>
        <v>(32.4)</v>
      </c>
      <c r="K41" s="302">
        <f t="shared" ref="K41:K42" si="47">B41-B31</f>
        <v>5.1490046159841651E-3</v>
      </c>
      <c r="L41" s="302">
        <f t="shared" ref="L41:L42" si="48">D41-D31</f>
        <v>-1.6469676538098527E-3</v>
      </c>
      <c r="M41" s="302">
        <f t="shared" ref="M41:M42" si="49">F41-F31</f>
        <v>0.14733060373535256</v>
      </c>
      <c r="N41" s="302">
        <f t="shared" ref="N41:N42" si="50">SUM(K41:M41)</f>
        <v>0.15083264069752689</v>
      </c>
    </row>
    <row r="42" spans="1:14" x14ac:dyDescent="0.2">
      <c r="A42" s="282" t="s">
        <v>363</v>
      </c>
      <c r="B42" s="302">
        <f>SUM(B40:B41)</f>
        <v>1.5122413793380041</v>
      </c>
      <c r="C42" s="299" t="str">
        <f>CONCATENATE("(",ROUND((B42/$H42)*100,1),")")</f>
        <v>(30.9)</v>
      </c>
      <c r="D42" s="302">
        <f>SUM(D40:D41)</f>
        <v>7.4344827589464327E-2</v>
      </c>
      <c r="E42" s="299" t="str">
        <f>CONCATENATE("(",ROUND((D42/$H42)*100,1),")")</f>
        <v>(1.5)</v>
      </c>
      <c r="F42" s="302">
        <f>SUM(F40:F41)</f>
        <v>3.3134137930725354</v>
      </c>
      <c r="G42" s="299" t="str">
        <f>CONCATENATE("(",ROUND((F42/$H42)*100,1),")")</f>
        <v>(67.6)</v>
      </c>
      <c r="H42" s="302">
        <f>SUM(H40:H41)</f>
        <v>4.9000000000000039</v>
      </c>
      <c r="I42" s="299" t="str">
        <f>CONCATENATE("(",ROUND((H42/$H42)*100,1),")")</f>
        <v>(100)</v>
      </c>
      <c r="K42" s="302">
        <f t="shared" si="47"/>
        <v>0.23517056661998881</v>
      </c>
      <c r="L42" s="302">
        <f t="shared" si="48"/>
        <v>9.1114569475793383E-4</v>
      </c>
      <c r="M42" s="302">
        <f t="shared" si="49"/>
        <v>6.2918287685252317E-2</v>
      </c>
      <c r="N42" s="302">
        <f t="shared" si="50"/>
        <v>0.29899999999999904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0.73009663169564532</v>
      </c>
      <c r="C51" s="299" t="str">
        <f>CONCATENATE("(",ROUND((B51/$H53)*100,1),")")</f>
        <v>(80.7)</v>
      </c>
      <c r="D51" s="302">
        <f>'Ind T6'!M18</f>
        <v>3.9478188845959716E-2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0.76957482054160509</v>
      </c>
      <c r="I51" s="299" t="str">
        <f>CONCATENATE("(",ROUND((H51/$H53)*100,1),")")</f>
        <v>(85)</v>
      </c>
      <c r="K51" s="302">
        <f>B56-B51</f>
        <v>-8.6096631696310655E-2</v>
      </c>
      <c r="L51" s="302">
        <f>D56-D51</f>
        <v>-2.9781888458149525E-3</v>
      </c>
      <c r="M51" s="302">
        <f>F56-F51</f>
        <v>0</v>
      </c>
      <c r="N51" s="302">
        <f>SUM(K51:M51)</f>
        <v>-8.9074820542125607E-2</v>
      </c>
    </row>
    <row r="52" spans="1:14" x14ac:dyDescent="0.2">
      <c r="A52" s="282" t="s">
        <v>365</v>
      </c>
      <c r="B52" s="302">
        <f>'Ind T6'!L17</f>
        <v>9.9445057978365517E-2</v>
      </c>
      <c r="C52" s="299" t="str">
        <f>CONCATENATE("(",ROUND((B52/$H53)*100,1),")")</f>
        <v>(11)</v>
      </c>
      <c r="D52" s="302">
        <f>'Ind T6'!M17</f>
        <v>3.598012148002977E-2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0.13542517945839527</v>
      </c>
      <c r="I52" s="299" t="str">
        <f>CONCATENATE("(",ROUND((H52/$H53)*100,1),")")</f>
        <v>(15)</v>
      </c>
      <c r="K52" s="302">
        <f t="shared" ref="K52:K53" si="52">B57-B52</f>
        <v>-1.1945057978738349E-2</v>
      </c>
      <c r="L52" s="302">
        <f t="shared" ref="L52:L53" si="53">D57-D52</f>
        <v>-3.9801214791358036E-3</v>
      </c>
      <c r="M52" s="302">
        <f t="shared" ref="M52:M53" si="54">F57-F52</f>
        <v>0</v>
      </c>
      <c r="N52" s="302">
        <f t="shared" ref="N52:N53" si="55">SUM(K52:M52)</f>
        <v>-1.5925179457874153E-2</v>
      </c>
    </row>
    <row r="53" spans="1:14" x14ac:dyDescent="0.2">
      <c r="A53" s="282" t="s">
        <v>363</v>
      </c>
      <c r="B53" s="302">
        <f>SUM(B51:B52)</f>
        <v>0.82954168967401087</v>
      </c>
      <c r="C53" s="299" t="str">
        <f>CONCATENATE("(",ROUND((B53/$H53)*100,1),")")</f>
        <v>(91.7)</v>
      </c>
      <c r="D53" s="302">
        <f>SUM(D51:D52)</f>
        <v>7.5458310325989486E-2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0.90500000000000036</v>
      </c>
      <c r="I53" s="299" t="str">
        <f>CONCATENATE("(",ROUND((H53/$H53)*100,1),")")</f>
        <v>(100)</v>
      </c>
      <c r="K53" s="302">
        <f t="shared" si="52"/>
        <v>-9.8041689675049004E-2</v>
      </c>
      <c r="L53" s="302">
        <f t="shared" si="53"/>
        <v>-6.9583103249507561E-3</v>
      </c>
      <c r="M53" s="302">
        <f t="shared" si="54"/>
        <v>0</v>
      </c>
      <c r="N53" s="302">
        <f t="shared" si="55"/>
        <v>-0.10499999999999976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0.64399999999933466</v>
      </c>
      <c r="C56" s="299" t="str">
        <f>CONCATENATE("(",ROUND((B56/$H58)*100,1),")")</f>
        <v>(80.5)</v>
      </c>
      <c r="D56" s="302">
        <f>'Ind T6'!R18</f>
        <v>3.6500000000144764E-2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0.68049999999947941</v>
      </c>
      <c r="I56" s="299" t="str">
        <f>CONCATENATE("(",ROUND((H56/$H58)*100,1),")")</f>
        <v>(85.1)</v>
      </c>
      <c r="K56" s="302">
        <f>B61-B56</f>
        <v>-7.9890557941517226E-2</v>
      </c>
      <c r="L56" s="302">
        <f>D61-D56</f>
        <v>-2.4027181688591193E-3</v>
      </c>
      <c r="M56" s="302">
        <f>F61-F56</f>
        <v>0</v>
      </c>
      <c r="N56" s="302">
        <f>SUM(K56:M56)</f>
        <v>-8.2293276110376345E-2</v>
      </c>
    </row>
    <row r="57" spans="1:14" x14ac:dyDescent="0.2">
      <c r="A57" s="282" t="s">
        <v>365</v>
      </c>
      <c r="B57" s="302">
        <f>'Ind T6'!Q17</f>
        <v>8.7499999999627168E-2</v>
      </c>
      <c r="C57" s="299" t="str">
        <f>CONCATENATE("(",ROUND((B57/$H58)*100,1),")")</f>
        <v>(10.9)</v>
      </c>
      <c r="D57" s="302">
        <f>'Ind T6'!R17</f>
        <v>3.2000000000893966E-2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0.11950000000052113</v>
      </c>
      <c r="I57" s="299" t="str">
        <f>CONCATENATE("(",ROUND((H57/$H58)*100,1),")")</f>
        <v>(14.9)</v>
      </c>
      <c r="K57" s="302">
        <f t="shared" ref="K57:K58" si="57">B62-B57</f>
        <v>-1.3789699569128663E-2</v>
      </c>
      <c r="L57" s="302">
        <f t="shared" ref="L57:L58" si="58">D62-D57</f>
        <v>-2.9170243204947426E-3</v>
      </c>
      <c r="M57" s="302">
        <f t="shared" ref="M57:M58" si="59">F62-F57</f>
        <v>0</v>
      </c>
      <c r="N57" s="302">
        <f t="shared" ref="N57:N58" si="60">SUM(K57:M57)</f>
        <v>-1.6706723889623406E-2</v>
      </c>
    </row>
    <row r="58" spans="1:14" x14ac:dyDescent="0.2">
      <c r="A58" s="282" t="s">
        <v>363</v>
      </c>
      <c r="B58" s="302">
        <f>SUM(B56:B57)</f>
        <v>0.73149999999896187</v>
      </c>
      <c r="C58" s="299" t="str">
        <f>CONCATENATE("(",ROUND((B58/$H58)*100,1),")")</f>
        <v>(91.4)</v>
      </c>
      <c r="D58" s="302">
        <f>SUM(D56:D57)</f>
        <v>6.850000000103873E-2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0.80000000000000049</v>
      </c>
      <c r="I58" s="299" t="str">
        <f>CONCATENATE("(",ROUND((H58/$H58)*100,1),")")</f>
        <v>(100)</v>
      </c>
      <c r="K58" s="302">
        <f t="shared" si="57"/>
        <v>-9.3680257510645903E-2</v>
      </c>
      <c r="L58" s="302">
        <f t="shared" si="58"/>
        <v>-5.3197424893538653E-3</v>
      </c>
      <c r="M58" s="302">
        <f t="shared" si="59"/>
        <v>0</v>
      </c>
      <c r="N58" s="302">
        <f t="shared" si="60"/>
        <v>-9.8999999999999769E-2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0.56410944205781743</v>
      </c>
      <c r="C61" s="299" t="str">
        <f>CONCATENATE("(",ROUND((B61/$H63)*100,1),")")</f>
        <v>(80.5)</v>
      </c>
      <c r="D61" s="302">
        <f>'Ind T6'!W18</f>
        <v>3.4097281831285645E-2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0.59820672388910312</v>
      </c>
      <c r="I61" s="299" t="str">
        <f>CONCATENATE("(",ROUND((H61/$H63)*100,1),")")</f>
        <v>(85.3)</v>
      </c>
      <c r="K61" s="302">
        <f>B61-B51</f>
        <v>-0.16598718963782788</v>
      </c>
      <c r="L61" s="302">
        <f>D61-D51</f>
        <v>-5.3809070146740717E-3</v>
      </c>
      <c r="M61" s="302">
        <f>F61-F51</f>
        <v>0</v>
      </c>
      <c r="N61" s="302">
        <f>SUM(K61:M61)</f>
        <v>-0.17136809665250197</v>
      </c>
    </row>
    <row r="62" spans="1:14" x14ac:dyDescent="0.2">
      <c r="A62" s="282" t="s">
        <v>365</v>
      </c>
      <c r="B62" s="302">
        <f>'Ind T6'!V17</f>
        <v>7.3710300430498504E-2</v>
      </c>
      <c r="C62" s="299" t="str">
        <f>CONCATENATE("(",ROUND((B62/$H63)*100,1),")")</f>
        <v>(10.5)</v>
      </c>
      <c r="D62" s="302">
        <f>'Ind T6'!W17</f>
        <v>2.9082975680399224E-2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0.10279327611089772</v>
      </c>
      <c r="I62" s="299" t="str">
        <f>CONCATENATE("(",ROUND((H62/$H63)*100,1),")")</f>
        <v>(14.7)</v>
      </c>
      <c r="K62" s="302">
        <f t="shared" ref="K62:K63" si="62">B62-B52</f>
        <v>-2.5734757547867013E-2</v>
      </c>
      <c r="L62" s="302">
        <f t="shared" ref="L62:L63" si="63">D62-D52</f>
        <v>-6.8971457996305462E-3</v>
      </c>
      <c r="M62" s="302">
        <f t="shared" ref="M62:M63" si="64">F62-F52</f>
        <v>0</v>
      </c>
      <c r="N62" s="302">
        <f t="shared" ref="N62:N63" si="65">SUM(K62:M62)</f>
        <v>-3.2631903347497562E-2</v>
      </c>
    </row>
    <row r="63" spans="1:14" x14ac:dyDescent="0.2">
      <c r="A63" s="282" t="s">
        <v>363</v>
      </c>
      <c r="B63" s="302">
        <f>SUM(B61:B62)</f>
        <v>0.63781974248831597</v>
      </c>
      <c r="C63" s="299" t="str">
        <f>CONCATENATE("(",ROUND((B63/$H63)*100,1),")")</f>
        <v>(91)</v>
      </c>
      <c r="D63" s="302">
        <f>SUM(D61:D62)</f>
        <v>6.3180257511684865E-2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0.70100000000000084</v>
      </c>
      <c r="I63" s="299" t="str">
        <f>CONCATENATE("(",ROUND((H63/$H63)*100,1),")")</f>
        <v>(100)</v>
      </c>
      <c r="K63" s="302">
        <f t="shared" si="62"/>
        <v>-0.19172194718569491</v>
      </c>
      <c r="L63" s="302">
        <f t="shared" si="63"/>
        <v>-1.2278052814304621E-2</v>
      </c>
      <c r="M63" s="302">
        <f t="shared" si="64"/>
        <v>0</v>
      </c>
      <c r="N63" s="302">
        <f t="shared" si="65"/>
        <v>-0.20399999999999952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4.6603188849643509</v>
      </c>
      <c r="C72" s="299" t="str">
        <f>CONCATENATE("(",ROUND((B72/$H74)*100,1),")")</f>
        <v>(56.3)</v>
      </c>
      <c r="D72" s="302">
        <f>'Ind T6'!M27</f>
        <v>0.25886855819269344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4.9191874431570444</v>
      </c>
      <c r="I72" s="299" t="str">
        <f>CONCATENATE("(",ROUND((H72/$H74)*100,1),")")</f>
        <v>(59.4)</v>
      </c>
      <c r="K72" s="302">
        <f>B77-B72</f>
        <v>-3.5473481991540545E-2</v>
      </c>
      <c r="L72" s="302">
        <f>D77-D72</f>
        <v>6.1573607378118123E-4</v>
      </c>
      <c r="M72" s="302">
        <f>F77-F72</f>
        <v>0</v>
      </c>
      <c r="N72" s="302">
        <f>SUM(K72:M72)</f>
        <v>-3.4857745917759364E-2</v>
      </c>
    </row>
    <row r="73" spans="1:14" x14ac:dyDescent="0.2">
      <c r="A73" s="282" t="s">
        <v>365</v>
      </c>
      <c r="B73" s="302">
        <f>'Ind T6'!L26</f>
        <v>2.4565119529747559</v>
      </c>
      <c r="C73" s="299" t="str">
        <f>CONCATENATE("(",ROUND((B73/$H74)*100,1),")")</f>
        <v>(29.7)</v>
      </c>
      <c r="D73" s="302">
        <f>'Ind T6'!M26</f>
        <v>0.83070783358261069</v>
      </c>
      <c r="E73" s="299" t="str">
        <f>CONCATENATE("(",ROUND((D73/$H74)*100,1),")")</f>
        <v>(10)</v>
      </c>
      <c r="F73" s="302">
        <f>'Ind T6'!N26</f>
        <v>7.2592770285596131E-2</v>
      </c>
      <c r="G73" s="299" t="str">
        <f>CONCATENATE("(",ROUND((F73/$H74)*100,1),")")</f>
        <v>(0.9)</v>
      </c>
      <c r="H73" s="302">
        <f t="shared" ref="H73" si="66">SUM(B73,D73,F73)</f>
        <v>3.3598125568429626</v>
      </c>
      <c r="I73" s="299" t="str">
        <f>CONCATENATE("(",ROUND((H73/$H74)*100,1),")")</f>
        <v>(40.6)</v>
      </c>
      <c r="K73" s="302">
        <f t="shared" ref="K73:K74" si="67">B78-B73</f>
        <v>9.9990302500135186E-2</v>
      </c>
      <c r="L73" s="302">
        <f t="shared" ref="L73:L74" si="68">D78-D73</f>
        <v>1.1481494041105655E-3</v>
      </c>
      <c r="M73" s="302">
        <f t="shared" ref="M73:M74" si="69">F78-F73</f>
        <v>2.7192940135093019E-3</v>
      </c>
      <c r="N73" s="302">
        <f t="shared" ref="N73:N74" si="70">SUM(K73:M73)</f>
        <v>0.10385774591775505</v>
      </c>
    </row>
    <row r="74" spans="1:14" x14ac:dyDescent="0.2">
      <c r="A74" s="282" t="s">
        <v>363</v>
      </c>
      <c r="B74" s="302">
        <f>SUM(B72:B73)</f>
        <v>7.1168308379391068</v>
      </c>
      <c r="C74" s="299" t="str">
        <f>CONCATENATE("(",ROUND((B74/$H74)*100,1),")")</f>
        <v>(86)</v>
      </c>
      <c r="D74" s="302">
        <f>SUM(D72:D73)</f>
        <v>1.0895763917753041</v>
      </c>
      <c r="E74" s="299" t="str">
        <f>CONCATENATE("(",ROUND((D74/$H74)*100,1),")")</f>
        <v>(13.2)</v>
      </c>
      <c r="F74" s="302">
        <f>SUM(F72:F73)</f>
        <v>7.2592770285596131E-2</v>
      </c>
      <c r="G74" s="299" t="str">
        <f>CONCATENATE("(",ROUND((F74/$H74)*100,1),")")</f>
        <v>(0.9)</v>
      </c>
      <c r="H74" s="302">
        <f>SUM(H72:H73)</f>
        <v>8.279000000000007</v>
      </c>
      <c r="I74" s="299" t="str">
        <f>CONCATENATE("(",ROUND((H74/$H74)*100,1),")")</f>
        <v>(100)</v>
      </c>
      <c r="K74" s="302">
        <f t="shared" si="67"/>
        <v>6.4516820508594641E-2</v>
      </c>
      <c r="L74" s="302">
        <f t="shared" si="68"/>
        <v>1.7638854778918578E-3</v>
      </c>
      <c r="M74" s="302">
        <f t="shared" si="69"/>
        <v>2.7192940135093019E-3</v>
      </c>
      <c r="N74" s="302">
        <f t="shared" si="70"/>
        <v>6.8999999999995801E-2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4.6248454029728103</v>
      </c>
      <c r="C77" s="299" t="str">
        <f>CONCATENATE("(",ROUND((B77/$H79)*100,1),")")</f>
        <v>(55.4)</v>
      </c>
      <c r="D77" s="302">
        <f>'Ind T6'!R27</f>
        <v>0.25948429426647462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4.8843296972392851</v>
      </c>
      <c r="I77" s="299" t="str">
        <f>CONCATENATE("(",ROUND((H77/$H79)*100,1),")")</f>
        <v>(58.5)</v>
      </c>
      <c r="K77" s="302">
        <f>B82-B77</f>
        <v>-0.25822210324598149</v>
      </c>
      <c r="L77" s="302">
        <f>D82-D77</f>
        <v>-8.884057719072247E-3</v>
      </c>
      <c r="M77" s="302">
        <f>F82-F77</f>
        <v>0</v>
      </c>
      <c r="N77" s="302">
        <f>SUM(K77:M77)</f>
        <v>-0.26710616096505374</v>
      </c>
    </row>
    <row r="78" spans="1:14" x14ac:dyDescent="0.2">
      <c r="A78" s="282" t="s">
        <v>365</v>
      </c>
      <c r="B78" s="302">
        <f>'Ind T6'!Q26</f>
        <v>2.5565022554748911</v>
      </c>
      <c r="C78" s="299" t="str">
        <f>CONCATENATE("(",ROUND((B78/$H79)*100,1),")")</f>
        <v>(30.6)</v>
      </c>
      <c r="D78" s="302">
        <f>'Ind T6'!R26</f>
        <v>0.83185598298672125</v>
      </c>
      <c r="E78" s="299" t="str">
        <f>CONCATENATE("(",ROUND((D78/$H79)*100,1),")")</f>
        <v>(10)</v>
      </c>
      <c r="F78" s="302">
        <f>'Ind T6'!S26</f>
        <v>7.5312064299105433E-2</v>
      </c>
      <c r="G78" s="299" t="str">
        <f>CONCATENATE("(",ROUND((F78/$H79)*100,1),")")</f>
        <v>(0.9)</v>
      </c>
      <c r="H78" s="302">
        <f t="shared" ref="H78" si="71">SUM(B78,D78,F78)</f>
        <v>3.4636703027607179</v>
      </c>
      <c r="I78" s="299" t="str">
        <f>CONCATENATE("(",ROUND((H78/$H79)*100,1),")")</f>
        <v>(41.5)</v>
      </c>
      <c r="K78" s="302">
        <f t="shared" ref="K78:K79" si="72">B83-B78</f>
        <v>7.9262972267663656E-2</v>
      </c>
      <c r="L78" s="302">
        <f t="shared" ref="L78:L79" si="73">D83-D78</f>
        <v>-3.4054681952270238E-2</v>
      </c>
      <c r="M78" s="302">
        <f t="shared" ref="M78:M79" si="74">F83-F78</f>
        <v>8.9787064966401209E-4</v>
      </c>
      <c r="N78" s="302">
        <f t="shared" ref="N78:N79" si="75">SUM(K78:M78)</f>
        <v>4.610616096505743E-2</v>
      </c>
    </row>
    <row r="79" spans="1:14" x14ac:dyDescent="0.2">
      <c r="A79" s="282" t="s">
        <v>363</v>
      </c>
      <c r="B79" s="302">
        <f>SUM(B77:B78)</f>
        <v>7.1813476584477014</v>
      </c>
      <c r="C79" s="299" t="str">
        <f>CONCATENATE("(",ROUND((B79/$H79)*100,1),")")</f>
        <v>(86)</v>
      </c>
      <c r="D79" s="302">
        <f>SUM(D77:D78)</f>
        <v>1.0913402772531959</v>
      </c>
      <c r="E79" s="299" t="str">
        <f>CONCATENATE("(",ROUND((D79/$H79)*100,1),")")</f>
        <v>(13.1)</v>
      </c>
      <c r="F79" s="302">
        <f>SUM(F77:F78)</f>
        <v>7.5312064299105433E-2</v>
      </c>
      <c r="G79" s="299" t="str">
        <f>CONCATENATE("(",ROUND((F79/$H79)*100,1),")")</f>
        <v>(0.9)</v>
      </c>
      <c r="H79" s="302">
        <f>SUM(H77:H78)</f>
        <v>8.3480000000000025</v>
      </c>
      <c r="I79" s="299" t="str">
        <f>CONCATENATE("(",ROUND((H79/$H79)*100,1),")")</f>
        <v>(100)</v>
      </c>
      <c r="K79" s="302">
        <f t="shared" si="72"/>
        <v>-0.17895913097831784</v>
      </c>
      <c r="L79" s="302">
        <f t="shared" si="73"/>
        <v>-4.2938739671342541E-2</v>
      </c>
      <c r="M79" s="302">
        <f t="shared" si="74"/>
        <v>8.9787064966401209E-4</v>
      </c>
      <c r="N79" s="302">
        <f t="shared" si="75"/>
        <v>-0.22099999999999637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4.3666232997268288</v>
      </c>
      <c r="C82" s="299" t="str">
        <f>CONCATENATE("(",ROUND((B82/$H84)*100,1),")")</f>
        <v>(53.7)</v>
      </c>
      <c r="D82" s="302">
        <f>'Ind T6'!W27</f>
        <v>0.25060023654740238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4.6172235362742313</v>
      </c>
      <c r="I82" s="299" t="str">
        <f>CONCATENATE("(",ROUND((H82/$H84)*100,1),")")</f>
        <v>(56.8)</v>
      </c>
      <c r="K82" s="302">
        <f>B82-B72</f>
        <v>-0.29369558523752204</v>
      </c>
      <c r="L82" s="302">
        <f>D82-D72</f>
        <v>-8.2683216452910657E-3</v>
      </c>
      <c r="M82" s="302">
        <f>F82-F72</f>
        <v>0</v>
      </c>
      <c r="N82" s="302">
        <f>SUM(K82:M82)</f>
        <v>-0.3019639068828131</v>
      </c>
    </row>
    <row r="83" spans="1:14" x14ac:dyDescent="0.2">
      <c r="A83" s="282" t="s">
        <v>365</v>
      </c>
      <c r="B83" s="302">
        <f>'Ind T6'!V26</f>
        <v>2.6357652277425547</v>
      </c>
      <c r="C83" s="299" t="str">
        <f>CONCATENATE("(",ROUND((B83/$H84)*100,1),")")</f>
        <v>(32.4)</v>
      </c>
      <c r="D83" s="302">
        <f>'Ind T6'!W26</f>
        <v>0.79780130103445102</v>
      </c>
      <c r="E83" s="299" t="str">
        <f>CONCATENATE("(",ROUND((D83/$H84)*100,1),")")</f>
        <v>(9.8)</v>
      </c>
      <c r="F83" s="302">
        <f>'Ind T6'!X26</f>
        <v>7.6209934948769445E-2</v>
      </c>
      <c r="G83" s="299" t="str">
        <f>CONCATENATE("(",ROUND((F83/$H84)*100,1),")")</f>
        <v>(0.9)</v>
      </c>
      <c r="H83" s="302">
        <f t="shared" ref="H83" si="76">SUM(B83,D83,F83)</f>
        <v>3.5097764637257751</v>
      </c>
      <c r="I83" s="299" t="str">
        <f>CONCATENATE("(",ROUND((H83/$H84)*100,1),")")</f>
        <v>(43.2)</v>
      </c>
      <c r="K83" s="302">
        <f t="shared" ref="K83:K84" si="77">B83-B73</f>
        <v>0.17925327476779884</v>
      </c>
      <c r="L83" s="302">
        <f t="shared" ref="L83:L84" si="78">D83-D73</f>
        <v>-3.2906532548159673E-2</v>
      </c>
      <c r="M83" s="302">
        <f t="shared" ref="M83:M84" si="79">F83-F73</f>
        <v>3.617164663173314E-3</v>
      </c>
      <c r="N83" s="302">
        <f t="shared" ref="N83:N84" si="80">SUM(K83:M83)</f>
        <v>0.14996390688281247</v>
      </c>
    </row>
    <row r="84" spans="1:14" x14ac:dyDescent="0.2">
      <c r="A84" s="282" t="s">
        <v>363</v>
      </c>
      <c r="B84" s="302">
        <f>SUM(B82:B83)</f>
        <v>7.0023885274693836</v>
      </c>
      <c r="C84" s="299" t="str">
        <f>CONCATENATE("(",ROUND((B84/$H84)*100,1),")")</f>
        <v>(86.2)</v>
      </c>
      <c r="D84" s="302">
        <f>SUM(D82:D83)</f>
        <v>1.0484015375818534</v>
      </c>
      <c r="E84" s="299" t="str">
        <f>CONCATENATE("(",ROUND((D84/$H84)*100,1),")")</f>
        <v>(12.9)</v>
      </c>
      <c r="F84" s="302">
        <f>SUM(F82:F83)</f>
        <v>7.6209934948769445E-2</v>
      </c>
      <c r="G84" s="299" t="str">
        <f>CONCATENATE("(",ROUND((F84/$H84)*100,1),")")</f>
        <v>(0.9)</v>
      </c>
      <c r="H84" s="302">
        <f>SUM(H82:H83)</f>
        <v>8.127000000000006</v>
      </c>
      <c r="I84" s="299" t="str">
        <f>CONCATENATE("(",ROUND((H84/$H84)*100,1),")")</f>
        <v>(100)</v>
      </c>
      <c r="K84" s="302">
        <f t="shared" si="77"/>
        <v>-0.1144423104697232</v>
      </c>
      <c r="L84" s="302">
        <f t="shared" si="78"/>
        <v>-4.1174854193450683E-2</v>
      </c>
      <c r="M84" s="302">
        <f t="shared" si="79"/>
        <v>3.617164663173314E-3</v>
      </c>
      <c r="N84" s="302">
        <f t="shared" si="80"/>
        <v>-0.15200000000000058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10.737130035996161</v>
      </c>
      <c r="C93" s="299" t="str">
        <f>CONCATENATE("(",ROUND((B93/$H95)*100,1),")")</f>
        <v>(74.2)</v>
      </c>
      <c r="D93" s="302">
        <f>'Ind T6'!M36</f>
        <v>0.19075899280686154</v>
      </c>
      <c r="E93" s="299" t="str">
        <f>CONCATENATE("(",ROUND((D93/$H95)*100,1),")")</f>
        <v>(1.3)</v>
      </c>
      <c r="F93" s="302">
        <f>'Ind T6'!N36</f>
        <v>2.6012589928043734E-3</v>
      </c>
      <c r="G93" s="299" t="str">
        <f>CONCATENATE("(",ROUND((F93/$H95)*100,1),")")</f>
        <v>(0)</v>
      </c>
      <c r="H93" s="302">
        <f>SUM(B93,D93,F93)</f>
        <v>10.930490287795827</v>
      </c>
      <c r="I93" s="299" t="str">
        <f>CONCATENATE("(",ROUND((H93/$H95)*100,1),")")</f>
        <v>(75.6)</v>
      </c>
      <c r="K93" s="302">
        <f>B98-B93</f>
        <v>0.24377337895296591</v>
      </c>
      <c r="L93" s="302">
        <f>D98-D93</f>
        <v>2.7973728761476052E-2</v>
      </c>
      <c r="M93" s="302">
        <f>F98-F93</f>
        <v>2.7019781990459887E-6</v>
      </c>
      <c r="N93" s="302">
        <f>SUM(K93:M93)</f>
        <v>0.27174980969264106</v>
      </c>
    </row>
    <row r="94" spans="1:14" x14ac:dyDescent="0.2">
      <c r="A94" s="282" t="s">
        <v>365</v>
      </c>
      <c r="B94" s="302">
        <f>'Ind T6'!L35</f>
        <v>3.0530109711976507</v>
      </c>
      <c r="C94" s="299" t="str">
        <f>CONCATENATE("(",ROUND((B94/$H95)*100,1),")")</f>
        <v>(21.1)</v>
      </c>
      <c r="D94" s="302">
        <f>'Ind T6'!M35</f>
        <v>0.32515737410163098</v>
      </c>
      <c r="E94" s="299" t="str">
        <f>CONCATENATE("(",ROUND((D94/$H95)*100,1),")")</f>
        <v>(2.2)</v>
      </c>
      <c r="F94" s="302">
        <f>'Ind T6'!N35</f>
        <v>0.15434136690490471</v>
      </c>
      <c r="G94" s="299" t="str">
        <f>CONCATENATE("(",ROUND((F94/$H95)*100,1),")")</f>
        <v>(1.1)</v>
      </c>
      <c r="H94" s="302">
        <f t="shared" ref="H94" si="81">SUM(B94,D94,F94)</f>
        <v>3.5325097122041864</v>
      </c>
      <c r="I94" s="299" t="str">
        <f>CONCATENATE("(",ROUND((H94/$H95)*100,1),")")</f>
        <v>(24.4)</v>
      </c>
      <c r="K94" s="302">
        <f t="shared" ref="K94:K95" si="82">B99-B94</f>
        <v>0.16982472407552995</v>
      </c>
      <c r="L94" s="302">
        <f t="shared" ref="L94:L95" si="83">D99-D94</f>
        <v>3.418923991995565E-2</v>
      </c>
      <c r="M94" s="302">
        <f t="shared" ref="M94:M95" si="84">F99-F94</f>
        <v>6.236226311879145E-3</v>
      </c>
      <c r="N94" s="302">
        <f t="shared" ref="N94:N95" si="85">SUM(K94:M94)</f>
        <v>0.21025019030736475</v>
      </c>
    </row>
    <row r="95" spans="1:14" x14ac:dyDescent="0.2">
      <c r="A95" s="282" t="s">
        <v>363</v>
      </c>
      <c r="B95" s="302">
        <f>SUM(B93:B94)</f>
        <v>13.790141007193812</v>
      </c>
      <c r="C95" s="299" t="str">
        <f>CONCATENATE("(",ROUND((B95/$H95)*100,1),")")</f>
        <v>(95.3)</v>
      </c>
      <c r="D95" s="302">
        <f>SUM(D93:D94)</f>
        <v>0.51591636690849252</v>
      </c>
      <c r="E95" s="299" t="str">
        <f>CONCATENATE("(",ROUND((D95/$H95)*100,1),")")</f>
        <v>(3.6)</v>
      </c>
      <c r="F95" s="302">
        <f>SUM(F93:F94)</f>
        <v>0.15694262589770908</v>
      </c>
      <c r="G95" s="299" t="str">
        <f>CONCATENATE("(",ROUND((F95/$H95)*100,1),")")</f>
        <v>(1.1)</v>
      </c>
      <c r="H95" s="302">
        <f>SUM(H93:H94)</f>
        <v>14.463000000000013</v>
      </c>
      <c r="I95" s="299" t="str">
        <f>CONCATENATE("(",ROUND((H95/$H95)*100,1),")")</f>
        <v>(100)</v>
      </c>
      <c r="K95" s="302">
        <f t="shared" si="82"/>
        <v>0.41359810302849631</v>
      </c>
      <c r="L95" s="302">
        <f t="shared" si="83"/>
        <v>6.2162968681431674E-2</v>
      </c>
      <c r="M95" s="302">
        <f t="shared" si="84"/>
        <v>6.2389282900782161E-3</v>
      </c>
      <c r="N95" s="302">
        <f t="shared" si="85"/>
        <v>0.4820000000000062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10.980903414949127</v>
      </c>
      <c r="C98" s="299" t="str">
        <f>CONCATENATE("(",ROUND((B98/$H100)*100,1),")")</f>
        <v>(73.5)</v>
      </c>
      <c r="D98" s="302">
        <f>'Ind T6'!R36</f>
        <v>0.21873272156833759</v>
      </c>
      <c r="E98" s="299" t="str">
        <f>CONCATENATE("(",ROUND((D98/$H100)*100,1),")")</f>
        <v>(1.5)</v>
      </c>
      <c r="F98" s="302">
        <f>'Ind T6'!S36</f>
        <v>2.6039609710034194E-3</v>
      </c>
      <c r="G98" s="299" t="str">
        <f>CONCATENATE("(",ROUND((F98/$H100)*100,1),")")</f>
        <v>(0)</v>
      </c>
      <c r="H98" s="302">
        <f>SUM(B98,D98,F98)</f>
        <v>11.202240097488467</v>
      </c>
      <c r="I98" s="299" t="str">
        <f>CONCATENATE("(",ROUND((H98/$H100)*100,1),")")</f>
        <v>(75)</v>
      </c>
      <c r="K98" s="302">
        <f>B103-B98</f>
        <v>-0.94619471882602113</v>
      </c>
      <c r="L98" s="302">
        <f>D103-D98</f>
        <v>1.3885731036244464E-2</v>
      </c>
      <c r="M98" s="302">
        <f>F103-F98</f>
        <v>-2.3068763985428092E-8</v>
      </c>
      <c r="N98" s="302">
        <f>SUM(K98:M98)</f>
        <v>-0.93230901085854068</v>
      </c>
    </row>
    <row r="99" spans="1:14" x14ac:dyDescent="0.2">
      <c r="A99" s="282" t="s">
        <v>365</v>
      </c>
      <c r="B99" s="302">
        <f>'Ind T6'!Q35</f>
        <v>3.2228356952731807</v>
      </c>
      <c r="C99" s="299" t="str">
        <f>CONCATENATE("(",ROUND((B99/$H100)*100,1),")")</f>
        <v>(21.6)</v>
      </c>
      <c r="D99" s="302">
        <f>'Ind T6'!R35</f>
        <v>0.35934661402158663</v>
      </c>
      <c r="E99" s="299" t="str">
        <f>CONCATENATE("(",ROUND((D99/$H100)*100,1),")")</f>
        <v>(2.4)</v>
      </c>
      <c r="F99" s="302">
        <f>'Ind T6'!S35</f>
        <v>0.16057759321678386</v>
      </c>
      <c r="G99" s="299" t="str">
        <f>CONCATENATE("(",ROUND((F99/$H100)*100,1),")")</f>
        <v>(1.1)</v>
      </c>
      <c r="H99" s="302">
        <f t="shared" ref="H99" si="86">SUM(B99,D99,F99)</f>
        <v>3.7427599025115508</v>
      </c>
      <c r="I99" s="299" t="str">
        <f>CONCATENATE("(",ROUND((H99/$H100)*100,1),")")</f>
        <v>(25)</v>
      </c>
      <c r="K99" s="302">
        <f t="shared" ref="K99:K100" si="87">B104-B99</f>
        <v>-0.24393073495881712</v>
      </c>
      <c r="L99" s="302">
        <f t="shared" ref="L99:L100" si="88">D104-D99</f>
        <v>-8.6829765020302596E-3</v>
      </c>
      <c r="M99" s="302">
        <f t="shared" ref="M99:M100" si="89">F104-F99</f>
        <v>-6.0772776806422013E-3</v>
      </c>
      <c r="N99" s="302">
        <f t="shared" ref="N99:N100" si="90">SUM(K99:M99)</f>
        <v>-0.25869098914148958</v>
      </c>
    </row>
    <row r="100" spans="1:14" x14ac:dyDescent="0.2">
      <c r="A100" s="282" t="s">
        <v>363</v>
      </c>
      <c r="B100" s="302">
        <f>SUM(B98:B99)</f>
        <v>14.203739110222308</v>
      </c>
      <c r="C100" s="299" t="str">
        <f>CONCATENATE("(",ROUND((B100/$H100)*100,1),")")</f>
        <v>(95)</v>
      </c>
      <c r="D100" s="302">
        <f>SUM(D98:D99)</f>
        <v>0.57807933558992419</v>
      </c>
      <c r="E100" s="299" t="str">
        <f>CONCATENATE("(",ROUND((D100/$H100)*100,1),")")</f>
        <v>(3.9)</v>
      </c>
      <c r="F100" s="302">
        <f>SUM(F98:F99)</f>
        <v>0.16318155418778729</v>
      </c>
      <c r="G100" s="299" t="str">
        <f>CONCATENATE("(",ROUND((F100/$H100)*100,1),")")</f>
        <v>(1.1)</v>
      </c>
      <c r="H100" s="302">
        <f>SUM(H98:H99)</f>
        <v>14.945000000000018</v>
      </c>
      <c r="I100" s="299" t="str">
        <f>CONCATENATE("(",ROUND((H100/$H100)*100,1),")")</f>
        <v>(100)</v>
      </c>
      <c r="K100" s="302">
        <f t="shared" si="87"/>
        <v>-1.1901254537848391</v>
      </c>
      <c r="L100" s="302">
        <f t="shared" si="88"/>
        <v>5.20275453421426E-3</v>
      </c>
      <c r="M100" s="302">
        <f t="shared" si="89"/>
        <v>-6.0773007494062115E-3</v>
      </c>
      <c r="N100" s="302">
        <f t="shared" si="90"/>
        <v>-1.1910000000000309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10.034708696123106</v>
      </c>
      <c r="C103" s="299" t="str">
        <f>CONCATENATE("(",ROUND((B103/$H105)*100,1),")")</f>
        <v>(73)</v>
      </c>
      <c r="D103" s="302">
        <f>'Ind T6'!W36</f>
        <v>0.23261845260458205</v>
      </c>
      <c r="E103" s="299" t="str">
        <f>CONCATENATE("(",ROUND((D103/$H105)*100,1),")")</f>
        <v>(1.7)</v>
      </c>
      <c r="F103" s="302">
        <f>'Ind T6'!X36</f>
        <v>2.603937902239434E-3</v>
      </c>
      <c r="G103" s="299" t="str">
        <f>CONCATENATE("(",ROUND((F103/$H105)*100,1),")")</f>
        <v>(0)</v>
      </c>
      <c r="H103" s="302">
        <f>SUM(B103,D103,F103)</f>
        <v>10.269931086629928</v>
      </c>
      <c r="I103" s="299" t="str">
        <f>CONCATENATE("(",ROUND((H103/$H105)*100,1),")")</f>
        <v>(74.7)</v>
      </c>
      <c r="K103" s="302">
        <f>B103-B93</f>
        <v>-0.70242133987305522</v>
      </c>
      <c r="L103" s="302">
        <f>D103-D93</f>
        <v>4.1859459797720516E-2</v>
      </c>
      <c r="M103" s="302">
        <f>F103-F93</f>
        <v>2.6789094350605606E-6</v>
      </c>
      <c r="N103" s="302">
        <f>SUM(K103:M103)</f>
        <v>-0.66055920116589961</v>
      </c>
    </row>
    <row r="104" spans="1:14" x14ac:dyDescent="0.2">
      <c r="A104" s="282" t="s">
        <v>365</v>
      </c>
      <c r="B104" s="302">
        <f>'Ind T6'!V35</f>
        <v>2.9789049603143636</v>
      </c>
      <c r="C104" s="299" t="str">
        <f>CONCATENATE("(",ROUND((B104/$H105)*100,1),")")</f>
        <v>(21.7)</v>
      </c>
      <c r="D104" s="302">
        <f>'Ind T6'!W35</f>
        <v>0.35066363751955637</v>
      </c>
      <c r="E104" s="299" t="str">
        <f>CONCATENATE("(",ROUND((D104/$H105)*100,1),")")</f>
        <v>(2.5)</v>
      </c>
      <c r="F104" s="302">
        <f>'Ind T6'!X35</f>
        <v>0.15450031553614166</v>
      </c>
      <c r="G104" s="299" t="str">
        <f>CONCATENATE("(",ROUND((F104/$H105)*100,1),")")</f>
        <v>(1.1)</v>
      </c>
      <c r="H104" s="302">
        <f t="shared" ref="H104" si="91">SUM(B104,D104,F104)</f>
        <v>3.4840689133700615</v>
      </c>
      <c r="I104" s="299" t="str">
        <f>CONCATENATE("(",ROUND((H104/$H105)*100,1),")")</f>
        <v>(25.3)</v>
      </c>
      <c r="K104" s="302">
        <f t="shared" ref="K104:K105" si="92">B104-B94</f>
        <v>-7.4106010883287166E-2</v>
      </c>
      <c r="L104" s="302">
        <f t="shared" ref="L104:L105" si="93">D104-D94</f>
        <v>2.550626341792539E-2</v>
      </c>
      <c r="M104" s="302">
        <f t="shared" ref="M104:M105" si="94">F104-F94</f>
        <v>1.5894863123694369E-4</v>
      </c>
      <c r="N104" s="302">
        <f t="shared" ref="N104:N105" si="95">SUM(K104:M104)</f>
        <v>-4.8440798834124832E-2</v>
      </c>
    </row>
    <row r="105" spans="1:14" x14ac:dyDescent="0.2">
      <c r="A105" s="282" t="s">
        <v>363</v>
      </c>
      <c r="B105" s="302">
        <f>SUM(B103:B104)</f>
        <v>13.013613656437469</v>
      </c>
      <c r="C105" s="299" t="str">
        <f>CONCATENATE("(",ROUND((B105/$H105)*100,1),")")</f>
        <v>(94.6)</v>
      </c>
      <c r="D105" s="302">
        <f>SUM(D103:D104)</f>
        <v>0.58328209012413845</v>
      </c>
      <c r="E105" s="299" t="str">
        <f>CONCATENATE("(",ROUND((D105/$H105)*100,1),")")</f>
        <v>(4.2)</v>
      </c>
      <c r="F105" s="302">
        <f>SUM(F103:F104)</f>
        <v>0.15710425343838108</v>
      </c>
      <c r="G105" s="299" t="str">
        <f>CONCATENATE("(",ROUND((F105/$H105)*100,1),")")</f>
        <v>(1.1)</v>
      </c>
      <c r="H105" s="302">
        <f>SUM(H103:H104)</f>
        <v>13.753999999999989</v>
      </c>
      <c r="I105" s="299" t="str">
        <f>CONCATENATE("(",ROUND((H105/$H105)*100,1),")")</f>
        <v>(100)</v>
      </c>
      <c r="K105" s="302">
        <f t="shared" si="92"/>
        <v>-0.77652735075634283</v>
      </c>
      <c r="L105" s="302">
        <f t="shared" si="93"/>
        <v>6.7365723215645934E-2</v>
      </c>
      <c r="M105" s="302">
        <f t="shared" si="94"/>
        <v>1.6162754067200469E-4</v>
      </c>
      <c r="N105" s="302">
        <f t="shared" si="95"/>
        <v>-0.70900000000002494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45.389900704893137</v>
      </c>
      <c r="C114" s="299" t="str">
        <f>CONCATENATE("(",ROUND((B114/$H116)*100,1),")")</f>
        <v>(79.6)</v>
      </c>
      <c r="D114" s="302">
        <f>'Ind T6'!M45</f>
        <v>1.1141031629490445</v>
      </c>
      <c r="E114" s="299" t="str">
        <f>CONCATENATE("(",ROUND((D114/$H116)*100,1),")")</f>
        <v>(2)</v>
      </c>
      <c r="F114" s="302">
        <f>'Ind T6'!N45</f>
        <v>3.0755090764708545E-3</v>
      </c>
      <c r="G114" s="299" t="str">
        <f>CONCATENATE("(",ROUND((F114/$H116)*100,1),")")</f>
        <v>(0)</v>
      </c>
      <c r="H114" s="302">
        <f>SUM(B114,D114,F114)</f>
        <v>46.507079376918654</v>
      </c>
      <c r="I114" s="299" t="str">
        <f>CONCATENATE("(",ROUND((H114/$H116)*100,1),")")</f>
        <v>(81.5)</v>
      </c>
      <c r="K114" s="302">
        <f>B119-B114</f>
        <v>-1.5034836668226532</v>
      </c>
      <c r="L114" s="302">
        <f>D119-D114</f>
        <v>-4.0994503083872535E-2</v>
      </c>
      <c r="M114" s="302">
        <f>F119-F114</f>
        <v>3.0449418070426469E-5</v>
      </c>
      <c r="N114" s="302">
        <f>SUM(K114:M114)</f>
        <v>-1.5444477204884552</v>
      </c>
    </row>
    <row r="115" spans="1:14" x14ac:dyDescent="0.2">
      <c r="A115" s="282" t="s">
        <v>365</v>
      </c>
      <c r="B115" s="302">
        <f>'Ind T6'!L44</f>
        <v>8.163938843369289</v>
      </c>
      <c r="C115" s="299" t="str">
        <f>CONCATENATE("(",ROUND((B115/$H116)*100,1),")")</f>
        <v>(14.3)</v>
      </c>
      <c r="D115" s="302">
        <f>'Ind T6'!M44</f>
        <v>1.7799508780030258</v>
      </c>
      <c r="E115" s="299" t="str">
        <f>CONCATENATE("(",ROUND((D115/$H116)*100,1),")")</f>
        <v>(3.1)</v>
      </c>
      <c r="F115" s="302">
        <f>'Ind T6'!N44</f>
        <v>0.60203090170897033</v>
      </c>
      <c r="G115" s="299" t="str">
        <f>CONCATENATE("(",ROUND((F115/$H116)*100,1),")")</f>
        <v>(1.1)</v>
      </c>
      <c r="H115" s="302">
        <f t="shared" ref="H115" si="96">SUM(B115,D115,F115)</f>
        <v>10.545920623081285</v>
      </c>
      <c r="I115" s="299" t="str">
        <f>CONCATENATE("(",ROUND((H115/$H116)*100,1),")")</f>
        <v>(18.5)</v>
      </c>
      <c r="K115" s="302">
        <f t="shared" ref="K115:K116" si="97">B120-B115</f>
        <v>-0.20414371127626207</v>
      </c>
      <c r="L115" s="302">
        <f t="shared" ref="L115:L116" si="98">D120-D115</f>
        <v>-5.459093420590988E-2</v>
      </c>
      <c r="M115" s="302">
        <f t="shared" ref="M115:M116" si="99">F120-F115</f>
        <v>-6.0817634029351808E-2</v>
      </c>
      <c r="N115" s="302">
        <f t="shared" ref="N115:N116" si="100">SUM(K115:M115)</f>
        <v>-0.31955227951152376</v>
      </c>
    </row>
    <row r="116" spans="1:14" x14ac:dyDescent="0.2">
      <c r="A116" s="282" t="s">
        <v>363</v>
      </c>
      <c r="B116" s="302">
        <f>SUM(B114:B115)</f>
        <v>53.553839548262424</v>
      </c>
      <c r="C116" s="299" t="str">
        <f>CONCATENATE("(",ROUND((B116/$H116)*100,1),")")</f>
        <v>(93.9)</v>
      </c>
      <c r="D116" s="302">
        <f>SUM(D114:D115)</f>
        <v>2.8940540409520703</v>
      </c>
      <c r="E116" s="299" t="str">
        <f>CONCATENATE("(",ROUND((D116/$H116)*100,1),")")</f>
        <v>(5.1)</v>
      </c>
      <c r="F116" s="302">
        <f>SUM(F114:F115)</f>
        <v>0.60510641078544114</v>
      </c>
      <c r="G116" s="299" t="str">
        <f>CONCATENATE("(",ROUND((F116/$H116)*100,1),")")</f>
        <v>(1.1)</v>
      </c>
      <c r="H116" s="302">
        <f>SUM(H114:H115)</f>
        <v>57.05299999999994</v>
      </c>
      <c r="I116" s="299" t="str">
        <f>CONCATENATE("(",ROUND((H116/$H116)*100,1),")")</f>
        <v>(100)</v>
      </c>
      <c r="K116" s="302">
        <f t="shared" si="97"/>
        <v>-1.7076273780989126</v>
      </c>
      <c r="L116" s="302">
        <f t="shared" si="98"/>
        <v>-9.5585437289782416E-2</v>
      </c>
      <c r="M116" s="302">
        <f t="shared" si="99"/>
        <v>-6.0787184611281297E-2</v>
      </c>
      <c r="N116" s="302">
        <f t="shared" si="100"/>
        <v>-1.8639999999999763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43.886417038070483</v>
      </c>
      <c r="C119" s="299" t="str">
        <f>CONCATENATE("(",ROUND((B119/$H121)*100,1),")")</f>
        <v>(79.5)</v>
      </c>
      <c r="D119" s="302">
        <f>'Ind T6'!R45</f>
        <v>1.073108659865172</v>
      </c>
      <c r="E119" s="299" t="str">
        <f>CONCATENATE("(",ROUND((D119/$H121)*100,1),")")</f>
        <v>(1.9)</v>
      </c>
      <c r="F119" s="302">
        <f>'Ind T6'!S45</f>
        <v>3.105958494541281E-3</v>
      </c>
      <c r="G119" s="299" t="str">
        <f>CONCATENATE("(",ROUND((F119/$H121)*100,1),")")</f>
        <v>(0)</v>
      </c>
      <c r="H119" s="302">
        <f>SUM(B119,D119,F119)</f>
        <v>44.962631656430197</v>
      </c>
      <c r="I119" s="299" t="str">
        <f>CONCATENATE("(",ROUND((H119/$H121)*100,1),")")</f>
        <v>(81.5)</v>
      </c>
      <c r="K119" s="302">
        <f>B124-B119</f>
        <v>-4.2344153490651948</v>
      </c>
      <c r="L119" s="302">
        <f>D124-D119</f>
        <v>-9.0746311780759537E-2</v>
      </c>
      <c r="M119" s="302">
        <f>F124-F119</f>
        <v>3.0074540052144223E-5</v>
      </c>
      <c r="N119" s="302">
        <f>SUM(K119:M119)</f>
        <v>-4.3251315863059023</v>
      </c>
    </row>
    <row r="120" spans="1:14" x14ac:dyDescent="0.2">
      <c r="A120" s="282" t="s">
        <v>365</v>
      </c>
      <c r="B120" s="302">
        <f>'Ind T6'!Q44</f>
        <v>7.9597951320930269</v>
      </c>
      <c r="C120" s="299" t="str">
        <f>CONCATENATE("(",ROUND((B120/$H121)*100,1),")")</f>
        <v>(14.4)</v>
      </c>
      <c r="D120" s="302">
        <f>'Ind T6'!R44</f>
        <v>1.7253599437971159</v>
      </c>
      <c r="E120" s="299" t="str">
        <f>CONCATENATE("(",ROUND((D120/$H121)*100,1),")")</f>
        <v>(3.1)</v>
      </c>
      <c r="F120" s="302">
        <f>'Ind T6'!S44</f>
        <v>0.54121326767961853</v>
      </c>
      <c r="G120" s="299" t="str">
        <f>CONCATENATE("(",ROUND((F120/$H121)*100,1),")")</f>
        <v>(1)</v>
      </c>
      <c r="H120" s="302">
        <f t="shared" ref="H120" si="101">SUM(B120,D120,F120)</f>
        <v>10.22636834356976</v>
      </c>
      <c r="I120" s="299" t="str">
        <f>CONCATENATE("(",ROUND((H120/$H121)*100,1),")")</f>
        <v>(18.5)</v>
      </c>
      <c r="K120" s="302">
        <f t="shared" ref="K120:K121" si="102">B125-B120</f>
        <v>-0.54621303812977384</v>
      </c>
      <c r="L120" s="302">
        <f t="shared" ref="L120:L121" si="103">D125-D120</f>
        <v>-0.13303917043771274</v>
      </c>
      <c r="M120" s="302">
        <f t="shared" ref="M120:M121" si="104">F125-F120</f>
        <v>-6.061620512646676E-2</v>
      </c>
      <c r="N120" s="302">
        <f t="shared" ref="N120:N121" si="105">SUM(K120:M120)</f>
        <v>-0.73986841369395329</v>
      </c>
    </row>
    <row r="121" spans="1:14" x14ac:dyDescent="0.2">
      <c r="A121" s="282" t="s">
        <v>363</v>
      </c>
      <c r="B121" s="302">
        <f>SUM(B119:B120)</f>
        <v>51.846212170163511</v>
      </c>
      <c r="C121" s="299" t="str">
        <f>CONCATENATE("(",ROUND((B121/$H121)*100,1),")")</f>
        <v>(93.9)</v>
      </c>
      <c r="D121" s="302">
        <f>SUM(D119:D120)</f>
        <v>2.7984686036622879</v>
      </c>
      <c r="E121" s="299" t="str">
        <f>CONCATENATE("(",ROUND((D121/$H121)*100,1),")")</f>
        <v>(5.1)</v>
      </c>
      <c r="F121" s="302">
        <f>SUM(F119:F120)</f>
        <v>0.54431922617415984</v>
      </c>
      <c r="G121" s="299" t="str">
        <f>CONCATENATE("(",ROUND((F121/$H121)*100,1),")")</f>
        <v>(1)</v>
      </c>
      <c r="H121" s="302">
        <f>SUM(H119:H120)</f>
        <v>55.188999999999957</v>
      </c>
      <c r="I121" s="299" t="str">
        <f>CONCATENATE("(",ROUND((H121/$H121)*100,1),")")</f>
        <v>(100)</v>
      </c>
      <c r="K121" s="302">
        <f t="shared" si="102"/>
        <v>-4.780628387194966</v>
      </c>
      <c r="L121" s="302">
        <f t="shared" si="103"/>
        <v>-0.22378548221847216</v>
      </c>
      <c r="M121" s="302">
        <f t="shared" si="104"/>
        <v>-6.0586130586414655E-2</v>
      </c>
      <c r="N121" s="302">
        <f t="shared" si="105"/>
        <v>-5.064999999999853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39.652001689005289</v>
      </c>
      <c r="C124" s="299" t="str">
        <f>CONCATENATE("(",ROUND((B124/$H126)*100,1),")")</f>
        <v>(79.1)</v>
      </c>
      <c r="D124" s="302">
        <f>'Ind T6'!W45</f>
        <v>0.98236234808441247</v>
      </c>
      <c r="E124" s="299" t="str">
        <f>CONCATENATE("(",ROUND((D124/$H126)*100,1),")")</f>
        <v>(2)</v>
      </c>
      <c r="F124" s="302">
        <f>'Ind T6'!X45</f>
        <v>3.1360330345934252E-3</v>
      </c>
      <c r="G124" s="299" t="str">
        <f>CONCATENATE("(",ROUND((F124/$H126)*100,1),")")</f>
        <v>(0)</v>
      </c>
      <c r="H124" s="302">
        <f>SUM(B124,D124,F124)</f>
        <v>40.637500070124297</v>
      </c>
      <c r="I124" s="299" t="str">
        <f>CONCATENATE("(",ROUND((H124/$H126)*100,1),")")</f>
        <v>(81.1)</v>
      </c>
      <c r="K124" s="302">
        <f>B124-B114</f>
        <v>-5.737899015887848</v>
      </c>
      <c r="L124" s="302">
        <f>D124-D114</f>
        <v>-0.13174081486463207</v>
      </c>
      <c r="M124" s="302">
        <f>F124-F114</f>
        <v>6.0523958122570692E-5</v>
      </c>
      <c r="N124" s="302">
        <f>SUM(K124:M124)</f>
        <v>-5.8695793067943578</v>
      </c>
    </row>
    <row r="125" spans="1:14" x14ac:dyDescent="0.2">
      <c r="A125" s="282" t="s">
        <v>365</v>
      </c>
      <c r="B125" s="302">
        <f>'Ind T6'!V44</f>
        <v>7.4135820939632531</v>
      </c>
      <c r="C125" s="299" t="str">
        <f>CONCATENATE("(",ROUND((B125/$H126)*100,1),")")</f>
        <v>(14.8)</v>
      </c>
      <c r="D125" s="302">
        <f>'Ind T6'!W44</f>
        <v>1.5923207733594031</v>
      </c>
      <c r="E125" s="299" t="str">
        <f>CONCATENATE("(",ROUND((D125/$H126)*100,1),")")</f>
        <v>(3.2)</v>
      </c>
      <c r="F125" s="302">
        <f>'Ind T6'!X44</f>
        <v>0.48059706255315177</v>
      </c>
      <c r="G125" s="299" t="str">
        <f>CONCATENATE("(",ROUND((F125/$H126)*100,1),")")</f>
        <v>(1)</v>
      </c>
      <c r="H125" s="302">
        <f t="shared" ref="H125" si="106">SUM(B125,D125,F125)</f>
        <v>9.4864999298758086</v>
      </c>
      <c r="I125" s="299" t="str">
        <f>CONCATENATE("(",ROUND((H125/$H126)*100,1),")")</f>
        <v>(18.9)</v>
      </c>
      <c r="K125" s="302">
        <f t="shared" ref="K125:K126" si="107">B125-B115</f>
        <v>-0.75035674940603592</v>
      </c>
      <c r="L125" s="302">
        <f t="shared" ref="L125:L126" si="108">D125-D115</f>
        <v>-0.18763010464362262</v>
      </c>
      <c r="M125" s="302">
        <f t="shared" ref="M125:M126" si="109">F125-F115</f>
        <v>-0.12143383915581857</v>
      </c>
      <c r="N125" s="302">
        <f t="shared" ref="N125:N126" si="110">SUM(K125:M125)</f>
        <v>-1.059420693205477</v>
      </c>
    </row>
    <row r="126" spans="1:14" x14ac:dyDescent="0.2">
      <c r="A126" s="282" t="s">
        <v>363</v>
      </c>
      <c r="B126" s="302">
        <f>SUM(B124:B125)</f>
        <v>47.065583782968545</v>
      </c>
      <c r="C126" s="299" t="str">
        <f>CONCATENATE("(",ROUND((B126/$H126)*100,1),")")</f>
        <v>(93.9)</v>
      </c>
      <c r="D126" s="302">
        <f>SUM(D124:D125)</f>
        <v>2.5746831214438157</v>
      </c>
      <c r="E126" s="299" t="str">
        <f>CONCATENATE("(",ROUND((D126/$H126)*100,1),")")</f>
        <v>(5.1)</v>
      </c>
      <c r="F126" s="302">
        <f>SUM(F124:F125)</f>
        <v>0.48373309558774519</v>
      </c>
      <c r="G126" s="299" t="str">
        <f>CONCATENATE("(",ROUND((F126/$H126)*100,1),")")</f>
        <v>(1)</v>
      </c>
      <c r="H126" s="302">
        <f>SUM(H124:H125)</f>
        <v>50.124000000000109</v>
      </c>
      <c r="I126" s="299" t="str">
        <f>CONCATENATE("(",ROUND((H126/$H126)*100,1),")")</f>
        <v>(100)</v>
      </c>
      <c r="K126" s="302">
        <f t="shared" si="107"/>
        <v>-6.4882557652938786</v>
      </c>
      <c r="L126" s="302">
        <f t="shared" si="108"/>
        <v>-0.31937091950825458</v>
      </c>
      <c r="M126" s="302">
        <f t="shared" si="109"/>
        <v>-0.12137331519769595</v>
      </c>
      <c r="N126" s="302">
        <f t="shared" si="110"/>
        <v>-6.9289999999998289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5.2428820713229447</v>
      </c>
      <c r="C135" s="299" t="str">
        <f>CONCATENATE("(",ROUND((B135/$H137)*100,1),")")</f>
        <v>(62.7)</v>
      </c>
      <c r="D135" s="302">
        <f>'Ind T6'!M54</f>
        <v>7.1070542257384656E-2</v>
      </c>
      <c r="E135" s="299" t="str">
        <f>CONCATENATE("(",ROUND((D135/$H137)*100,1),")")</f>
        <v>(0.9)</v>
      </c>
      <c r="F135" s="302">
        <f>'Ind T6'!N54</f>
        <v>0.58490239374622166</v>
      </c>
      <c r="G135" s="299" t="str">
        <f>CONCATENATE("(",ROUND((F135/$H137)*100,1),")")</f>
        <v>(7)</v>
      </c>
      <c r="H135" s="302">
        <f>SUM(B135,D135,F135)</f>
        <v>5.8988550073265511</v>
      </c>
      <c r="I135" s="299" t="str">
        <f>CONCATENATE("(",ROUND((H135/$H137)*100,1),")")</f>
        <v>(70.6)</v>
      </c>
      <c r="K135" s="302">
        <f>B140-B135</f>
        <v>-0.11594137402508142</v>
      </c>
      <c r="L135" s="302">
        <f>D140-D135</f>
        <v>-6.706555227792288E-5</v>
      </c>
      <c r="M135" s="302">
        <f>F140-F135</f>
        <v>-7.0809970976132286E-3</v>
      </c>
      <c r="N135" s="302">
        <f>SUM(K135:M135)</f>
        <v>-0.12308943667497257</v>
      </c>
    </row>
    <row r="136" spans="1:14" x14ac:dyDescent="0.2">
      <c r="A136" s="282" t="s">
        <v>365</v>
      </c>
      <c r="B136" s="302">
        <f>'Ind T6'!L53</f>
        <v>1.956482169024278</v>
      </c>
      <c r="C136" s="299" t="str">
        <f>CONCATENATE("(",ROUND((B136/$H137)*100,1),")")</f>
        <v>(23.4)</v>
      </c>
      <c r="D136" s="302">
        <f>'Ind T6'!M53</f>
        <v>0.5056628236491677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2.4621449926734456</v>
      </c>
      <c r="I136" s="299" t="str">
        <f>CONCATENATE("(",ROUND((H136/$H137)*100,1),")")</f>
        <v>(29.4)</v>
      </c>
      <c r="K136" s="302">
        <f t="shared" ref="K136:K137" si="112">B141-B136</f>
        <v>-1.327207662805252E-2</v>
      </c>
      <c r="L136" s="302">
        <f t="shared" ref="L136:L137" si="113">D141-D136</f>
        <v>-8.6384866969814178E-3</v>
      </c>
      <c r="M136" s="302">
        <f t="shared" ref="M136:M137" si="114">F141-F136</f>
        <v>0</v>
      </c>
      <c r="N136" s="302">
        <f t="shared" ref="N136:N137" si="115">SUM(K136:M136)</f>
        <v>-2.1910563325033938E-2</v>
      </c>
    </row>
    <row r="137" spans="1:14" x14ac:dyDescent="0.2">
      <c r="A137" s="282" t="s">
        <v>363</v>
      </c>
      <c r="B137" s="302">
        <f>SUM(B135:B136)</f>
        <v>7.1993642403472222</v>
      </c>
      <c r="C137" s="299" t="str">
        <f>CONCATENATE("(",ROUND((B137/$H137)*100,1),")")</f>
        <v>(86.1)</v>
      </c>
      <c r="D137" s="302">
        <f>SUM(D135:D136)</f>
        <v>0.57673336590655233</v>
      </c>
      <c r="E137" s="299" t="str">
        <f>CONCATENATE("(",ROUND((D137/$H137)*100,1),")")</f>
        <v>(6.9)</v>
      </c>
      <c r="F137" s="302">
        <f>SUM(F135:F136)</f>
        <v>0.58490239374622166</v>
      </c>
      <c r="G137" s="299" t="str">
        <f>CONCATENATE("(",ROUND((F137/$H137)*100,1),")")</f>
        <v>(7)</v>
      </c>
      <c r="H137" s="302">
        <f>SUM(H135:H136)</f>
        <v>8.3609999999999971</v>
      </c>
      <c r="I137" s="299" t="str">
        <f>CONCATENATE("(",ROUND((H137/$H137)*100,1),")")</f>
        <v>(100)</v>
      </c>
      <c r="K137" s="302">
        <f t="shared" si="112"/>
        <v>-0.1292134506531335</v>
      </c>
      <c r="L137" s="302">
        <f t="shared" si="113"/>
        <v>-8.7055522492592852E-3</v>
      </c>
      <c r="M137" s="302">
        <f t="shared" si="114"/>
        <v>-7.0809970976132286E-3</v>
      </c>
      <c r="N137" s="302">
        <f t="shared" si="115"/>
        <v>-0.14500000000000601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5.1269406972978633</v>
      </c>
      <c r="C140" s="299" t="str">
        <f>CONCATENATE("(",ROUND((B140/$H142)*100,1),")")</f>
        <v>(62.4)</v>
      </c>
      <c r="D140" s="302">
        <f>'Ind T6'!R54</f>
        <v>7.1003476705106733E-2</v>
      </c>
      <c r="E140" s="299" t="str">
        <f>CONCATENATE("(",ROUND((D140/$H142)*100,1),")")</f>
        <v>(0.9)</v>
      </c>
      <c r="F140" s="302">
        <f>'Ind T6'!S54</f>
        <v>0.57782139664860843</v>
      </c>
      <c r="G140" s="299" t="str">
        <f>CONCATENATE("(",ROUND((F140/$H142)*100,1),")")</f>
        <v>(7)</v>
      </c>
      <c r="H140" s="302">
        <f>SUM(B140,D140,F140)</f>
        <v>5.7757655706515783</v>
      </c>
      <c r="I140" s="299" t="str">
        <f>CONCATENATE("(",ROUND((H140/$H142)*100,1),")")</f>
        <v>(70.3)</v>
      </c>
      <c r="K140" s="302">
        <f>B145-B140</f>
        <v>4.1781151179927534E-2</v>
      </c>
      <c r="L140" s="302">
        <f>D145-D140</f>
        <v>4.0711065057261048E-3</v>
      </c>
      <c r="M140" s="302">
        <f>F145-F140</f>
        <v>1.8695128660584648E-2</v>
      </c>
      <c r="N140" s="302">
        <f>SUM(K140:M140)</f>
        <v>6.4547386346238286E-2</v>
      </c>
    </row>
    <row r="141" spans="1:14" x14ac:dyDescent="0.2">
      <c r="A141" s="282" t="s">
        <v>365</v>
      </c>
      <c r="B141" s="302">
        <f>'Ind T6'!Q53</f>
        <v>1.9432100923962254</v>
      </c>
      <c r="C141" s="299" t="str">
        <f>CONCATENATE("(",ROUND((B141/$H142)*100,1),")")</f>
        <v>(23.7)</v>
      </c>
      <c r="D141" s="302">
        <f>'Ind T6'!R53</f>
        <v>0.49702433695218629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2.4402344293484117</v>
      </c>
      <c r="I141" s="299" t="str">
        <f>CONCATENATE("(",ROUND((H141/$H142)*100,1),")")</f>
        <v>(29.7)</v>
      </c>
      <c r="K141" s="302">
        <f t="shared" ref="K141:K142" si="117">B146-B141</f>
        <v>7.8907485847706571E-2</v>
      </c>
      <c r="L141" s="302">
        <f t="shared" ref="L141:L142" si="118">D146-D141</f>
        <v>1.0545127806076526E-2</v>
      </c>
      <c r="M141" s="302">
        <f t="shared" ref="M141:M142" si="119">F146-F141</f>
        <v>0</v>
      </c>
      <c r="N141" s="302">
        <f t="shared" ref="N141:N142" si="120">SUM(K141:M141)</f>
        <v>8.9452613653783097E-2</v>
      </c>
    </row>
    <row r="142" spans="1:14" x14ac:dyDescent="0.2">
      <c r="A142" s="282" t="s">
        <v>363</v>
      </c>
      <c r="B142" s="302">
        <f>SUM(B140:B141)</f>
        <v>7.0701507896940887</v>
      </c>
      <c r="C142" s="299" t="str">
        <f>CONCATENATE("(",ROUND((B142/$H142)*100,1),")")</f>
        <v>(86.1)</v>
      </c>
      <c r="D142" s="302">
        <f>SUM(D140:D141)</f>
        <v>0.56802781365729305</v>
      </c>
      <c r="E142" s="299" t="str">
        <f>CONCATENATE("(",ROUND((D142/$H142)*100,1),")")</f>
        <v>(6.9)</v>
      </c>
      <c r="F142" s="302">
        <f>SUM(F140:F141)</f>
        <v>0.57782139664860843</v>
      </c>
      <c r="G142" s="299" t="str">
        <f>CONCATENATE("(",ROUND((F142/$H142)*100,1),")")</f>
        <v>(7)</v>
      </c>
      <c r="H142" s="302">
        <f>SUM(H140:H141)</f>
        <v>8.2159999999999904</v>
      </c>
      <c r="I142" s="299" t="str">
        <f>CONCATENATE("(",ROUND((H142/$H142)*100,1),")")</f>
        <v>(100)</v>
      </c>
      <c r="K142" s="302">
        <f t="shared" si="117"/>
        <v>0.12068863702763455</v>
      </c>
      <c r="L142" s="302">
        <f t="shared" si="118"/>
        <v>1.4616234311802589E-2</v>
      </c>
      <c r="M142" s="302">
        <f t="shared" si="119"/>
        <v>1.8695128660584648E-2</v>
      </c>
      <c r="N142" s="302">
        <f t="shared" si="120"/>
        <v>0.15400000000002179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5.1687218484777908</v>
      </c>
      <c r="C145" s="299" t="str">
        <f>CONCATENATE("(",ROUND((B145/$H147)*100,1),")")</f>
        <v>(61.8)</v>
      </c>
      <c r="D145" s="302">
        <f>'Ind T6'!W54</f>
        <v>7.5074583210832838E-2</v>
      </c>
      <c r="E145" s="299" t="str">
        <f>CONCATENATE("(",ROUND((D145/$H147)*100,1),")")</f>
        <v>(0.9)</v>
      </c>
      <c r="F145" s="302">
        <f>'Ind T6'!X54</f>
        <v>0.59651652530919308</v>
      </c>
      <c r="G145" s="299" t="str">
        <f>CONCATENATE("(",ROUND((F145/$H147)*100,1),")")</f>
        <v>(7.1)</v>
      </c>
      <c r="H145" s="302">
        <f>SUM(B145,D145,F145)</f>
        <v>5.8403129569978169</v>
      </c>
      <c r="I145" s="299" t="str">
        <f>CONCATENATE("(",ROUND((H145/$H147)*100,1),")")</f>
        <v>(69.8)</v>
      </c>
      <c r="K145" s="302">
        <f>B145-B135</f>
        <v>-7.4160222845153889E-2</v>
      </c>
      <c r="L145" s="302">
        <f>D145-D135</f>
        <v>4.0040409534481819E-3</v>
      </c>
      <c r="M145" s="302">
        <f>F145-F135</f>
        <v>1.1614131562971419E-2</v>
      </c>
      <c r="N145" s="302">
        <f>SUM(K145:M145)</f>
        <v>-5.8542050328734288E-2</v>
      </c>
    </row>
    <row r="146" spans="1:14" x14ac:dyDescent="0.2">
      <c r="A146" s="282" t="s">
        <v>365</v>
      </c>
      <c r="B146" s="302">
        <f>'Ind T6'!V53</f>
        <v>2.022117578243932</v>
      </c>
      <c r="C146" s="299" t="str">
        <f>CONCATENATE("(",ROUND((B146/$H147)*100,1),")")</f>
        <v>(24.2)</v>
      </c>
      <c r="D146" s="302">
        <f>'Ind T6'!W53</f>
        <v>0.50756946475826281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2.5296870430021947</v>
      </c>
      <c r="I146" s="299" t="str">
        <f>CONCATENATE("(",ROUND((H146/$H147)*100,1),")")</f>
        <v>(30.2)</v>
      </c>
      <c r="K146" s="302">
        <f t="shared" ref="K146:K147" si="122">B146-B136</f>
        <v>6.5635409219654051E-2</v>
      </c>
      <c r="L146" s="302">
        <f t="shared" ref="L146:L147" si="123">D146-D136</f>
        <v>1.9066411090951085E-3</v>
      </c>
      <c r="M146" s="302">
        <f t="shared" ref="M146:M147" si="124">F146-F136</f>
        <v>0</v>
      </c>
      <c r="N146" s="302">
        <f t="shared" ref="N146:N147" si="125">SUM(K146:M146)</f>
        <v>6.7542050328749159E-2</v>
      </c>
    </row>
    <row r="147" spans="1:14" x14ac:dyDescent="0.2">
      <c r="A147" s="282" t="s">
        <v>363</v>
      </c>
      <c r="B147" s="302">
        <f>SUM(B145:B146)</f>
        <v>7.1908394267217233</v>
      </c>
      <c r="C147" s="299" t="str">
        <f>CONCATENATE("(",ROUND((B147/$H147)*100,1),")")</f>
        <v>(85.9)</v>
      </c>
      <c r="D147" s="302">
        <f>SUM(D145:D146)</f>
        <v>0.58264404796909564</v>
      </c>
      <c r="E147" s="299" t="str">
        <f>CONCATENATE("(",ROUND((D147/$H147)*100,1),")")</f>
        <v>(7)</v>
      </c>
      <c r="F147" s="302">
        <f>SUM(F145:F146)</f>
        <v>0.59651652530919308</v>
      </c>
      <c r="G147" s="299" t="str">
        <f>CONCATENATE("(",ROUND((F147/$H147)*100,1),")")</f>
        <v>(7.1)</v>
      </c>
      <c r="H147" s="302">
        <f>SUM(H145:H146)</f>
        <v>8.3700000000000117</v>
      </c>
      <c r="I147" s="299" t="str">
        <f>CONCATENATE("(",ROUND((H147/$H147)*100,1),")")</f>
        <v>(100)</v>
      </c>
      <c r="K147" s="302">
        <f t="shared" si="122"/>
        <v>-8.5248136254989504E-3</v>
      </c>
      <c r="L147" s="302">
        <f t="shared" si="123"/>
        <v>5.9106820625433043E-3</v>
      </c>
      <c r="M147" s="302">
        <f t="shared" si="124"/>
        <v>1.1614131562971419E-2</v>
      </c>
      <c r="N147" s="302">
        <f t="shared" si="125"/>
        <v>9.0000000000157732E-3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3.4623953059137778</v>
      </c>
      <c r="C156" s="299" t="str">
        <f>CONCATENATE("(",ROUND((B156/$H158)*100,1),")")</f>
        <v>(60.7)</v>
      </c>
      <c r="D156" s="302">
        <f>'Ind T6'!M63</f>
        <v>7.7426555907250533E-2</v>
      </c>
      <c r="E156" s="299" t="str">
        <f>CONCATENATE("(",ROUND((D156/$H158)*100,1),")")</f>
        <v>(1.4)</v>
      </c>
      <c r="F156" s="302">
        <f>'Ind T6'!N63</f>
        <v>0.62091587552109662</v>
      </c>
      <c r="G156" s="299" t="str">
        <f>CONCATENATE("(",ROUND((F156/$H158)*100,1),")")</f>
        <v>(10.9)</v>
      </c>
      <c r="H156" s="302">
        <f>SUM(B156,D156,F156)</f>
        <v>4.1607377373421244</v>
      </c>
      <c r="I156" s="299" t="str">
        <f>CONCATENATE("(",ROUND((H156/$H158)*100,1),")")</f>
        <v>(73)</v>
      </c>
      <c r="K156" s="302">
        <f>B161-B156</f>
        <v>6.5701110677551355E-2</v>
      </c>
      <c r="L156" s="302">
        <f>D161-D156</f>
        <v>3.2027299913773982E-3</v>
      </c>
      <c r="M156" s="302">
        <f>F161-F156</f>
        <v>-6.7769221960460868E-3</v>
      </c>
      <c r="N156" s="302">
        <f>SUM(K156:M156)</f>
        <v>6.2126918472882667E-2</v>
      </c>
    </row>
    <row r="157" spans="1:14" x14ac:dyDescent="0.2">
      <c r="A157" s="282" t="s">
        <v>365</v>
      </c>
      <c r="B157" s="302">
        <f>'Ind T6'!L62</f>
        <v>0.90882238923735026</v>
      </c>
      <c r="C157" s="299" t="str">
        <f>CONCATENATE("(",ROUND((B157/$H158)*100,1),")")</f>
        <v>(15.9)</v>
      </c>
      <c r="D157" s="302">
        <f>'Ind T6'!M62</f>
        <v>0.57130274261893466</v>
      </c>
      <c r="E157" s="299" t="str">
        <f>CONCATENATE("(",ROUND((D157/$H158)*100,1),")")</f>
        <v>(10)</v>
      </c>
      <c r="F157" s="302">
        <f>'Ind T6'!N62</f>
        <v>6.0137130801586558E-2</v>
      </c>
      <c r="G157" s="299" t="str">
        <f>CONCATENATE("(",ROUND((F157/$H158)*100,1),")")</f>
        <v>(1.1)</v>
      </c>
      <c r="H157" s="302">
        <f t="shared" ref="H157" si="126">SUM(B157,D157,F157)</f>
        <v>1.5402622626578715</v>
      </c>
      <c r="I157" s="299" t="str">
        <f>CONCATENATE("(",ROUND((H157/$H158)*100,1),")")</f>
        <v>(27)</v>
      </c>
      <c r="K157" s="302">
        <f t="shared" ref="K157:K158" si="127">B162-B157</f>
        <v>6.0236131016745853E-2</v>
      </c>
      <c r="L157" s="302">
        <f t="shared" ref="L157:L158" si="128">D162-D157</f>
        <v>2.1736958342041812E-2</v>
      </c>
      <c r="M157" s="302">
        <f t="shared" ref="M157:M158" si="129">F162-F157</f>
        <v>8.9999216833096252E-4</v>
      </c>
      <c r="N157" s="302">
        <f t="shared" ref="N157:N158" si="130">SUM(K157:M157)</f>
        <v>8.2873081527118628E-2</v>
      </c>
    </row>
    <row r="158" spans="1:14" x14ac:dyDescent="0.2">
      <c r="A158" s="282" t="s">
        <v>363</v>
      </c>
      <c r="B158" s="302">
        <f>SUM(B156:B157)</f>
        <v>4.3712176951511283</v>
      </c>
      <c r="C158" s="299" t="str">
        <f>CONCATENATE("(",ROUND((B158/$H158)*100,1),")")</f>
        <v>(76.7)</v>
      </c>
      <c r="D158" s="302">
        <f>SUM(D156:D157)</f>
        <v>0.64872929852618522</v>
      </c>
      <c r="E158" s="299" t="str">
        <f>CONCATENATE("(",ROUND((D158/$H158)*100,1),")")</f>
        <v>(11.4)</v>
      </c>
      <c r="F158" s="302">
        <f>SUM(F156:F157)</f>
        <v>0.68105300632268317</v>
      </c>
      <c r="G158" s="299" t="str">
        <f>CONCATENATE("(",ROUND((F158/$H158)*100,1),")")</f>
        <v>(11.9)</v>
      </c>
      <c r="H158" s="302">
        <f>SUM(H156:H157)</f>
        <v>5.7009999999999961</v>
      </c>
      <c r="I158" s="299" t="str">
        <f>CONCATENATE("(",ROUND((H158/$H158)*100,1),")")</f>
        <v>(100)</v>
      </c>
      <c r="K158" s="302">
        <f t="shared" si="127"/>
        <v>0.12593724169429699</v>
      </c>
      <c r="L158" s="302">
        <f t="shared" si="128"/>
        <v>2.4939688333419197E-2</v>
      </c>
      <c r="M158" s="302">
        <f t="shared" si="129"/>
        <v>-5.8769300277151659E-3</v>
      </c>
      <c r="N158" s="302">
        <f t="shared" si="130"/>
        <v>0.14500000000000102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3.5280964165913291</v>
      </c>
      <c r="C161" s="299" t="str">
        <f>CONCATENATE("(",ROUND((B161/$H163)*100,1),")")</f>
        <v>(60.4)</v>
      </c>
      <c r="D161" s="302">
        <f>'Ind T6'!R63</f>
        <v>8.0629285898627931E-2</v>
      </c>
      <c r="E161" s="299" t="str">
        <f>CONCATENATE("(",ROUND((D161/$H163)*100,1),")")</f>
        <v>(1.4)</v>
      </c>
      <c r="F161" s="302">
        <f>'Ind T6'!S63</f>
        <v>0.61413895332505053</v>
      </c>
      <c r="G161" s="299" t="str">
        <f>CONCATENATE("(",ROUND((F161/$H163)*100,1),")")</f>
        <v>(10.5)</v>
      </c>
      <c r="H161" s="302">
        <f>SUM(B161,D161,F161)</f>
        <v>4.2228646558150071</v>
      </c>
      <c r="I161" s="299" t="str">
        <f>CONCATENATE("(",ROUND((H161/$H163)*100,1),")")</f>
        <v>(72.2)</v>
      </c>
      <c r="K161" s="302">
        <f>B166-B161</f>
        <v>6.5081612260076138E-2</v>
      </c>
      <c r="L161" s="302">
        <f>D166-D161</f>
        <v>1.8768032412602859E-3</v>
      </c>
      <c r="M161" s="302">
        <f>F166-F161</f>
        <v>-2.6756153585224762E-2</v>
      </c>
      <c r="N161" s="302">
        <f>SUM(K161:M161)</f>
        <v>4.0202261916111662E-2</v>
      </c>
    </row>
    <row r="162" spans="1:14" x14ac:dyDescent="0.2">
      <c r="A162" s="282" t="s">
        <v>365</v>
      </c>
      <c r="B162" s="302">
        <f>'Ind T6'!Q62</f>
        <v>0.96905852025409611</v>
      </c>
      <c r="C162" s="299" t="str">
        <f>CONCATENATE("(",ROUND((B162/$H163)*100,1),")")</f>
        <v>(16.6)</v>
      </c>
      <c r="D162" s="302">
        <f>'Ind T6'!R62</f>
        <v>0.59303970096097647</v>
      </c>
      <c r="E162" s="299" t="str">
        <f>CONCATENATE("(",ROUND((D162/$H163)*100,1),")")</f>
        <v>(10.1)</v>
      </c>
      <c r="F162" s="302">
        <f>'Ind T6'!S62</f>
        <v>6.1037122969917521E-2</v>
      </c>
      <c r="G162" s="299" t="str">
        <f>CONCATENATE("(",ROUND((F162/$H163)*100,1),")")</f>
        <v>(1)</v>
      </c>
      <c r="H162" s="302">
        <f t="shared" ref="H162" si="131">SUM(B162,D162,F162)</f>
        <v>1.6231353441849903</v>
      </c>
      <c r="I162" s="299" t="str">
        <f>CONCATENATE("(",ROUND((H162/$H163)*100,1),")")</f>
        <v>(27.8)</v>
      </c>
      <c r="K162" s="302">
        <f t="shared" ref="K162:K163" si="132">B167-B162</f>
        <v>0.108062258175598</v>
      </c>
      <c r="L162" s="302">
        <f t="shared" ref="L162:L163" si="133">D167-D162</f>
        <v>3.370380187273081E-2</v>
      </c>
      <c r="M162" s="302">
        <f t="shared" ref="M162:M163" si="134">F167-F162</f>
        <v>1.0316780355541927E-3</v>
      </c>
      <c r="N162" s="302">
        <f t="shared" ref="N162:N163" si="135">SUM(K162:M162)</f>
        <v>0.14279773808388302</v>
      </c>
    </row>
    <row r="163" spans="1:14" x14ac:dyDescent="0.2">
      <c r="A163" s="282" t="s">
        <v>363</v>
      </c>
      <c r="B163" s="302">
        <f>SUM(B161:B162)</f>
        <v>4.4971549368454253</v>
      </c>
      <c r="C163" s="299" t="str">
        <f>CONCATENATE("(",ROUND((B163/$H163)*100,1),")")</f>
        <v>(76.9)</v>
      </c>
      <c r="D163" s="302">
        <f>SUM(D161:D162)</f>
        <v>0.67366898685960441</v>
      </c>
      <c r="E163" s="299" t="str">
        <f>CONCATENATE("(",ROUND((D163/$H163)*100,1),")")</f>
        <v>(11.5)</v>
      </c>
      <c r="F163" s="302">
        <f>SUM(F161:F162)</f>
        <v>0.67517607629496801</v>
      </c>
      <c r="G163" s="299" t="str">
        <f>CONCATENATE("(",ROUND((F163/$H163)*100,1),")")</f>
        <v>(11.5)</v>
      </c>
      <c r="H163" s="302">
        <f>SUM(H161:H162)</f>
        <v>5.8459999999999974</v>
      </c>
      <c r="I163" s="299" t="str">
        <f>CONCATENATE("(",ROUND((H163/$H163)*100,1),")")</f>
        <v>(100)</v>
      </c>
      <c r="K163" s="302">
        <f t="shared" si="132"/>
        <v>0.17314387043567425</v>
      </c>
      <c r="L163" s="302">
        <f t="shared" si="133"/>
        <v>3.5580605113991082E-2</v>
      </c>
      <c r="M163" s="302">
        <f t="shared" si="134"/>
        <v>-2.57244755496705E-2</v>
      </c>
      <c r="N163" s="302">
        <f t="shared" si="135"/>
        <v>0.18299999999999483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3.5931780288514052</v>
      </c>
      <c r="C166" s="299" t="str">
        <f>CONCATENATE("(",ROUND((B166/$H168)*100,1),")")</f>
        <v>(59.6)</v>
      </c>
      <c r="D166" s="302">
        <f>'Ind T6'!W63</f>
        <v>8.2506089139888217E-2</v>
      </c>
      <c r="E166" s="299" t="str">
        <f>CONCATENATE("(",ROUND((D166/$H168)*100,1),")")</f>
        <v>(1.4)</v>
      </c>
      <c r="F166" s="302">
        <f>'Ind T6'!X63</f>
        <v>0.58738279973982577</v>
      </c>
      <c r="G166" s="299" t="str">
        <f>CONCATENATE("(",ROUND((F166/$H168)*100,1),")")</f>
        <v>(9.7)</v>
      </c>
      <c r="H166" s="302">
        <f>SUM(B166,D166,F166)</f>
        <v>4.2630669177311198</v>
      </c>
      <c r="I166" s="299" t="str">
        <f>CONCATENATE("(",ROUND((H166/$H168)*100,1),")")</f>
        <v>(70.7)</v>
      </c>
      <c r="K166" s="302">
        <f>B166-B156</f>
        <v>0.13078272293762749</v>
      </c>
      <c r="L166" s="302">
        <f>D166-D156</f>
        <v>5.0795332326376841E-3</v>
      </c>
      <c r="M166" s="302">
        <f>F166-F156</f>
        <v>-3.3533075781270849E-2</v>
      </c>
      <c r="N166" s="302">
        <f>SUM(K166:M166)</f>
        <v>0.10232918038899433</v>
      </c>
    </row>
    <row r="167" spans="1:14" x14ac:dyDescent="0.2">
      <c r="A167" s="282" t="s">
        <v>365</v>
      </c>
      <c r="B167" s="302">
        <f>'Ind T6'!V62</f>
        <v>1.0771207784296941</v>
      </c>
      <c r="C167" s="299" t="str">
        <f>CONCATENATE("(",ROUND((B167/$H168)*100,1),")")</f>
        <v>(17.9)</v>
      </c>
      <c r="D167" s="302">
        <f>'Ind T6'!W62</f>
        <v>0.62674350283370728</v>
      </c>
      <c r="E167" s="299" t="str">
        <f>CONCATENATE("(",ROUND((D167/$H168)*100,1),")")</f>
        <v>(10.4)</v>
      </c>
      <c r="F167" s="302">
        <f>'Ind T6'!X62</f>
        <v>6.2068801005471713E-2</v>
      </c>
      <c r="G167" s="299" t="str">
        <f>CONCATENATE("(",ROUND((F167/$H168)*100,1),")")</f>
        <v>(1)</v>
      </c>
      <c r="H167" s="302">
        <f t="shared" ref="H167" si="136">SUM(B167,D167,F167)</f>
        <v>1.765933082268873</v>
      </c>
      <c r="I167" s="299" t="str">
        <f>CONCATENATE("(",ROUND((H167/$H168)*100,1),")")</f>
        <v>(29.3)</v>
      </c>
      <c r="K167" s="302">
        <f t="shared" ref="K167:K168" si="137">B167-B157</f>
        <v>0.16829838919234386</v>
      </c>
      <c r="L167" s="302">
        <f t="shared" ref="L167:L168" si="138">D167-D157</f>
        <v>5.5440760214772622E-2</v>
      </c>
      <c r="M167" s="302">
        <f t="shared" ref="M167:M168" si="139">F167-F157</f>
        <v>1.9316702038851552E-3</v>
      </c>
      <c r="N167" s="302">
        <f t="shared" ref="N167:N168" si="140">SUM(K167:M167)</f>
        <v>0.22567081961100163</v>
      </c>
    </row>
    <row r="168" spans="1:14" x14ac:dyDescent="0.2">
      <c r="A168" s="282" t="s">
        <v>363</v>
      </c>
      <c r="B168" s="302">
        <f>SUM(B166:B167)</f>
        <v>4.6702988072810996</v>
      </c>
      <c r="C168" s="299" t="str">
        <f>CONCATENATE("(",ROUND((B168/$H168)*100,1),")")</f>
        <v>(77.5)</v>
      </c>
      <c r="D168" s="302">
        <f>SUM(D166:D167)</f>
        <v>0.70924959197359549</v>
      </c>
      <c r="E168" s="299" t="str">
        <f>CONCATENATE("(",ROUND((D168/$H168)*100,1),")")</f>
        <v>(11.8)</v>
      </c>
      <c r="F168" s="302">
        <f>SUM(F166:F167)</f>
        <v>0.64945160074529751</v>
      </c>
      <c r="G168" s="299" t="str">
        <f>CONCATENATE("(",ROUND((F168/$H168)*100,1),")")</f>
        <v>(10.8)</v>
      </c>
      <c r="H168" s="302">
        <f>SUM(H166:H167)</f>
        <v>6.0289999999999928</v>
      </c>
      <c r="I168" s="299" t="str">
        <f>CONCATENATE("(",ROUND((H168/$H168)*100,1),")")</f>
        <v>(100)</v>
      </c>
      <c r="K168" s="302">
        <f t="shared" si="137"/>
        <v>0.29908111212997124</v>
      </c>
      <c r="L168" s="302">
        <f t="shared" si="138"/>
        <v>6.0520293447410278E-2</v>
      </c>
      <c r="M168" s="302">
        <f t="shared" si="139"/>
        <v>-3.1601405577385666E-2</v>
      </c>
      <c r="N168" s="302">
        <f t="shared" si="140"/>
        <v>0.32799999999999585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28.711426522827686</v>
      </c>
      <c r="C177" s="299" t="str">
        <f>CONCATENATE("(",ROUND((B177/$H179)*100,1),")")</f>
        <v>(55.2)</v>
      </c>
      <c r="D177" s="302">
        <f>'Ind T6'!M72</f>
        <v>1.3782747961529569</v>
      </c>
      <c r="E177" s="299" t="str">
        <f>CONCATENATE("(",ROUND((D177/$H179)*100,1),")")</f>
        <v>(2.7)</v>
      </c>
      <c r="F177" s="302">
        <f>'Ind T6'!N72</f>
        <v>15.103876611695414</v>
      </c>
      <c r="G177" s="299" t="str">
        <f>CONCATENATE("(",ROUND((F177/$H179)*100,1),")")</f>
        <v>(29)</v>
      </c>
      <c r="H177" s="302">
        <f>SUM(B177,D177,F177)</f>
        <v>45.193577930676057</v>
      </c>
      <c r="I177" s="299" t="str">
        <f>CONCATENATE("(",ROUND((H177/$H179)*100,1),")")</f>
        <v>(86.9)</v>
      </c>
      <c r="K177" s="302">
        <f>B182-B177</f>
        <v>-1.1756885238467554</v>
      </c>
      <c r="L177" s="302">
        <f>D182-D177</f>
        <v>-1.338921636340995E-2</v>
      </c>
      <c r="M177" s="302">
        <f>F182-F177</f>
        <v>-0.28748624156760094</v>
      </c>
      <c r="N177" s="302">
        <f>SUM(K177:M177)</f>
        <v>-1.4765639817777663</v>
      </c>
    </row>
    <row r="178" spans="1:14" x14ac:dyDescent="0.2">
      <c r="A178" s="282" t="s">
        <v>365</v>
      </c>
      <c r="B178" s="302">
        <f>'Ind T6'!L71</f>
        <v>3.8453340466330856</v>
      </c>
      <c r="C178" s="299" t="str">
        <f>CONCATENATE("(",ROUND((B178/$H179)*100,1),")")</f>
        <v>(7.4)</v>
      </c>
      <c r="D178" s="302">
        <f>'Ind T6'!M71</f>
        <v>2.2565208201091753</v>
      </c>
      <c r="E178" s="299" t="str">
        <f>CONCATENATE("(",ROUND((D178/$H179)*100,1),")")</f>
        <v>(4.3)</v>
      </c>
      <c r="F178" s="302">
        <f>'Ind T6'!N71</f>
        <v>0.71056720258171591</v>
      </c>
      <c r="G178" s="299" t="str">
        <f>CONCATENATE("(",ROUND((F178/$H179)*100,1),")")</f>
        <v>(1.4)</v>
      </c>
      <c r="H178" s="302">
        <f t="shared" ref="H178" si="141">SUM(B178,D178,F178)</f>
        <v>6.8124220693239774</v>
      </c>
      <c r="I178" s="299" t="str">
        <f>CONCATENATE("(",ROUND((H178/$H179)*100,1),")")</f>
        <v>(13.1)</v>
      </c>
      <c r="K178" s="302">
        <f t="shared" ref="K178:K179" si="142">B183-B178</f>
        <v>-9.4158446507462301E-2</v>
      </c>
      <c r="L178" s="302">
        <f t="shared" ref="L178:L179" si="143">D183-D178</f>
        <v>-4.046487317674341E-2</v>
      </c>
      <c r="M178" s="302">
        <f t="shared" ref="M178:M179" si="144">F183-F178</f>
        <v>-1.3812698538050117E-2</v>
      </c>
      <c r="N178" s="302">
        <f t="shared" ref="N178:N179" si="145">SUM(K178:M178)</f>
        <v>-0.14843601822225583</v>
      </c>
    </row>
    <row r="179" spans="1:14" x14ac:dyDescent="0.2">
      <c r="A179" s="282" t="s">
        <v>363</v>
      </c>
      <c r="B179" s="302">
        <f>SUM(B177:B178)</f>
        <v>32.556760569460771</v>
      </c>
      <c r="C179" s="299" t="str">
        <f>CONCATENATE("(",ROUND((B179/$H179)*100,1),")")</f>
        <v>(62.6)</v>
      </c>
      <c r="D179" s="302">
        <f>SUM(D177:D178)</f>
        <v>3.6347956162621324</v>
      </c>
      <c r="E179" s="299" t="str">
        <f>CONCATENATE("(",ROUND((D179/$H179)*100,1),")")</f>
        <v>(7)</v>
      </c>
      <c r="F179" s="302">
        <f>SUM(F177:F178)</f>
        <v>15.81444381427713</v>
      </c>
      <c r="G179" s="299" t="str">
        <f>CONCATENATE("(",ROUND((F179/$H179)*100,1),")")</f>
        <v>(30.4)</v>
      </c>
      <c r="H179" s="302">
        <f>SUM(H177:H178)</f>
        <v>52.006000000000036</v>
      </c>
      <c r="I179" s="299" t="str">
        <f>CONCATENATE("(",ROUND((H179/$H179)*100,1),")")</f>
        <v>(100)</v>
      </c>
      <c r="K179" s="302">
        <f t="shared" si="142"/>
        <v>-1.2698469703542159</v>
      </c>
      <c r="L179" s="302">
        <f t="shared" si="143"/>
        <v>-5.385408954015336E-2</v>
      </c>
      <c r="M179" s="302">
        <f t="shared" si="144"/>
        <v>-0.30129894010565117</v>
      </c>
      <c r="N179" s="302">
        <f t="shared" si="145"/>
        <v>-1.6250000000000204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27.535737998980931</v>
      </c>
      <c r="C182" s="299" t="str">
        <f>CONCATENATE("(",ROUND((B182/$H184)*100,1),")")</f>
        <v>(54.7)</v>
      </c>
      <c r="D182" s="302">
        <f>'Ind T6'!R72</f>
        <v>1.3648855797895469</v>
      </c>
      <c r="E182" s="299" t="str">
        <f>CONCATENATE("(",ROUND((D182/$H184)*100,1),")")</f>
        <v>(2.7)</v>
      </c>
      <c r="F182" s="302">
        <f>'Ind T6'!S72</f>
        <v>14.816390370127813</v>
      </c>
      <c r="G182" s="299" t="str">
        <f>CONCATENATE("(",ROUND((F182/$H184)*100,1),")")</f>
        <v>(29.4)</v>
      </c>
      <c r="H182" s="302">
        <f>SUM(B182,D182,F182)</f>
        <v>43.717013948898291</v>
      </c>
      <c r="I182" s="299" t="str">
        <f>CONCATENATE("(",ROUND((H182/$H184)*100,1),")")</f>
        <v>(86.8)</v>
      </c>
      <c r="K182" s="302">
        <f>B187-B182</f>
        <v>-0.8800001035730709</v>
      </c>
      <c r="L182" s="302">
        <f>D187-D182</f>
        <v>4.808254626280517E-2</v>
      </c>
      <c r="M182" s="302">
        <f>F187-F182</f>
        <v>0.3223385262230547</v>
      </c>
      <c r="N182" s="302">
        <f>SUM(K182:M182)</f>
        <v>-0.50957903108721103</v>
      </c>
    </row>
    <row r="183" spans="1:14" x14ac:dyDescent="0.2">
      <c r="A183" s="282" t="s">
        <v>365</v>
      </c>
      <c r="B183" s="302">
        <f>'Ind T6'!Q71</f>
        <v>3.7511756001256233</v>
      </c>
      <c r="C183" s="299" t="str">
        <f>CONCATENATE("(",ROUND((B183/$H184)*100,1),")")</f>
        <v>(7.4)</v>
      </c>
      <c r="D183" s="302">
        <f>'Ind T6'!R71</f>
        <v>2.2160559469324319</v>
      </c>
      <c r="E183" s="299" t="str">
        <f>CONCATENATE("(",ROUND((D183/$H184)*100,1),")")</f>
        <v>(4.4)</v>
      </c>
      <c r="F183" s="302">
        <f>'Ind T6'!S71</f>
        <v>0.69675450404366579</v>
      </c>
      <c r="G183" s="299" t="str">
        <f>CONCATENATE("(",ROUND((F183/$H184)*100,1),")")</f>
        <v>(1.4)</v>
      </c>
      <c r="H183" s="302">
        <f t="shared" ref="H183" si="146">SUM(B183,D183,F183)</f>
        <v>6.6639860511017215</v>
      </c>
      <c r="I183" s="299" t="str">
        <f>CONCATENATE("(",ROUND((H183/$H184)*100,1),")")</f>
        <v>(13.2)</v>
      </c>
      <c r="K183" s="302">
        <f t="shared" ref="K183:K184" si="147">B188-B183</f>
        <v>4.9897054802967578E-2</v>
      </c>
      <c r="L183" s="302">
        <f t="shared" ref="L183:L184" si="148">D188-D183</f>
        <v>5.3736050794547463E-2</v>
      </c>
      <c r="M183" s="302">
        <f t="shared" ref="M183:M184" si="149">F188-F183</f>
        <v>2.8945925489671898E-2</v>
      </c>
      <c r="N183" s="302">
        <f t="shared" ref="N183:N184" si="150">SUM(K183:M183)</f>
        <v>0.13257903108718694</v>
      </c>
    </row>
    <row r="184" spans="1:14" x14ac:dyDescent="0.2">
      <c r="A184" s="282" t="s">
        <v>363</v>
      </c>
      <c r="B184" s="302">
        <f>SUM(B182:B183)</f>
        <v>31.286913599106555</v>
      </c>
      <c r="C184" s="299" t="str">
        <f>CONCATENATE("(",ROUND((B184/$H184)*100,1),")")</f>
        <v>(62.1)</v>
      </c>
      <c r="D184" s="302">
        <f>SUM(D182:D183)</f>
        <v>3.5809415267219791</v>
      </c>
      <c r="E184" s="299" t="str">
        <f>CONCATENATE("(",ROUND((D184/$H184)*100,1),")")</f>
        <v>(7.1)</v>
      </c>
      <c r="F184" s="302">
        <f>SUM(F182:F183)</f>
        <v>15.513144874171479</v>
      </c>
      <c r="G184" s="299" t="str">
        <f>CONCATENATE("(",ROUND((F184/$H184)*100,1),")")</f>
        <v>(30.8)</v>
      </c>
      <c r="H184" s="302">
        <f>SUM(H182:H183)</f>
        <v>50.381000000000014</v>
      </c>
      <c r="I184" s="299" t="str">
        <f>CONCATENATE("(",ROUND((H184/$H184)*100,1),")")</f>
        <v>(100)</v>
      </c>
      <c r="K184" s="302">
        <f t="shared" si="147"/>
        <v>-0.83010304877010554</v>
      </c>
      <c r="L184" s="302">
        <f t="shared" si="148"/>
        <v>0.10181859705735263</v>
      </c>
      <c r="M184" s="302">
        <f t="shared" si="149"/>
        <v>0.35128445171272737</v>
      </c>
      <c r="N184" s="302">
        <f t="shared" si="150"/>
        <v>-0.37700000000002554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26.65573789540786</v>
      </c>
      <c r="C187" s="299" t="str">
        <f>CONCATENATE("(",ROUND((B187/$H189)*100,1),")")</f>
        <v>(53.3)</v>
      </c>
      <c r="D187" s="302">
        <f>'Ind T6'!W72</f>
        <v>1.4129681260523521</v>
      </c>
      <c r="E187" s="299" t="str">
        <f>CONCATENATE("(",ROUND((D187/$H189)*100,1),")")</f>
        <v>(2.8)</v>
      </c>
      <c r="F187" s="302">
        <f>'Ind T6'!X72</f>
        <v>15.138728896350868</v>
      </c>
      <c r="G187" s="299" t="str">
        <f>CONCATENATE("(",ROUND((F187/$H189)*100,1),")")</f>
        <v>(30.3)</v>
      </c>
      <c r="H187" s="302">
        <f>SUM(B187,D187,F187)</f>
        <v>43.207434917811078</v>
      </c>
      <c r="I187" s="299" t="str">
        <f>CONCATENATE("(",ROUND((H187/$H189)*100,1),")")</f>
        <v>(86.4)</v>
      </c>
      <c r="K187" s="302">
        <f>B187-B177</f>
        <v>-2.0556886274198263</v>
      </c>
      <c r="L187" s="302">
        <f>D187-D177</f>
        <v>3.469332989939522E-2</v>
      </c>
      <c r="M187" s="302">
        <f>F187-F177</f>
        <v>3.4852284655453758E-2</v>
      </c>
      <c r="N187" s="302">
        <f>SUM(K187:M187)</f>
        <v>-1.9861430128649773</v>
      </c>
    </row>
    <row r="188" spans="1:14" x14ac:dyDescent="0.2">
      <c r="A188" s="282" t="s">
        <v>365</v>
      </c>
      <c r="B188" s="302">
        <f>'Ind T6'!V71</f>
        <v>3.8010726549285909</v>
      </c>
      <c r="C188" s="299" t="str">
        <f>CONCATENATE("(",ROUND((B188/$H189)*100,1),")")</f>
        <v>(7.6)</v>
      </c>
      <c r="D188" s="302">
        <f>'Ind T6'!W71</f>
        <v>2.2697919977269794</v>
      </c>
      <c r="E188" s="299" t="str">
        <f>CONCATENATE("(",ROUND((D188/$H189)*100,1),")")</f>
        <v>(4.5)</v>
      </c>
      <c r="F188" s="302">
        <f>'Ind T6'!X71</f>
        <v>0.72570042953333769</v>
      </c>
      <c r="G188" s="299" t="str">
        <f>CONCATENATE("(",ROUND((F188/$H189)*100,1),")")</f>
        <v>(1.5)</v>
      </c>
      <c r="H188" s="302">
        <f t="shared" ref="H188" si="151">SUM(B188,D188,F188)</f>
        <v>6.7965650821889083</v>
      </c>
      <c r="I188" s="299" t="str">
        <f>CONCATENATE("(",ROUND((H188/$H189)*100,1),")")</f>
        <v>(13.6)</v>
      </c>
      <c r="K188" s="302">
        <f t="shared" ref="K188:K189" si="152">B188-B178</f>
        <v>-4.4261391704494724E-2</v>
      </c>
      <c r="L188" s="302">
        <f t="shared" ref="L188:L189" si="153">D188-D178</f>
        <v>1.3271177617804053E-2</v>
      </c>
      <c r="M188" s="302">
        <f t="shared" ref="M188:M189" si="154">F188-F178</f>
        <v>1.5133226951621781E-2</v>
      </c>
      <c r="N188" s="302">
        <f t="shared" ref="N188:N189" si="155">SUM(K188:M188)</f>
        <v>-1.585698713506889E-2</v>
      </c>
    </row>
    <row r="189" spans="1:14" x14ac:dyDescent="0.2">
      <c r="A189" s="282" t="s">
        <v>363</v>
      </c>
      <c r="B189" s="302">
        <f>SUM(B187:B188)</f>
        <v>30.456810550336449</v>
      </c>
      <c r="C189" s="299" t="str">
        <f>CONCATENATE("(",ROUND((B189/$H189)*100,1),")")</f>
        <v>(60.9)</v>
      </c>
      <c r="D189" s="302">
        <f>SUM(D187:D188)</f>
        <v>3.6827601237793317</v>
      </c>
      <c r="E189" s="299" t="str">
        <f>CONCATENATE("(",ROUND((D189/$H189)*100,1),")")</f>
        <v>(7.4)</v>
      </c>
      <c r="F189" s="302">
        <f>SUM(F187:F188)</f>
        <v>15.864429325884206</v>
      </c>
      <c r="G189" s="299" t="str">
        <f>CONCATENATE("(",ROUND((F189/$H189)*100,1),")")</f>
        <v>(31.7)</v>
      </c>
      <c r="H189" s="302">
        <f>SUM(H187:H188)</f>
        <v>50.003999999999984</v>
      </c>
      <c r="I189" s="299" t="str">
        <f>CONCATENATE("(",ROUND((H189/$H189)*100,1),")")</f>
        <v>(100)</v>
      </c>
      <c r="K189" s="302">
        <f t="shared" si="152"/>
        <v>-2.0999500191243214</v>
      </c>
      <c r="L189" s="302">
        <f t="shared" si="153"/>
        <v>4.7964507517199273E-2</v>
      </c>
      <c r="M189" s="302">
        <f t="shared" si="154"/>
        <v>4.9985511607076205E-2</v>
      </c>
      <c r="N189" s="302">
        <f t="shared" si="155"/>
        <v>-2.002000000000046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43.224119551680495</v>
      </c>
      <c r="C198" s="299" t="str">
        <f>CONCATENATE("(",ROUND((B198/$H200)*100,1),")")</f>
        <v>(33.8)</v>
      </c>
      <c r="D198" s="302">
        <f>'Ind T6'!M81</f>
        <v>16.21842441472365</v>
      </c>
      <c r="E198" s="299" t="str">
        <f>CONCATENATE("(",ROUND((D198/$H200)*100,1),")")</f>
        <v>(12.7)</v>
      </c>
      <c r="F198" s="302">
        <f>'Ind T6'!N81</f>
        <v>5.6675191822820485</v>
      </c>
      <c r="G198" s="299" t="str">
        <f>CONCATENATE("(",ROUND((F198/$H200)*100,1),")")</f>
        <v>(4.4)</v>
      </c>
      <c r="H198" s="302">
        <f>SUM(B198,D198,F198)</f>
        <v>65.110063148686194</v>
      </c>
      <c r="I198" s="299" t="str">
        <f>CONCATENATE("(",ROUND((H198/$H200)*100,1),")")</f>
        <v>(50.9)</v>
      </c>
      <c r="K198" s="302">
        <f>B203-B198</f>
        <v>0.41813496273972817</v>
      </c>
      <c r="L198" s="302">
        <f>D203-D198</f>
        <v>-0.17197837409010219</v>
      </c>
      <c r="M198" s="302">
        <f>F203-F198</f>
        <v>3.4434940605787112E-2</v>
      </c>
      <c r="N198" s="302">
        <f>SUM(K198:M198)</f>
        <v>0.28059152925541309</v>
      </c>
    </row>
    <row r="199" spans="1:14" x14ac:dyDescent="0.2">
      <c r="A199" s="282" t="s">
        <v>365</v>
      </c>
      <c r="B199" s="302">
        <f>'Ind T6'!L80</f>
        <v>23.203587404825679</v>
      </c>
      <c r="C199" s="299" t="str">
        <f>CONCATENATE("(",ROUND((B199/$H200)*100,1),")")</f>
        <v>(18.1)</v>
      </c>
      <c r="D199" s="302">
        <f>'Ind T6'!M80</f>
        <v>36.736449640130274</v>
      </c>
      <c r="E199" s="299" t="str">
        <f>CONCATENATE("(",ROUND((D199/$H200)*100,1),")")</f>
        <v>(28.7)</v>
      </c>
      <c r="F199" s="302">
        <f>'Ind T6'!N80</f>
        <v>2.8648998063579025</v>
      </c>
      <c r="G199" s="299" t="str">
        <f>CONCATENATE("(",ROUND((F199/$H200)*100,1),")")</f>
        <v>(2.2)</v>
      </c>
      <c r="H199" s="302">
        <f t="shared" ref="H199" si="156">SUM(B199,D199,F199)</f>
        <v>62.804936851313862</v>
      </c>
      <c r="I199" s="299" t="str">
        <f>CONCATENATE("(",ROUND((H199/$H200)*100,1),")")</f>
        <v>(49.1)</v>
      </c>
      <c r="K199" s="302">
        <f t="shared" ref="K199:K200" si="157">B204-B199</f>
        <v>0.52119028333580175</v>
      </c>
      <c r="L199" s="302">
        <f t="shared" ref="L199:L200" si="158">D204-D199</f>
        <v>-1.7817089183248385</v>
      </c>
      <c r="M199" s="302">
        <f t="shared" ref="M199:M200" si="159">F204-F199</f>
        <v>6.5927105733563973E-2</v>
      </c>
      <c r="N199" s="302">
        <f t="shared" ref="N199:N200" si="160">SUM(K199:M199)</f>
        <v>-1.1945915292554727</v>
      </c>
    </row>
    <row r="200" spans="1:14" x14ac:dyDescent="0.2">
      <c r="A200" s="282" t="s">
        <v>363</v>
      </c>
      <c r="B200" s="302">
        <f>SUM(B198:B199)</f>
        <v>66.427706956506171</v>
      </c>
      <c r="C200" s="299" t="str">
        <f>CONCATENATE("(",ROUND((B200/$H200)*100,1),")")</f>
        <v>(51.9)</v>
      </c>
      <c r="D200" s="302">
        <f>SUM(D198:D199)</f>
        <v>52.954874054853924</v>
      </c>
      <c r="E200" s="299" t="str">
        <f>CONCATENATE("(",ROUND((D200/$H200)*100,1),")")</f>
        <v>(41.4)</v>
      </c>
      <c r="F200" s="302">
        <f>SUM(F198:F199)</f>
        <v>8.5324189886399502</v>
      </c>
      <c r="G200" s="299" t="str">
        <f>CONCATENATE("(",ROUND((F200/$H200)*100,1),")")</f>
        <v>(6.7)</v>
      </c>
      <c r="H200" s="302">
        <f>SUM(H198:H199)</f>
        <v>127.91500000000005</v>
      </c>
      <c r="I200" s="299" t="str">
        <f>CONCATENATE("(",ROUND((H200/$H200)*100,1),")")</f>
        <v>(100)</v>
      </c>
      <c r="K200" s="302">
        <f t="shared" si="157"/>
        <v>0.93932524607552637</v>
      </c>
      <c r="L200" s="302">
        <f t="shared" si="158"/>
        <v>-1.9536872924149407</v>
      </c>
      <c r="M200" s="302">
        <f t="shared" si="159"/>
        <v>0.10036204633935242</v>
      </c>
      <c r="N200" s="302">
        <f t="shared" si="160"/>
        <v>-0.91400000000006187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43.642254514420223</v>
      </c>
      <c r="C203" s="299" t="str">
        <f>CONCATENATE("(",ROUND((B203/$H205)*100,1),")")</f>
        <v>(34.4)</v>
      </c>
      <c r="D203" s="302">
        <f>'Ind T6'!R81</f>
        <v>16.046446040633548</v>
      </c>
      <c r="E203" s="299" t="str">
        <f>CONCATENATE("(",ROUND((D203/$H205)*100,1),")")</f>
        <v>(12.6)</v>
      </c>
      <c r="F203" s="302">
        <f>'Ind T6'!S81</f>
        <v>5.7019541228878357</v>
      </c>
      <c r="G203" s="299" t="str">
        <f>CONCATENATE("(",ROUND((F203/$H205)*100,1),")")</f>
        <v>(4.5)</v>
      </c>
      <c r="H203" s="302">
        <f>SUM(B203,D203,F203)</f>
        <v>65.390654677941612</v>
      </c>
      <c r="I203" s="299" t="str">
        <f>CONCATENATE("(",ROUND((H203/$H205)*100,1),")")</f>
        <v>(51.5)</v>
      </c>
      <c r="K203" s="302">
        <f>B208-B203</f>
        <v>1.338871976739533</v>
      </c>
      <c r="L203" s="302">
        <f>D208-D203</f>
        <v>4.2426774340935225E-2</v>
      </c>
      <c r="M203" s="302">
        <f>F208-F203</f>
        <v>0.13567442008577757</v>
      </c>
      <c r="N203" s="302">
        <f>SUM(K203:M203)</f>
        <v>1.5169731711662457</v>
      </c>
    </row>
    <row r="204" spans="1:14" x14ac:dyDescent="0.2">
      <c r="A204" s="282" t="s">
        <v>365</v>
      </c>
      <c r="B204" s="302">
        <f>'Ind T6'!Q80</f>
        <v>23.724777688161481</v>
      </c>
      <c r="C204" s="299" t="str">
        <f>CONCATENATE("(",ROUND((B204/$H205)*100,1),")")</f>
        <v>(18.7)</v>
      </c>
      <c r="D204" s="302">
        <f>'Ind T6'!R80</f>
        <v>34.954740721805436</v>
      </c>
      <c r="E204" s="299" t="str">
        <f>CONCATENATE("(",ROUND((D204/$H205)*100,1),")")</f>
        <v>(27.5)</v>
      </c>
      <c r="F204" s="302">
        <f>'Ind T6'!S80</f>
        <v>2.9308269120914665</v>
      </c>
      <c r="G204" s="299" t="str">
        <f>CONCATENATE("(",ROUND((F204/$H205)*100,1),")")</f>
        <v>(2.3)</v>
      </c>
      <c r="H204" s="302">
        <f t="shared" ref="H204" si="161">SUM(B204,D204,F204)</f>
        <v>61.610345322058386</v>
      </c>
      <c r="I204" s="299" t="str">
        <f>CONCATENATE("(",ROUND((H204/$H205)*100,1),")")</f>
        <v>(48.5)</v>
      </c>
      <c r="K204" s="302">
        <f t="shared" ref="K204:K205" si="162">B209-B204</f>
        <v>1.5546333787174689</v>
      </c>
      <c r="L204" s="302">
        <f t="shared" ref="L204:L205" si="163">D209-D204</f>
        <v>-2.6047052702893012</v>
      </c>
      <c r="M204" s="302">
        <f t="shared" ref="M204:M205" si="164">F209-F204</f>
        <v>0.20409872040572141</v>
      </c>
      <c r="N204" s="302">
        <f t="shared" ref="N204:N205" si="165">SUM(K204:M204)</f>
        <v>-0.84597317116611093</v>
      </c>
    </row>
    <row r="205" spans="1:14" x14ac:dyDescent="0.2">
      <c r="A205" s="282" t="s">
        <v>363</v>
      </c>
      <c r="B205" s="302">
        <f>SUM(B203:B204)</f>
        <v>67.367032202581697</v>
      </c>
      <c r="C205" s="299" t="str">
        <f>CONCATENATE("(",ROUND((B205/$H205)*100,1),")")</f>
        <v>(53)</v>
      </c>
      <c r="D205" s="302">
        <f>SUM(D203:D204)</f>
        <v>51.001186762438984</v>
      </c>
      <c r="E205" s="299" t="str">
        <f>CONCATENATE("(",ROUND((D205/$H205)*100,1),")")</f>
        <v>(40.2)</v>
      </c>
      <c r="F205" s="302">
        <f>SUM(F203:F204)</f>
        <v>8.6327810349793026</v>
      </c>
      <c r="G205" s="299" t="str">
        <f>CONCATENATE("(",ROUND((F205/$H205)*100,1),")")</f>
        <v>(6.8)</v>
      </c>
      <c r="H205" s="302">
        <f>SUM(H203:H204)</f>
        <v>127.001</v>
      </c>
      <c r="I205" s="299" t="str">
        <f>CONCATENATE("(",ROUND((H205/$H205)*100,1),")")</f>
        <v>(100)</v>
      </c>
      <c r="K205" s="302">
        <f t="shared" si="162"/>
        <v>2.8935053554570089</v>
      </c>
      <c r="L205" s="302">
        <f t="shared" si="163"/>
        <v>-2.5622784959483695</v>
      </c>
      <c r="M205" s="302">
        <f t="shared" si="164"/>
        <v>0.33977314049149854</v>
      </c>
      <c r="N205" s="302">
        <f t="shared" si="165"/>
        <v>0.67100000000013793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44.981126491159756</v>
      </c>
      <c r="C208" s="299" t="str">
        <f>CONCATENATE("(",ROUND((B208/$H210)*100,1),")")</f>
        <v>(35.2)</v>
      </c>
      <c r="D208" s="302">
        <f>'Ind T6'!W81</f>
        <v>16.088872814974483</v>
      </c>
      <c r="E208" s="299" t="str">
        <f>CONCATENATE("(",ROUND((D208/$H210)*100,1),")")</f>
        <v>(12.6)</v>
      </c>
      <c r="F208" s="302">
        <f>'Ind T6'!X81</f>
        <v>5.8376285429736132</v>
      </c>
      <c r="G208" s="299" t="str">
        <f>CONCATENATE("(",ROUND((F208/$H210)*100,1),")")</f>
        <v>(4.6)</v>
      </c>
      <c r="H208" s="302">
        <f>SUM(B208,D208,F208)</f>
        <v>66.907627849107854</v>
      </c>
      <c r="I208" s="299" t="str">
        <f>CONCATENATE("(",ROUND((H208/$H210)*100,1),")")</f>
        <v>(52.4)</v>
      </c>
      <c r="K208" s="302">
        <f>B208-B198</f>
        <v>1.7570069394792611</v>
      </c>
      <c r="L208" s="302">
        <f>D208-D198</f>
        <v>-0.12955159974916697</v>
      </c>
      <c r="M208" s="302">
        <f>F208-F198</f>
        <v>0.17010936069156468</v>
      </c>
      <c r="N208" s="302">
        <f>SUM(K208:M208)</f>
        <v>1.7975647004216588</v>
      </c>
    </row>
    <row r="209" spans="1:14" x14ac:dyDescent="0.2">
      <c r="A209" s="282" t="s">
        <v>365</v>
      </c>
      <c r="B209" s="302">
        <f>'Ind T6'!V80</f>
        <v>25.27941106687895</v>
      </c>
      <c r="C209" s="299" t="str">
        <f>CONCATENATE("(",ROUND((B209/$H210)*100,1),")")</f>
        <v>(19.8)</v>
      </c>
      <c r="D209" s="302">
        <f>'Ind T6'!W80</f>
        <v>32.350035451516135</v>
      </c>
      <c r="E209" s="299" t="str">
        <f>CONCATENATE("(",ROUND((D209/$H210)*100,1),")")</f>
        <v>(25.3)</v>
      </c>
      <c r="F209" s="302">
        <f>'Ind T6'!X80</f>
        <v>3.1349256324971879</v>
      </c>
      <c r="G209" s="299" t="str">
        <f>CONCATENATE("(",ROUND((F209/$H210)*100,1),")")</f>
        <v>(2.5)</v>
      </c>
      <c r="H209" s="302">
        <f t="shared" ref="H209" si="166">SUM(B209,D209,F209)</f>
        <v>60.764372150892271</v>
      </c>
      <c r="I209" s="299" t="str">
        <f>CONCATENATE("(",ROUND((H209/$H210)*100,1),")")</f>
        <v>(47.6)</v>
      </c>
      <c r="K209" s="302">
        <f t="shared" ref="K209:K210" si="167">B209-B199</f>
        <v>2.0758236620532706</v>
      </c>
      <c r="L209" s="302">
        <f t="shared" ref="L209:L210" si="168">D209-D199</f>
        <v>-4.3864141886141397</v>
      </c>
      <c r="M209" s="302">
        <f t="shared" ref="M209:M210" si="169">F209-F199</f>
        <v>0.27002582613928539</v>
      </c>
      <c r="N209" s="302">
        <f t="shared" ref="N209:N210" si="170">SUM(K209:M209)</f>
        <v>-2.0405647004215837</v>
      </c>
    </row>
    <row r="210" spans="1:14" x14ac:dyDescent="0.2">
      <c r="A210" s="282" t="s">
        <v>363</v>
      </c>
      <c r="B210" s="302">
        <f>SUM(B208:B209)</f>
        <v>70.260537558038706</v>
      </c>
      <c r="C210" s="299" t="str">
        <f>CONCATENATE("(",ROUND((B210/$H210)*100,1),")")</f>
        <v>(55)</v>
      </c>
      <c r="D210" s="302">
        <f>SUM(D208:D209)</f>
        <v>48.438908266490614</v>
      </c>
      <c r="E210" s="299" t="str">
        <f>CONCATENATE("(",ROUND((D210/$H210)*100,1),")")</f>
        <v>(37.9)</v>
      </c>
      <c r="F210" s="302">
        <f>SUM(F208:F209)</f>
        <v>8.9725541754708011</v>
      </c>
      <c r="G210" s="299" t="str">
        <f>CONCATENATE("(",ROUND((F210/$H210)*100,1),")")</f>
        <v>(7)</v>
      </c>
      <c r="H210" s="302">
        <f>SUM(H208:H209)</f>
        <v>127.67200000000012</v>
      </c>
      <c r="I210" s="299" t="str">
        <f>CONCATENATE("(",ROUND((H210/$H210)*100,1),")")</f>
        <v>(100)</v>
      </c>
      <c r="K210" s="302">
        <f t="shared" si="167"/>
        <v>3.8328306015325353</v>
      </c>
      <c r="L210" s="302">
        <f t="shared" si="168"/>
        <v>-4.5159657883633102</v>
      </c>
      <c r="M210" s="302">
        <f t="shared" si="169"/>
        <v>0.44013518683085096</v>
      </c>
      <c r="N210" s="302">
        <f t="shared" si="170"/>
        <v>-0.24299999999992394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23.580635195517225</v>
      </c>
      <c r="C219" s="299" t="str">
        <f>CONCATENATE("(",ROUND((B219/$H221)*100,1),")")</f>
        <v>(53.7)</v>
      </c>
      <c r="D219" s="302">
        <f>'Ind T6'!M90</f>
        <v>3.3476195799843382</v>
      </c>
      <c r="E219" s="299" t="str">
        <f>CONCATENATE("(",ROUND((D219/$H221)*100,1),")")</f>
        <v>(7.6)</v>
      </c>
      <c r="F219" s="302">
        <f>'Ind T6'!N90</f>
        <v>5.8215097312031858</v>
      </c>
      <c r="G219" s="299" t="str">
        <f>CONCATENATE("(",ROUND((F219/$H221)*100,1),")")</f>
        <v>(13.3)</v>
      </c>
      <c r="H219" s="302">
        <f>SUM(B219,D219,F219)</f>
        <v>32.74976450670475</v>
      </c>
      <c r="I219" s="299" t="str">
        <f>CONCATENATE("(",ROUND((H219/$H221)*100,1),")")</f>
        <v>(74.6)</v>
      </c>
      <c r="K219" s="302">
        <f>B224-B219</f>
        <v>0.65666833755595988</v>
      </c>
      <c r="L219" s="302">
        <f>D224-D219</f>
        <v>0.12125726010110194</v>
      </c>
      <c r="M219" s="302">
        <f>F224-F219</f>
        <v>0.35839885297796847</v>
      </c>
      <c r="N219" s="302">
        <f>SUM(K219:M219)</f>
        <v>1.1363244506350303</v>
      </c>
    </row>
    <row r="220" spans="1:14" x14ac:dyDescent="0.2">
      <c r="A220" s="282" t="s">
        <v>365</v>
      </c>
      <c r="B220" s="302">
        <f>'Ind T6'!L89</f>
        <v>5.2438136283232826</v>
      </c>
      <c r="C220" s="299" t="str">
        <f>CONCATENATE("(",ROUND((B220/$H221)*100,1),")")</f>
        <v>(11.9)</v>
      </c>
      <c r="D220" s="302">
        <f>'Ind T6'!M89</f>
        <v>3.5531184423694868</v>
      </c>
      <c r="E220" s="299" t="str">
        <f>CONCATENATE("(",ROUND((D220/$H221)*100,1),")")</f>
        <v>(8.1)</v>
      </c>
      <c r="F220" s="302">
        <f>'Ind T6'!N89</f>
        <v>2.3503034226024324</v>
      </c>
      <c r="G220" s="299" t="str">
        <f>CONCATENATE("(",ROUND((F220/$H221)*100,1),")")</f>
        <v>(5.4)</v>
      </c>
      <c r="H220" s="302">
        <f t="shared" ref="H220" si="171">SUM(B220,D220,F220)</f>
        <v>11.147235493295202</v>
      </c>
      <c r="I220" s="299" t="str">
        <f>CONCATENATE("(",ROUND((H220/$H221)*100,1),")")</f>
        <v>(25.4)</v>
      </c>
      <c r="K220" s="302">
        <f t="shared" ref="K220:K221" si="172">B225-B220</f>
        <v>0.42483876907302776</v>
      </c>
      <c r="L220" s="302">
        <f t="shared" ref="L220:L221" si="173">D225-D220</f>
        <v>0.33083767789892526</v>
      </c>
      <c r="M220" s="302">
        <f t="shared" ref="M220:M221" si="174">F225-F220</f>
        <v>9.0999102393007902E-2</v>
      </c>
      <c r="N220" s="302">
        <f t="shared" ref="N220:N221" si="175">SUM(K220:M220)</f>
        <v>0.84667554936496092</v>
      </c>
    </row>
    <row r="221" spans="1:14" x14ac:dyDescent="0.2">
      <c r="A221" s="282" t="s">
        <v>363</v>
      </c>
      <c r="B221" s="302">
        <f>SUM(B219:B220)</f>
        <v>28.824448823840505</v>
      </c>
      <c r="C221" s="299" t="str">
        <f>CONCATENATE("(",ROUND((B221/$H221)*100,1),")")</f>
        <v>(65.7)</v>
      </c>
      <c r="D221" s="302">
        <f>SUM(D219:D220)</f>
        <v>6.9007380223538251</v>
      </c>
      <c r="E221" s="299" t="str">
        <f>CONCATENATE("(",ROUND((D221/$H221)*100,1),")")</f>
        <v>(15.7)</v>
      </c>
      <c r="F221" s="302">
        <f>SUM(F219:F220)</f>
        <v>8.1718131538056191</v>
      </c>
      <c r="G221" s="299" t="str">
        <f>CONCATENATE("(",ROUND((F221/$H221)*100,1),")")</f>
        <v>(18.6)</v>
      </c>
      <c r="H221" s="302">
        <f>SUM(H219:H220)</f>
        <v>43.896999999999949</v>
      </c>
      <c r="I221" s="299" t="str">
        <f>CONCATENATE("(",ROUND((H221/$H221)*100,1),")")</f>
        <v>(100)</v>
      </c>
      <c r="K221" s="302">
        <f t="shared" si="172"/>
        <v>1.0815071066289903</v>
      </c>
      <c r="L221" s="302">
        <f t="shared" si="173"/>
        <v>0.45209493800002765</v>
      </c>
      <c r="M221" s="302">
        <f t="shared" si="174"/>
        <v>0.44939795537097638</v>
      </c>
      <c r="N221" s="302">
        <f t="shared" si="175"/>
        <v>1.9829999999999943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24.237303533073185</v>
      </c>
      <c r="C224" s="299" t="str">
        <f>CONCATENATE("(",ROUND((B224/$H226)*100,1),")")</f>
        <v>(52.8)</v>
      </c>
      <c r="D224" s="302">
        <f>'Ind T6'!R90</f>
        <v>3.4688768400854402</v>
      </c>
      <c r="E224" s="299" t="str">
        <f>CONCATENATE("(",ROUND((D224/$H226)*100,1),")")</f>
        <v>(7.6)</v>
      </c>
      <c r="F224" s="302">
        <f>'Ind T6'!S90</f>
        <v>6.1799085841811543</v>
      </c>
      <c r="G224" s="299" t="str">
        <f>CONCATENATE("(",ROUND((F224/$H226)*100,1),")")</f>
        <v>(13.5)</v>
      </c>
      <c r="H224" s="302">
        <f>SUM(B224,D224,F224)</f>
        <v>33.88608895733978</v>
      </c>
      <c r="I224" s="299" t="str">
        <f>CONCATENATE("(",ROUND((H224/$H226)*100,1),")")</f>
        <v>(73.9)</v>
      </c>
      <c r="K224" s="302">
        <f>B229-B224</f>
        <v>-0.73236721525135096</v>
      </c>
      <c r="L224" s="302">
        <f>D229-D224</f>
        <v>9.9871037920987948E-2</v>
      </c>
      <c r="M224" s="302">
        <f>F229-F224</f>
        <v>0.33202454994192987</v>
      </c>
      <c r="N224" s="302">
        <f>SUM(K224:M224)</f>
        <v>-0.30047162738843314</v>
      </c>
    </row>
    <row r="225" spans="1:14" x14ac:dyDescent="0.2">
      <c r="A225" s="282" t="s">
        <v>365</v>
      </c>
      <c r="B225" s="302">
        <f>'Ind T6'!Q89</f>
        <v>5.6686523973963103</v>
      </c>
      <c r="C225" s="299" t="str">
        <f>CONCATENATE("(",ROUND((B225/$H226)*100,1),")")</f>
        <v>(12.4)</v>
      </c>
      <c r="D225" s="302">
        <f>'Ind T6'!R89</f>
        <v>3.8839561202684121</v>
      </c>
      <c r="E225" s="299" t="str">
        <f>CONCATENATE("(",ROUND((D225/$H226)*100,1),")")</f>
        <v>(8.5)</v>
      </c>
      <c r="F225" s="302">
        <f>'Ind T6'!S89</f>
        <v>2.4413025249954403</v>
      </c>
      <c r="G225" s="299" t="str">
        <f>CONCATENATE("(",ROUND((F225/$H226)*100,1),")")</f>
        <v>(5.3)</v>
      </c>
      <c r="H225" s="302">
        <f t="shared" ref="H225" si="176">SUM(B225,D225,F225)</f>
        <v>11.993911042660162</v>
      </c>
      <c r="I225" s="299" t="str">
        <f>CONCATENATE("(",ROUND((H225/$H226)*100,1),")")</f>
        <v>(26.1)</v>
      </c>
      <c r="K225" s="302">
        <f t="shared" ref="K225:K226" si="177">B230-B225</f>
        <v>0.25319562350614078</v>
      </c>
      <c r="L225" s="302">
        <f t="shared" ref="L225:L226" si="178">D230-D225</f>
        <v>0.316870657717923</v>
      </c>
      <c r="M225" s="302">
        <f t="shared" ref="M225:M226" si="179">F230-F225</f>
        <v>-5.9465383559453855E-4</v>
      </c>
      <c r="N225" s="302">
        <f t="shared" ref="N225:N226" si="180">SUM(K225:M225)</f>
        <v>0.56947162738846924</v>
      </c>
    </row>
    <row r="226" spans="1:14" x14ac:dyDescent="0.2">
      <c r="A226" s="282" t="s">
        <v>363</v>
      </c>
      <c r="B226" s="302">
        <f>SUM(B224:B225)</f>
        <v>29.905955930469496</v>
      </c>
      <c r="C226" s="299" t="str">
        <f>CONCATENATE("(",ROUND((B226/$H226)*100,1),")")</f>
        <v>(65.2)</v>
      </c>
      <c r="D226" s="302">
        <f>SUM(D224:D225)</f>
        <v>7.3528329603538527</v>
      </c>
      <c r="E226" s="299" t="str">
        <f>CONCATENATE("(",ROUND((D226/$H226)*100,1),")")</f>
        <v>(16)</v>
      </c>
      <c r="F226" s="302">
        <f>SUM(F224:F225)</f>
        <v>8.6212111091765955</v>
      </c>
      <c r="G226" s="299" t="str">
        <f>CONCATENATE("(",ROUND((F226/$H226)*100,1),")")</f>
        <v>(18.8)</v>
      </c>
      <c r="H226" s="302">
        <f>SUM(H224:H225)</f>
        <v>45.879999999999939</v>
      </c>
      <c r="I226" s="299" t="str">
        <f>CONCATENATE("(",ROUND((H226/$H226)*100,1),")")</f>
        <v>(100)</v>
      </c>
      <c r="K226" s="302">
        <f t="shared" si="177"/>
        <v>-0.47917159174521018</v>
      </c>
      <c r="L226" s="302">
        <f t="shared" si="178"/>
        <v>0.41674169563891006</v>
      </c>
      <c r="M226" s="302">
        <f t="shared" si="179"/>
        <v>0.331429896106334</v>
      </c>
      <c r="N226" s="302">
        <f t="shared" si="180"/>
        <v>0.26900000000003388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23.504936317821834</v>
      </c>
      <c r="C229" s="299" t="str">
        <f>CONCATENATE("(",ROUND((B229/$H231)*100,1),")")</f>
        <v>(50.9)</v>
      </c>
      <c r="D229" s="302">
        <f>'Ind T6'!W90</f>
        <v>3.5687478780064281</v>
      </c>
      <c r="E229" s="299" t="str">
        <f>CONCATENATE("(",ROUND((D229/$H231)*100,1),")")</f>
        <v>(7.7)</v>
      </c>
      <c r="F229" s="302">
        <f>'Ind T6'!X90</f>
        <v>6.5119331341230842</v>
      </c>
      <c r="G229" s="299" t="str">
        <f>CONCATENATE("(",ROUND((F229/$H231)*100,1),")")</f>
        <v>(14.1)</v>
      </c>
      <c r="H229" s="302">
        <f>SUM(B229,D229,F229)</f>
        <v>33.585617329951347</v>
      </c>
      <c r="I229" s="299" t="str">
        <f>CONCATENATE("(",ROUND((H229/$H231)*100,1),")")</f>
        <v>(72.8)</v>
      </c>
      <c r="K229" s="302">
        <f>B229-B219</f>
        <v>-7.5698877695391076E-2</v>
      </c>
      <c r="L229" s="302">
        <f>D229-D219</f>
        <v>0.22112829802208989</v>
      </c>
      <c r="M229" s="302">
        <f>F229-F219</f>
        <v>0.69042340291989834</v>
      </c>
      <c r="N229" s="302">
        <f>SUM(K229:M229)</f>
        <v>0.83585282324659715</v>
      </c>
    </row>
    <row r="230" spans="1:14" x14ac:dyDescent="0.2">
      <c r="A230" s="282" t="s">
        <v>365</v>
      </c>
      <c r="B230" s="302">
        <f>'Ind T6'!V89</f>
        <v>5.9218480209024511</v>
      </c>
      <c r="C230" s="299" t="str">
        <f>CONCATENATE("(",ROUND((B230/$H231)*100,1),")")</f>
        <v>(12.8)</v>
      </c>
      <c r="D230" s="302">
        <f>'Ind T6'!W89</f>
        <v>4.2008267779863351</v>
      </c>
      <c r="E230" s="299" t="str">
        <f>CONCATENATE("(",ROUND((D230/$H231)*100,1),")")</f>
        <v>(9.1)</v>
      </c>
      <c r="F230" s="302">
        <f>'Ind T6'!X89</f>
        <v>2.4407078711598458</v>
      </c>
      <c r="G230" s="299" t="str">
        <f>CONCATENATE("(",ROUND((F230/$H231)*100,1),")")</f>
        <v>(5.3)</v>
      </c>
      <c r="H230" s="302">
        <f t="shared" ref="H230" si="181">SUM(B230,D230,F230)</f>
        <v>12.563382670048632</v>
      </c>
      <c r="I230" s="299" t="str">
        <f>CONCATENATE("(",ROUND((H230/$H231)*100,1),")")</f>
        <v>(27.2)</v>
      </c>
      <c r="K230" s="302">
        <f t="shared" ref="K230:K231" si="182">B230-B220</f>
        <v>0.67803439257916853</v>
      </c>
      <c r="L230" s="302">
        <f t="shared" ref="L230:L231" si="183">D230-D220</f>
        <v>0.64770833561684826</v>
      </c>
      <c r="M230" s="302">
        <f t="shared" ref="M230:M231" si="184">F230-F220</f>
        <v>9.0404448557413364E-2</v>
      </c>
      <c r="N230" s="302">
        <f t="shared" ref="N230:N231" si="185">SUM(K230:M230)</f>
        <v>1.4161471767534302</v>
      </c>
    </row>
    <row r="231" spans="1:14" x14ac:dyDescent="0.2">
      <c r="A231" s="282" t="s">
        <v>363</v>
      </c>
      <c r="B231" s="302">
        <f>SUM(B229:B230)</f>
        <v>29.426784338724286</v>
      </c>
      <c r="C231" s="299" t="str">
        <f>CONCATENATE("(",ROUND((B231/$H231)*100,1),")")</f>
        <v>(63.8)</v>
      </c>
      <c r="D231" s="302">
        <f>SUM(D229:D230)</f>
        <v>7.7695746559927628</v>
      </c>
      <c r="E231" s="299" t="str">
        <f>CONCATENATE("(",ROUND((D231/$H231)*100,1),")")</f>
        <v>(16.8)</v>
      </c>
      <c r="F231" s="302">
        <f>SUM(F229:F230)</f>
        <v>8.9526410052829295</v>
      </c>
      <c r="G231" s="299" t="str">
        <f>CONCATENATE("(",ROUND((F231/$H231)*100,1),")")</f>
        <v>(19.4)</v>
      </c>
      <c r="H231" s="302">
        <f>SUM(H229:H230)</f>
        <v>46.14899999999998</v>
      </c>
      <c r="I231" s="299" t="str">
        <f>CONCATENATE("(",ROUND((H231/$H231)*100,1),")")</f>
        <v>(100)</v>
      </c>
      <c r="K231" s="302">
        <f t="shared" si="182"/>
        <v>0.60233551488378012</v>
      </c>
      <c r="L231" s="302">
        <f t="shared" si="183"/>
        <v>0.86883663363893771</v>
      </c>
      <c r="M231" s="302">
        <f t="shared" si="184"/>
        <v>0.78082785147731038</v>
      </c>
      <c r="N231" s="302">
        <f t="shared" si="185"/>
        <v>2.2520000000000282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15.104665805435401</v>
      </c>
      <c r="C240" s="299" t="str">
        <f>CONCATENATE("(",ROUND((B240/$H242)*100,1),")")</f>
        <v>(20.6)</v>
      </c>
      <c r="D240" s="302">
        <f>'Ind T6'!M99</f>
        <v>14.470699328226733</v>
      </c>
      <c r="E240" s="299" t="str">
        <f>CONCATENATE("(",ROUND((D240/$H242)*100,1),")")</f>
        <v>(19.7)</v>
      </c>
      <c r="F240" s="302">
        <f>'Ind T6'!N99</f>
        <v>1.7787378245900363</v>
      </c>
      <c r="G240" s="299" t="str">
        <f>CONCATENATE("(",ROUND((F240/$H242)*100,1),")")</f>
        <v>(2.4)</v>
      </c>
      <c r="H240" s="302">
        <f>SUM(B240,D240,F240)</f>
        <v>31.354102958252167</v>
      </c>
      <c r="I240" s="299" t="str">
        <f>CONCATENATE("(",ROUND((H240/$H242)*100,1),")")</f>
        <v>(42.8)</v>
      </c>
      <c r="K240" s="302">
        <f>B245-B240</f>
        <v>0.54398124736055209</v>
      </c>
      <c r="L240" s="302">
        <f>D245-D240</f>
        <v>0.41718370283017414</v>
      </c>
      <c r="M240" s="302">
        <f>F245-F240</f>
        <v>5.4371325864281284E-2</v>
      </c>
      <c r="N240" s="302">
        <f>SUM(K240:M240)</f>
        <v>1.0155362760550075</v>
      </c>
    </row>
    <row r="241" spans="1:14" x14ac:dyDescent="0.2">
      <c r="A241" s="282" t="s">
        <v>365</v>
      </c>
      <c r="B241" s="302">
        <f>'Ind T6'!L98</f>
        <v>14.997294147842076</v>
      </c>
      <c r="C241" s="299" t="str">
        <f>CONCATENATE("(",ROUND((B241/$H242)*100,1),")")</f>
        <v>(20.4)</v>
      </c>
      <c r="D241" s="302">
        <f>'Ind T6'!M98</f>
        <v>23.691240408526081</v>
      </c>
      <c r="E241" s="299" t="str">
        <f>CONCATENATE("(",ROUND((D241/$H242)*100,1),")")</f>
        <v>(32.3)</v>
      </c>
      <c r="F241" s="302">
        <f>'Ind T6'!N98</f>
        <v>3.2953624853797003</v>
      </c>
      <c r="G241" s="299" t="str">
        <f>CONCATENATE("(",ROUND((F241/$H242)*100,1),")")</f>
        <v>(4.5)</v>
      </c>
      <c r="H241" s="302">
        <f t="shared" ref="H241" si="186">SUM(B241,D241,F241)</f>
        <v>41.983897041747852</v>
      </c>
      <c r="I241" s="299" t="str">
        <f>CONCATENATE("(",ROUND((H241/$H242)*100,1),")")</f>
        <v>(57.2)</v>
      </c>
      <c r="K241" s="302">
        <f t="shared" ref="K241:K242" si="187">B246-B241</f>
        <v>0.45681241755414703</v>
      </c>
      <c r="L241" s="302">
        <f t="shared" ref="L241:L242" si="188">D246-D241</f>
        <v>0.65162666297660365</v>
      </c>
      <c r="M241" s="302">
        <f t="shared" ref="M241:M242" si="189">F246-F241</f>
        <v>9.8024643414203805E-2</v>
      </c>
      <c r="N241" s="302">
        <f t="shared" ref="N241:N242" si="190">SUM(K241:M241)</f>
        <v>1.2064637239449545</v>
      </c>
    </row>
    <row r="242" spans="1:14" x14ac:dyDescent="0.2">
      <c r="A242" s="282" t="s">
        <v>363</v>
      </c>
      <c r="B242" s="302">
        <f>SUM(B240:B241)</f>
        <v>30.101959953277479</v>
      </c>
      <c r="C242" s="299" t="str">
        <f>CONCATENATE("(",ROUND((B242/$H242)*100,1),")")</f>
        <v>(41)</v>
      </c>
      <c r="D242" s="302">
        <f>SUM(D240:D241)</f>
        <v>38.161939736752814</v>
      </c>
      <c r="E242" s="299" t="str">
        <f>CONCATENATE("(",ROUND((D242/$H242)*100,1),")")</f>
        <v>(52)</v>
      </c>
      <c r="F242" s="302">
        <f>SUM(F240:F241)</f>
        <v>5.0741003099697366</v>
      </c>
      <c r="G242" s="299" t="str">
        <f>CONCATENATE("(",ROUND((F242/$H242)*100,1),")")</f>
        <v>(6.9)</v>
      </c>
      <c r="H242" s="302">
        <f>SUM(H240:H241)</f>
        <v>73.338000000000022</v>
      </c>
      <c r="I242" s="299" t="str">
        <f>CONCATENATE("(",ROUND((H242/$H242)*100,1),")")</f>
        <v>(100)</v>
      </c>
      <c r="K242" s="302">
        <f t="shared" si="187"/>
        <v>1.0007936649146956</v>
      </c>
      <c r="L242" s="302">
        <f t="shared" si="188"/>
        <v>1.068810365806776</v>
      </c>
      <c r="M242" s="302">
        <f t="shared" si="189"/>
        <v>0.15239596927848531</v>
      </c>
      <c r="N242" s="302">
        <f t="shared" si="190"/>
        <v>2.2219999999999569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15.648647052795953</v>
      </c>
      <c r="C245" s="299" t="str">
        <f>CONCATENATE("(",ROUND((B245/$H247)*100,1),")")</f>
        <v>(20.7)</v>
      </c>
      <c r="D245" s="302">
        <f>'Ind T6'!R99</f>
        <v>14.887883031056907</v>
      </c>
      <c r="E245" s="299" t="str">
        <f>CONCATENATE("(",ROUND((D245/$H247)*100,1),")")</f>
        <v>(19.7)</v>
      </c>
      <c r="F245" s="302">
        <f>'Ind T6'!S99</f>
        <v>1.8331091504543175</v>
      </c>
      <c r="G245" s="299" t="str">
        <f>CONCATENATE("(",ROUND((F245/$H247)*100,1),")")</f>
        <v>(2.4)</v>
      </c>
      <c r="H245" s="302">
        <f>SUM(B245,D245,F245)</f>
        <v>32.369639234307179</v>
      </c>
      <c r="I245" s="299" t="str">
        <f>CONCATENATE("(",ROUND((H245/$H247)*100,1),")")</f>
        <v>(42.8)</v>
      </c>
      <c r="K245" s="302">
        <f>B250-B245</f>
        <v>3.0686232644794895</v>
      </c>
      <c r="L245" s="302">
        <f>D250-D245</f>
        <v>2.4964446429226204</v>
      </c>
      <c r="M245" s="302">
        <f>F250-F245</f>
        <v>0.34814254325156768</v>
      </c>
      <c r="N245" s="302">
        <f>SUM(K245:M245)</f>
        <v>5.9132104506536773</v>
      </c>
    </row>
    <row r="246" spans="1:14" x14ac:dyDescent="0.2">
      <c r="A246" s="282" t="s">
        <v>365</v>
      </c>
      <c r="B246" s="302">
        <f>'Ind T6'!Q98</f>
        <v>15.454106565396224</v>
      </c>
      <c r="C246" s="299" t="str">
        <f>CONCATENATE("(",ROUND((B246/$H247)*100,1),")")</f>
        <v>(20.5)</v>
      </c>
      <c r="D246" s="302">
        <f>'Ind T6'!R98</f>
        <v>24.342867071502685</v>
      </c>
      <c r="E246" s="299" t="str">
        <f>CONCATENATE("(",ROUND((D246/$H247)*100,1),")")</f>
        <v>(32.2)</v>
      </c>
      <c r="F246" s="302">
        <f>'Ind T6'!S98</f>
        <v>3.3933871287939041</v>
      </c>
      <c r="G246" s="299" t="str">
        <f>CONCATENATE("(",ROUND((F246/$H247)*100,1),")")</f>
        <v>(4.5)</v>
      </c>
      <c r="H246" s="302">
        <f t="shared" ref="H246" si="191">SUM(B246,D246,F246)</f>
        <v>43.190360765692816</v>
      </c>
      <c r="I246" s="299" t="str">
        <f>CONCATENATE("(",ROUND((H246/$H247)*100,1),")")</f>
        <v>(57.2)</v>
      </c>
      <c r="K246" s="302">
        <f t="shared" ref="K246:K247" si="192">B251-B246</f>
        <v>2.8554306959902291</v>
      </c>
      <c r="L246" s="302">
        <f t="shared" ref="L246:L247" si="193">D251-D246</f>
        <v>4.0542583577605349</v>
      </c>
      <c r="M246" s="302">
        <f t="shared" ref="M246:M247" si="194">F251-F246</f>
        <v>0.6511004955956281</v>
      </c>
      <c r="N246" s="302">
        <f t="shared" ref="N246:N247" si="195">SUM(K246:M246)</f>
        <v>7.5607895493463921</v>
      </c>
    </row>
    <row r="247" spans="1:14" x14ac:dyDescent="0.2">
      <c r="A247" s="282" t="s">
        <v>363</v>
      </c>
      <c r="B247" s="302">
        <f>SUM(B245:B246)</f>
        <v>31.102753618192175</v>
      </c>
      <c r="C247" s="299" t="str">
        <f>CONCATENATE("(",ROUND((B247/$H247)*100,1),")")</f>
        <v>(41.2)</v>
      </c>
      <c r="D247" s="302">
        <f>SUM(D245:D246)</f>
        <v>39.23075010255959</v>
      </c>
      <c r="E247" s="299" t="str">
        <f>CONCATENATE("(",ROUND((D247/$H247)*100,1),")")</f>
        <v>(51.9)</v>
      </c>
      <c r="F247" s="302">
        <f>SUM(F245:F246)</f>
        <v>5.2264962792482219</v>
      </c>
      <c r="G247" s="299" t="str">
        <f>CONCATENATE("(",ROUND((F247/$H247)*100,1),")")</f>
        <v>(6.9)</v>
      </c>
      <c r="H247" s="302">
        <f>SUM(H245:H246)</f>
        <v>75.56</v>
      </c>
      <c r="I247" s="299" t="str">
        <f>CONCATENATE("(",ROUND((H247/$H247)*100,1),")")</f>
        <v>(100)</v>
      </c>
      <c r="K247" s="302">
        <f t="shared" si="192"/>
        <v>5.9240539604697204</v>
      </c>
      <c r="L247" s="302">
        <f t="shared" si="193"/>
        <v>6.550703000683157</v>
      </c>
      <c r="M247" s="302">
        <f t="shared" si="194"/>
        <v>0.99924303884719556</v>
      </c>
      <c r="N247" s="302">
        <f t="shared" si="195"/>
        <v>13.474000000000073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18.717270317275442</v>
      </c>
      <c r="C250" s="299" t="str">
        <f>CONCATENATE("(",ROUND((B250/$H252)*100,1),")")</f>
        <v>(21)</v>
      </c>
      <c r="D250" s="302">
        <f>'Ind T6'!W99</f>
        <v>17.384327673979527</v>
      </c>
      <c r="E250" s="299" t="str">
        <f>CONCATENATE("(",ROUND((D250/$H252)*100,1),")")</f>
        <v>(19.5)</v>
      </c>
      <c r="F250" s="302">
        <f>'Ind T6'!X99</f>
        <v>2.1812516937058852</v>
      </c>
      <c r="G250" s="299" t="str">
        <f>CONCATENATE("(",ROUND((F250/$H252)*100,1),")")</f>
        <v>(2.4)</v>
      </c>
      <c r="H250" s="302">
        <f>SUM(B250,D250,F250)</f>
        <v>38.282849684960851</v>
      </c>
      <c r="I250" s="299" t="str">
        <f>CONCATENATE("(",ROUND((H250/$H252)*100,1),")")</f>
        <v>(43)</v>
      </c>
      <c r="K250" s="302">
        <f>B250-B240</f>
        <v>3.6126045118400416</v>
      </c>
      <c r="L250" s="302">
        <f>D250-D240</f>
        <v>2.9136283457527945</v>
      </c>
      <c r="M250" s="302">
        <f>F250-F240</f>
        <v>0.40251386911584897</v>
      </c>
      <c r="N250" s="302">
        <f>SUM(K250:M250)</f>
        <v>6.9287467267086846</v>
      </c>
    </row>
    <row r="251" spans="1:14" x14ac:dyDescent="0.2">
      <c r="A251" s="282" t="s">
        <v>365</v>
      </c>
      <c r="B251" s="302">
        <f>'Ind T6'!V98</f>
        <v>18.309537261386453</v>
      </c>
      <c r="C251" s="299" t="str">
        <f>CONCATENATE("(",ROUND((B251/$H252)*100,1),")")</f>
        <v>(20.6)</v>
      </c>
      <c r="D251" s="302">
        <f>'Ind T6'!W98</f>
        <v>28.39712542926322</v>
      </c>
      <c r="E251" s="299" t="str">
        <f>CONCATENATE("(",ROUND((D251/$H252)*100,1),")")</f>
        <v>(31.9)</v>
      </c>
      <c r="F251" s="302">
        <f>'Ind T6'!X98</f>
        <v>4.0444876243895322</v>
      </c>
      <c r="G251" s="299" t="str">
        <f>CONCATENATE("(",ROUND((F251/$H252)*100,1),")")</f>
        <v>(4.5)</v>
      </c>
      <c r="H251" s="302">
        <f t="shared" ref="H251" si="196">SUM(B251,D251,F251)</f>
        <v>50.751150315039204</v>
      </c>
      <c r="I251" s="299" t="str">
        <f>CONCATENATE("(",ROUND((H251/$H252)*100,1),")")</f>
        <v>(57)</v>
      </c>
      <c r="K251" s="302">
        <f t="shared" ref="K251:K252" si="197">B251-B241</f>
        <v>3.3122431135443762</v>
      </c>
      <c r="L251" s="302">
        <f t="shared" ref="L251:L252" si="198">D251-D241</f>
        <v>4.7058850207371385</v>
      </c>
      <c r="M251" s="302">
        <f t="shared" ref="M251:M252" si="199">F251-F241</f>
        <v>0.74912513900983191</v>
      </c>
      <c r="N251" s="302">
        <f t="shared" ref="N251:N252" si="200">SUM(K251:M251)</f>
        <v>8.7672532732913471</v>
      </c>
    </row>
    <row r="252" spans="1:14" x14ac:dyDescent="0.2">
      <c r="A252" s="282" t="s">
        <v>363</v>
      </c>
      <c r="B252" s="302">
        <f>SUM(B250:B251)</f>
        <v>37.026807578661895</v>
      </c>
      <c r="C252" s="299" t="str">
        <f>CONCATENATE("(",ROUND((B252/$H252)*100,1),")")</f>
        <v>(41.6)</v>
      </c>
      <c r="D252" s="302">
        <f>SUM(D250:D251)</f>
        <v>45.781453103242747</v>
      </c>
      <c r="E252" s="299" t="str">
        <f>CONCATENATE("(",ROUND((D252/$H252)*100,1),")")</f>
        <v>(51.4)</v>
      </c>
      <c r="F252" s="302">
        <f>SUM(F250:F251)</f>
        <v>6.2257393180954175</v>
      </c>
      <c r="G252" s="299" t="str">
        <f>CONCATENATE("(",ROUND((F252/$H252)*100,1),")")</f>
        <v>(7)</v>
      </c>
      <c r="H252" s="302">
        <f>SUM(H250:H251)</f>
        <v>89.034000000000049</v>
      </c>
      <c r="I252" s="299" t="str">
        <f>CONCATENATE("(",ROUND((H252/$H252)*100,1),")")</f>
        <v>(100)</v>
      </c>
      <c r="K252" s="302">
        <f t="shared" si="197"/>
        <v>6.924847625384416</v>
      </c>
      <c r="L252" s="302">
        <f t="shared" si="198"/>
        <v>7.619513366489933</v>
      </c>
      <c r="M252" s="302">
        <f t="shared" si="199"/>
        <v>1.1516390081256809</v>
      </c>
      <c r="N252" s="302">
        <f t="shared" si="200"/>
        <v>15.69600000000003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2.2529672849889795</v>
      </c>
      <c r="C261" s="299" t="str">
        <f>CONCATENATE("(",ROUND((B261/$H263)*100,1),")")</f>
        <v>(31.3)</v>
      </c>
      <c r="D261" s="302">
        <f>'Ind T6'!M108</f>
        <v>0.54384755480747227</v>
      </c>
      <c r="E261" s="299" t="str">
        <f>CONCATENATE("(",ROUND((D261/$H263)*100,1),")")</f>
        <v>(7.6)</v>
      </c>
      <c r="F261" s="302">
        <f>'Ind T6'!N108</f>
        <v>0.49536188871022641</v>
      </c>
      <c r="G261" s="299" t="str">
        <f>CONCATENATE("(",ROUND((F261/$H263)*100,1),")")</f>
        <v>(6.9)</v>
      </c>
      <c r="H261" s="302">
        <f>SUM(B261,D261,F261)</f>
        <v>3.2921767285066781</v>
      </c>
      <c r="I261" s="299" t="str">
        <f>CONCATENATE("(",ROUND((H261/$H263)*100,1),")")</f>
        <v>(45.8)</v>
      </c>
      <c r="K261" s="302">
        <f>B266-B261</f>
        <v>-5.097460428424716E-2</v>
      </c>
      <c r="L261" s="302">
        <f>D266-D261</f>
        <v>1.552961811363518E-2</v>
      </c>
      <c r="M261" s="302">
        <f>F266-F261</f>
        <v>-5.4023735895915026E-3</v>
      </c>
      <c r="N261" s="302">
        <f>SUM(K261:M261)</f>
        <v>-4.0847359760203483E-2</v>
      </c>
    </row>
    <row r="262" spans="1:14" x14ac:dyDescent="0.2">
      <c r="A262" s="282" t="s">
        <v>365</v>
      </c>
      <c r="B262" s="302">
        <f>'Ind T6'!L107</f>
        <v>0.91880337267927259</v>
      </c>
      <c r="C262" s="299" t="str">
        <f>CONCATENATE("(",ROUND((B262/$H263)*100,1),")")</f>
        <v>(12.8)</v>
      </c>
      <c r="D262" s="302">
        <f>'Ind T6'!M107</f>
        <v>0.42020910624084323</v>
      </c>
      <c r="E262" s="299" t="str">
        <f>CONCATENATE("(",ROUND((D262/$H263)*100,1),")")</f>
        <v>(5.8)</v>
      </c>
      <c r="F262" s="302">
        <f>'Ind T6'!N107</f>
        <v>2.5568107925732071</v>
      </c>
      <c r="G262" s="299" t="str">
        <f>CONCATENATE("(",ROUND((F262/$H263)*100,1),")")</f>
        <v>(35.6)</v>
      </c>
      <c r="H262" s="302">
        <f t="shared" ref="H262" si="201">SUM(B262,D262,F262)</f>
        <v>3.895823271493323</v>
      </c>
      <c r="I262" s="299" t="str">
        <f>CONCATENATE("(",ROUND((H262/$H263)*100,1),")")</f>
        <v>(54.2)</v>
      </c>
      <c r="K262" s="302">
        <f t="shared" ref="K262:K263" si="202">B267-B262</f>
        <v>-1.718100304223158E-2</v>
      </c>
      <c r="L262" s="302">
        <f t="shared" ref="L262:L263" si="203">D267-D262</f>
        <v>-2.0887951614202982E-3</v>
      </c>
      <c r="M262" s="302">
        <f t="shared" ref="M262:M263" si="204">F267-F262</f>
        <v>-6.9882842036147252E-2</v>
      </c>
      <c r="N262" s="302">
        <f t="shared" ref="N262:N263" si="205">SUM(K262:M262)</f>
        <v>-8.915264023979913E-2</v>
      </c>
    </row>
    <row r="263" spans="1:14" x14ac:dyDescent="0.2">
      <c r="A263" s="282" t="s">
        <v>363</v>
      </c>
      <c r="B263" s="302">
        <f>SUM(B261:B262)</f>
        <v>3.1717706576682518</v>
      </c>
      <c r="C263" s="299" t="str">
        <f>CONCATENATE("(",ROUND((B263/$H263)*100,1),")")</f>
        <v>(44.1)</v>
      </c>
      <c r="D263" s="302">
        <f>SUM(D261:D262)</f>
        <v>0.96405666104831544</v>
      </c>
      <c r="E263" s="299" t="str">
        <f>CONCATENATE("(",ROUND((D263/$H263)*100,1),")")</f>
        <v>(13.4)</v>
      </c>
      <c r="F263" s="302">
        <f>SUM(F261:F262)</f>
        <v>3.0521726812834333</v>
      </c>
      <c r="G263" s="299" t="str">
        <f>CONCATENATE("(",ROUND((F263/$H263)*100,1),")")</f>
        <v>(42.5)</v>
      </c>
      <c r="H263" s="302">
        <f>SUM(H261:H262)</f>
        <v>7.1880000000000006</v>
      </c>
      <c r="I263" s="299" t="str">
        <f>CONCATENATE("(",ROUND((H263/$H263)*100,1),")")</f>
        <v>(100)</v>
      </c>
      <c r="K263" s="302">
        <f t="shared" si="202"/>
        <v>-6.8155607326478407E-2</v>
      </c>
      <c r="L263" s="302">
        <f t="shared" si="203"/>
        <v>1.3440822952214937E-2</v>
      </c>
      <c r="M263" s="302">
        <f t="shared" si="204"/>
        <v>-7.5285215625738644E-2</v>
      </c>
      <c r="N263" s="302">
        <f t="shared" si="205"/>
        <v>-0.13000000000000211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2.2019926807047323</v>
      </c>
      <c r="C266" s="299" t="str">
        <f>CONCATENATE("(",ROUND((B266/$H268)*100,1),")")</f>
        <v>(31.2)</v>
      </c>
      <c r="D266" s="302">
        <f>'Ind T6'!R108</f>
        <v>0.55937717292110745</v>
      </c>
      <c r="E266" s="299" t="str">
        <f>CONCATENATE("(",ROUND((D266/$H268)*100,1),")")</f>
        <v>(7.9)</v>
      </c>
      <c r="F266" s="302">
        <f>'Ind T6'!S108</f>
        <v>0.4899595151206349</v>
      </c>
      <c r="G266" s="299" t="str">
        <f>CONCATENATE("(",ROUND((F266/$H268)*100,1),")")</f>
        <v>(6.9)</v>
      </c>
      <c r="H266" s="302">
        <f>SUM(B266,D266,F266)</f>
        <v>3.2513293687464744</v>
      </c>
      <c r="I266" s="299" t="str">
        <f>CONCATENATE("(",ROUND((H266/$H268)*100,1),")")</f>
        <v>(46.1)</v>
      </c>
      <c r="K266" s="302">
        <f>B271-B266</f>
        <v>3.7311123867971308E-2</v>
      </c>
      <c r="L266" s="302">
        <f>D271-D266</f>
        <v>5.390963481867117E-2</v>
      </c>
      <c r="M266" s="302">
        <f>F271-F266</f>
        <v>1.7616013934045716E-2</v>
      </c>
      <c r="N266" s="302">
        <f>SUM(K266:M266)</f>
        <v>0.10883677262068819</v>
      </c>
    </row>
    <row r="267" spans="1:14" x14ac:dyDescent="0.2">
      <c r="A267" s="282" t="s">
        <v>365</v>
      </c>
      <c r="B267" s="302">
        <f>'Ind T6'!Q107</f>
        <v>0.90162236963704101</v>
      </c>
      <c r="C267" s="299" t="str">
        <f>CONCATENATE("(",ROUND((B267/$H268)*100,1),")")</f>
        <v>(12.8)</v>
      </c>
      <c r="D267" s="302">
        <f>'Ind T6'!R107</f>
        <v>0.41812031107942293</v>
      </c>
      <c r="E267" s="299" t="str">
        <f>CONCATENATE("(",ROUND((D267/$H268)*100,1),")")</f>
        <v>(5.9)</v>
      </c>
      <c r="F267" s="302">
        <f>'Ind T6'!S107</f>
        <v>2.4869279505370598</v>
      </c>
      <c r="G267" s="299" t="str">
        <f>CONCATENATE("(",ROUND((F267/$H268)*100,1),")")</f>
        <v>(35.2)</v>
      </c>
      <c r="H267" s="302">
        <f t="shared" ref="H267" si="206">SUM(B267,D267,F267)</f>
        <v>3.8066706312535237</v>
      </c>
      <c r="I267" s="299" t="str">
        <f>CONCATENATE("(",ROUND((H267/$H268)*100,1),")")</f>
        <v>(53.9)</v>
      </c>
      <c r="K267" s="302">
        <f t="shared" ref="K267:K268" si="207">B272-B267</f>
        <v>3.2026099535864438E-2</v>
      </c>
      <c r="L267" s="302">
        <f t="shared" ref="L267:L268" si="208">D272-D267</f>
        <v>1.1987410670709631E-2</v>
      </c>
      <c r="M267" s="302">
        <f t="shared" ref="M267:M268" si="209">F272-F267</f>
        <v>-4.1850282827275098E-2</v>
      </c>
      <c r="N267" s="302">
        <f t="shared" ref="N267:N268" si="210">SUM(K267:M267)</f>
        <v>2.1632273792989709E-3</v>
      </c>
    </row>
    <row r="268" spans="1:14" x14ac:dyDescent="0.2">
      <c r="A268" s="282" t="s">
        <v>363</v>
      </c>
      <c r="B268" s="302">
        <f>SUM(B266:B267)</f>
        <v>3.1036150503417734</v>
      </c>
      <c r="C268" s="299" t="str">
        <f>CONCATENATE("(",ROUND((B268/$H268)*100,1),")")</f>
        <v>(44)</v>
      </c>
      <c r="D268" s="302">
        <f>SUM(D266:D267)</f>
        <v>0.97749748400053038</v>
      </c>
      <c r="E268" s="299" t="str">
        <f>CONCATENATE("(",ROUND((D268/$H268)*100,1),")")</f>
        <v>(13.8)</v>
      </c>
      <c r="F268" s="302">
        <f>SUM(F266:F267)</f>
        <v>2.9768874656576947</v>
      </c>
      <c r="G268" s="299" t="str">
        <f>CONCATENATE("(",ROUND((F268/$H268)*100,1),")")</f>
        <v>(42.2)</v>
      </c>
      <c r="H268" s="302">
        <f>SUM(H266:H267)</f>
        <v>7.0579999999999981</v>
      </c>
      <c r="I268" s="299" t="str">
        <f>CONCATENATE("(",ROUND((H268/$H268)*100,1),")")</f>
        <v>(100)</v>
      </c>
      <c r="K268" s="302">
        <f t="shared" si="207"/>
        <v>6.9337223403835413E-2</v>
      </c>
      <c r="L268" s="302">
        <f t="shared" si="208"/>
        <v>6.5897045489380801E-2</v>
      </c>
      <c r="M268" s="302">
        <f t="shared" si="209"/>
        <v>-2.4234268893229327E-2</v>
      </c>
      <c r="N268" s="302">
        <f t="shared" si="210"/>
        <v>0.11099999999998689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2.2393038045727036</v>
      </c>
      <c r="C271" s="299" t="str">
        <f>CONCATENATE("(",ROUND((B271/$H273)*100,1),")")</f>
        <v>(31.2)</v>
      </c>
      <c r="D271" s="302">
        <f>'Ind T6'!W108</f>
        <v>0.61328680773977862</v>
      </c>
      <c r="E271" s="299" t="str">
        <f>CONCATENATE("(",ROUND((D271/$H273)*100,1),")")</f>
        <v>(8.6)</v>
      </c>
      <c r="F271" s="302">
        <f>'Ind T6'!X108</f>
        <v>0.50757552905468062</v>
      </c>
      <c r="G271" s="299" t="str">
        <f>CONCATENATE("(",ROUND((F271/$H273)*100,1),")")</f>
        <v>(7.1)</v>
      </c>
      <c r="H271" s="302">
        <f>SUM(B271,D271,F271)</f>
        <v>3.3601661413671629</v>
      </c>
      <c r="I271" s="299" t="str">
        <f>CONCATENATE("(",ROUND((H271/$H273)*100,1),")")</f>
        <v>(46.9)</v>
      </c>
      <c r="K271" s="302">
        <f>B271-B261</f>
        <v>-1.3663480416275853E-2</v>
      </c>
      <c r="L271" s="302">
        <f>D271-D261</f>
        <v>6.943925293230635E-2</v>
      </c>
      <c r="M271" s="302">
        <f>F271-F261</f>
        <v>1.2213640344454213E-2</v>
      </c>
      <c r="N271" s="302">
        <f>SUM(K271:M271)</f>
        <v>6.798941286048471E-2</v>
      </c>
    </row>
    <row r="272" spans="1:14" x14ac:dyDescent="0.2">
      <c r="A272" s="282" t="s">
        <v>365</v>
      </c>
      <c r="B272" s="302">
        <f>'Ind T6'!V107</f>
        <v>0.93364846917290545</v>
      </c>
      <c r="C272" s="299" t="str">
        <f>CONCATENATE("(",ROUND((B272/$H273)*100,1),")")</f>
        <v>(13)</v>
      </c>
      <c r="D272" s="302">
        <f>'Ind T6'!W107</f>
        <v>0.43010772175013257</v>
      </c>
      <c r="E272" s="299" t="str">
        <f>CONCATENATE("(",ROUND((D272/$H273)*100,1),")")</f>
        <v>(6)</v>
      </c>
      <c r="F272" s="302">
        <f>'Ind T6'!X107</f>
        <v>2.4450776677097847</v>
      </c>
      <c r="G272" s="299" t="str">
        <f>CONCATENATE("(",ROUND((F272/$H273)*100,1),")")</f>
        <v>(34.1)</v>
      </c>
      <c r="H272" s="302">
        <f t="shared" ref="H272" si="211">SUM(B272,D272,F272)</f>
        <v>3.8088338586328225</v>
      </c>
      <c r="I272" s="299" t="str">
        <f>CONCATENATE("(",ROUND((H272/$H273)*100,1),")")</f>
        <v>(53.1)</v>
      </c>
      <c r="K272" s="302">
        <f t="shared" ref="K272:K273" si="212">B272-B262</f>
        <v>1.4845096493632859E-2</v>
      </c>
      <c r="L272" s="302">
        <f t="shared" ref="L272:L273" si="213">D272-D262</f>
        <v>9.8986155092893324E-3</v>
      </c>
      <c r="M272" s="302">
        <f t="shared" ref="M272:M273" si="214">F272-F262</f>
        <v>-0.11173312486342235</v>
      </c>
      <c r="N272" s="302">
        <f t="shared" ref="N272:N273" si="215">SUM(K272:M272)</f>
        <v>-8.6989412860500159E-2</v>
      </c>
    </row>
    <row r="273" spans="1:14" x14ac:dyDescent="0.2">
      <c r="A273" s="282" t="s">
        <v>363</v>
      </c>
      <c r="B273" s="302">
        <f>SUM(B271:B272)</f>
        <v>3.1729522737456088</v>
      </c>
      <c r="C273" s="299" t="str">
        <f>CONCATENATE("(",ROUND((B273/$H273)*100,1),")")</f>
        <v>(44.3)</v>
      </c>
      <c r="D273" s="302">
        <f>SUM(D271:D272)</f>
        <v>1.0433945294899112</v>
      </c>
      <c r="E273" s="299" t="str">
        <f>CONCATENATE("(",ROUND((D273/$H273)*100,1),")")</f>
        <v>(14.6)</v>
      </c>
      <c r="F273" s="302">
        <f>SUM(F271:F272)</f>
        <v>2.9526531967644654</v>
      </c>
      <c r="G273" s="299" t="str">
        <f>CONCATENATE("(",ROUND((F273/$H273)*100,1),")")</f>
        <v>(41.2)</v>
      </c>
      <c r="H273" s="302">
        <f>SUM(H271:H272)</f>
        <v>7.1689999999999854</v>
      </c>
      <c r="I273" s="299" t="str">
        <f>CONCATENATE("(",ROUND((H273/$H273)*100,1),")")</f>
        <v>(100)</v>
      </c>
      <c r="K273" s="302">
        <f t="shared" si="212"/>
        <v>1.1816160773570061E-3</v>
      </c>
      <c r="L273" s="302">
        <f t="shared" si="213"/>
        <v>7.9337868441595738E-2</v>
      </c>
      <c r="M273" s="302">
        <f t="shared" si="214"/>
        <v>-9.9519484518967971E-2</v>
      </c>
      <c r="N273" s="302">
        <f t="shared" si="215"/>
        <v>-1.9000000000015227E-2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13.890837134408553</v>
      </c>
      <c r="C282" s="299" t="str">
        <f>CONCATENATE("(",ROUND((B282/$H284)*100,1),")")</f>
        <v>(66.5)</v>
      </c>
      <c r="D282" s="302">
        <f>'Ind T6'!M117</f>
        <v>1.0161428851889158</v>
      </c>
      <c r="E282" s="299" t="str">
        <f>CONCATENATE("(",ROUND((D282/$H284)*100,1),")")</f>
        <v>(4.9)</v>
      </c>
      <c r="F282" s="302">
        <f>'Ind T6'!N117</f>
        <v>0.43349966634437592</v>
      </c>
      <c r="G282" s="299" t="str">
        <f>CONCATENATE("(",ROUND((F282/$H284)*100,1),")")</f>
        <v>(2.1)</v>
      </c>
      <c r="H282" s="302">
        <f>SUM(B282,D282,F282)</f>
        <v>15.340479685941846</v>
      </c>
      <c r="I282" s="299" t="str">
        <f>CONCATENATE("(",ROUND((H282/$H284)*100,1),")")</f>
        <v>(73.5)</v>
      </c>
      <c r="K282" s="302">
        <f>B287-B282</f>
        <v>1.2340477631319047</v>
      </c>
      <c r="L282" s="302">
        <f>D287-D282</f>
        <v>0.1075753456488866</v>
      </c>
      <c r="M282" s="302">
        <f>F287-F282</f>
        <v>5.2566137332696383E-2</v>
      </c>
      <c r="N282" s="302">
        <f>SUM(K282:M282)</f>
        <v>1.3941892461134877</v>
      </c>
    </row>
    <row r="283" spans="1:14" x14ac:dyDescent="0.2">
      <c r="A283" s="282" t="s">
        <v>365</v>
      </c>
      <c r="B283" s="302">
        <f>'Ind T6'!L116</f>
        <v>3.9523041413230233</v>
      </c>
      <c r="C283" s="299" t="str">
        <f>CONCATENATE("(",ROUND((B283/$H284)*100,1),")")</f>
        <v>(18.9)</v>
      </c>
      <c r="D283" s="302">
        <f>'Ind T6'!M116</f>
        <v>0.73014783122060101</v>
      </c>
      <c r="E283" s="299" t="str">
        <f>CONCATENATE("(",ROUND((D283/$H284)*100,1),")")</f>
        <v>(3.5)</v>
      </c>
      <c r="F283" s="302">
        <f>'Ind T6'!N116</f>
        <v>0.85306834151457245</v>
      </c>
      <c r="G283" s="299" t="str">
        <f>CONCATENATE("(",ROUND((F283/$H284)*100,1),")")</f>
        <v>(4.1)</v>
      </c>
      <c r="H283" s="302">
        <f t="shared" ref="H283" si="216">SUM(B283,D283,F283)</f>
        <v>5.5355203140581972</v>
      </c>
      <c r="I283" s="299" t="str">
        <f>CONCATENATE("(",ROUND((H283/$H284)*100,1),")")</f>
        <v>(26.5)</v>
      </c>
      <c r="K283" s="302">
        <f t="shared" ref="K283:K284" si="217">B288-B283</f>
        <v>0.48325227724766684</v>
      </c>
      <c r="L283" s="302">
        <f t="shared" ref="L283:L284" si="218">D288-D283</f>
        <v>5.991505982169576E-2</v>
      </c>
      <c r="M283" s="302">
        <f t="shared" ref="M283:M284" si="219">F288-F283</f>
        <v>9.7643416817096984E-2</v>
      </c>
      <c r="N283" s="302">
        <f t="shared" ref="N283:N284" si="220">SUM(K283:M283)</f>
        <v>0.64081075388645958</v>
      </c>
    </row>
    <row r="284" spans="1:14" x14ac:dyDescent="0.2">
      <c r="A284" s="282" t="s">
        <v>363</v>
      </c>
      <c r="B284" s="302">
        <f>SUM(B282:B283)</f>
        <v>17.843141275731575</v>
      </c>
      <c r="C284" s="299" t="str">
        <f>CONCATENATE("(",ROUND((B284/$H284)*100,1),")")</f>
        <v>(85.5)</v>
      </c>
      <c r="D284" s="302">
        <f>SUM(D282:D283)</f>
        <v>1.7462907164095167</v>
      </c>
      <c r="E284" s="299" t="str">
        <f>CONCATENATE("(",ROUND((D284/$H284)*100,1),")")</f>
        <v>(8.4)</v>
      </c>
      <c r="F284" s="302">
        <f>SUM(F282:F283)</f>
        <v>1.2865680078589483</v>
      </c>
      <c r="G284" s="299" t="str">
        <f>CONCATENATE("(",ROUND((F284/$H284)*100,1),")")</f>
        <v>(6.2)</v>
      </c>
      <c r="H284" s="302">
        <f>SUM(H282:H283)</f>
        <v>20.876000000000044</v>
      </c>
      <c r="I284" s="299" t="str">
        <f>CONCATENATE("(",ROUND((H284/$H284)*100,1),")")</f>
        <v>(100)</v>
      </c>
      <c r="K284" s="302">
        <f t="shared" si="217"/>
        <v>1.7173000403795733</v>
      </c>
      <c r="L284" s="302">
        <f t="shared" si="218"/>
        <v>0.16749040547058236</v>
      </c>
      <c r="M284" s="302">
        <f t="shared" si="219"/>
        <v>0.15020955414979342</v>
      </c>
      <c r="N284" s="302">
        <f t="shared" si="220"/>
        <v>2.0349999999999491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15.124884897540458</v>
      </c>
      <c r="C287" s="299" t="str">
        <f>CONCATENATE("(",ROUND((B287/$H289)*100,1),")")</f>
        <v>(66)</v>
      </c>
      <c r="D287" s="302">
        <f>'Ind T6'!R117</f>
        <v>1.1237182308378024</v>
      </c>
      <c r="E287" s="299" t="str">
        <f>CONCATENATE("(",ROUND((D287/$H289)*100,1),")")</f>
        <v>(4.9)</v>
      </c>
      <c r="F287" s="302">
        <f>'Ind T6'!S117</f>
        <v>0.48606580367707231</v>
      </c>
      <c r="G287" s="299" t="str">
        <f>CONCATENATE("(",ROUND((F287/$H289)*100,1),")")</f>
        <v>(2.1)</v>
      </c>
      <c r="H287" s="302">
        <f>SUM(B287,D287,F287)</f>
        <v>16.734668932055332</v>
      </c>
      <c r="I287" s="299" t="str">
        <f>CONCATENATE("(",ROUND((H287/$H289)*100,1),")")</f>
        <v>(73)</v>
      </c>
      <c r="K287" s="302">
        <f>B292-B287</f>
        <v>1.4696199738635372</v>
      </c>
      <c r="L287" s="302">
        <f>D292-D287</f>
        <v>0.1320597351898507</v>
      </c>
      <c r="M287" s="302">
        <f>F292-F287</f>
        <v>6.5979163578169908E-2</v>
      </c>
      <c r="N287" s="302">
        <f>SUM(K287:M287)</f>
        <v>1.6676588726315578</v>
      </c>
    </row>
    <row r="288" spans="1:14" x14ac:dyDescent="0.2">
      <c r="A288" s="282" t="s">
        <v>365</v>
      </c>
      <c r="B288" s="302">
        <f>'Ind T6'!Q116</f>
        <v>4.4355564185706902</v>
      </c>
      <c r="C288" s="299" t="str">
        <f>CONCATENATE("(",ROUND((B288/$H289)*100,1),")")</f>
        <v>(19.4)</v>
      </c>
      <c r="D288" s="302">
        <f>'Ind T6'!R116</f>
        <v>0.79006289104229677</v>
      </c>
      <c r="E288" s="299" t="str">
        <f>CONCATENATE("(",ROUND((D288/$H289)*100,1),")")</f>
        <v>(3.4)</v>
      </c>
      <c r="F288" s="302">
        <f>'Ind T6'!S116</f>
        <v>0.95071175833166943</v>
      </c>
      <c r="G288" s="299" t="str">
        <f>CONCATENATE("(",ROUND((F288/$H289)*100,1),")")</f>
        <v>(4.1)</v>
      </c>
      <c r="H288" s="302">
        <f t="shared" ref="H288" si="221">SUM(B288,D288,F288)</f>
        <v>6.1763310679446564</v>
      </c>
      <c r="I288" s="299" t="str">
        <f>CONCATENATE("(",ROUND((H288/$H289)*100,1),")")</f>
        <v>(27)</v>
      </c>
      <c r="K288" s="302">
        <f t="shared" ref="K288:K289" si="222">B293-B288</f>
        <v>0.69614086717455503</v>
      </c>
      <c r="L288" s="302">
        <f t="shared" ref="L288:L289" si="223">D293-D288</f>
        <v>5.6240279482703825E-2</v>
      </c>
      <c r="M288" s="302">
        <f t="shared" ref="M288:M289" si="224">F293-F288</f>
        <v>0.10695998071120838</v>
      </c>
      <c r="N288" s="302">
        <f t="shared" ref="N288:N289" si="225">SUM(K288:M288)</f>
        <v>0.85934112736846724</v>
      </c>
    </row>
    <row r="289" spans="1:14" x14ac:dyDescent="0.2">
      <c r="A289" s="282" t="s">
        <v>363</v>
      </c>
      <c r="B289" s="302">
        <f>SUM(B287:B288)</f>
        <v>19.560441316111149</v>
      </c>
      <c r="C289" s="299" t="str">
        <f>CONCATENATE("(",ROUND((B289/$H289)*100,1),")")</f>
        <v>(85.4)</v>
      </c>
      <c r="D289" s="302">
        <f>SUM(D287:D288)</f>
        <v>1.9137811218800991</v>
      </c>
      <c r="E289" s="299" t="str">
        <f>CONCATENATE("(",ROUND((D289/$H289)*100,1),")")</f>
        <v>(8.4)</v>
      </c>
      <c r="F289" s="302">
        <f>SUM(F287:F288)</f>
        <v>1.4367775620087417</v>
      </c>
      <c r="G289" s="299" t="str">
        <f>CONCATENATE("(",ROUND((F289/$H289)*100,1),")")</f>
        <v>(6.3)</v>
      </c>
      <c r="H289" s="302">
        <f>SUM(H287:H288)</f>
        <v>22.910999999999987</v>
      </c>
      <c r="I289" s="299" t="str">
        <f>CONCATENATE("(",ROUND((H289/$H289)*100,1),")")</f>
        <v>(100)</v>
      </c>
      <c r="K289" s="302">
        <f t="shared" si="222"/>
        <v>2.1657608410380895</v>
      </c>
      <c r="L289" s="302">
        <f t="shared" si="223"/>
        <v>0.18830001467255464</v>
      </c>
      <c r="M289" s="302">
        <f t="shared" si="224"/>
        <v>0.1729391442893784</v>
      </c>
      <c r="N289" s="302">
        <f t="shared" si="225"/>
        <v>2.5270000000000223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16.594504871403995</v>
      </c>
      <c r="C292" s="299" t="str">
        <f>CONCATENATE("(",ROUND((B292/$H294)*100,1),")")</f>
        <v>(65.2)</v>
      </c>
      <c r="D292" s="302">
        <f>'Ind T6'!W117</f>
        <v>1.2557779660276531</v>
      </c>
      <c r="E292" s="299" t="str">
        <f>CONCATENATE("(",ROUND((D292/$H294)*100,1),")")</f>
        <v>(4.9)</v>
      </c>
      <c r="F292" s="302">
        <f>'Ind T6'!X117</f>
        <v>0.55204496725524221</v>
      </c>
      <c r="G292" s="299" t="str">
        <f>CONCATENATE("(",ROUND((F292/$H294)*100,1),")")</f>
        <v>(2.2)</v>
      </c>
      <c r="H292" s="302">
        <f>SUM(B292,D292,F292)</f>
        <v>18.402327804686891</v>
      </c>
      <c r="I292" s="299" t="str">
        <f>CONCATENATE("(",ROUND((H292/$H294)*100,1),")")</f>
        <v>(72.3)</v>
      </c>
      <c r="K292" s="302">
        <f>B292-B282</f>
        <v>2.7036677369954418</v>
      </c>
      <c r="L292" s="302">
        <f>D292-D282</f>
        <v>0.2396350808387373</v>
      </c>
      <c r="M292" s="302">
        <f>F292-F282</f>
        <v>0.11854530091086629</v>
      </c>
      <c r="N292" s="302">
        <f>SUM(K292:M292)</f>
        <v>3.0618481187450453</v>
      </c>
    </row>
    <row r="293" spans="1:14" x14ac:dyDescent="0.2">
      <c r="A293" s="282" t="s">
        <v>365</v>
      </c>
      <c r="B293" s="302">
        <f>'Ind T6'!V116</f>
        <v>5.1316972857452452</v>
      </c>
      <c r="C293" s="299" t="str">
        <f>CONCATENATE("(",ROUND((B293/$H294)*100,1),")")</f>
        <v>(20.2)</v>
      </c>
      <c r="D293" s="302">
        <f>'Ind T6'!W116</f>
        <v>0.84630317052500059</v>
      </c>
      <c r="E293" s="299" t="str">
        <f>CONCATENATE("(",ROUND((D293/$H294)*100,1),")")</f>
        <v>(3.3)</v>
      </c>
      <c r="F293" s="302">
        <f>'Ind T6'!X116</f>
        <v>1.0576717390428778</v>
      </c>
      <c r="G293" s="299" t="str">
        <f>CONCATENATE("(",ROUND((F293/$H294)*100,1),")")</f>
        <v>(4.2)</v>
      </c>
      <c r="H293" s="302">
        <f t="shared" ref="H293" si="226">SUM(B293,D293,F293)</f>
        <v>7.0356721953131238</v>
      </c>
      <c r="I293" s="299" t="str">
        <f>CONCATENATE("(",ROUND((H293/$H294)*100,1),")")</f>
        <v>(27.7)</v>
      </c>
      <c r="K293" s="302">
        <f t="shared" ref="K293:K294" si="227">B293-B283</f>
        <v>1.1793931444222219</v>
      </c>
      <c r="L293" s="302">
        <f t="shared" ref="L293:L294" si="228">D293-D283</f>
        <v>0.11615533930439959</v>
      </c>
      <c r="M293" s="302">
        <f t="shared" ref="M293:M294" si="229">F293-F283</f>
        <v>0.20460339752830536</v>
      </c>
      <c r="N293" s="302">
        <f t="shared" ref="N293:N294" si="230">SUM(K293:M293)</f>
        <v>1.500151881254927</v>
      </c>
    </row>
    <row r="294" spans="1:14" x14ac:dyDescent="0.2">
      <c r="A294" s="282" t="s">
        <v>363</v>
      </c>
      <c r="B294" s="302">
        <f>SUM(B292:B293)</f>
        <v>21.726202157149238</v>
      </c>
      <c r="C294" s="299" t="str">
        <f>CONCATENATE("(",ROUND((B294/$H294)*100,1),")")</f>
        <v>(85.4)</v>
      </c>
      <c r="D294" s="302">
        <f>SUM(D292:D293)</f>
        <v>2.1020811365526537</v>
      </c>
      <c r="E294" s="299" t="str">
        <f>CONCATENATE("(",ROUND((D294/$H294)*100,1),")")</f>
        <v>(8.3)</v>
      </c>
      <c r="F294" s="302">
        <f>SUM(F292:F293)</f>
        <v>1.6097167062981201</v>
      </c>
      <c r="G294" s="299" t="str">
        <f>CONCATENATE("(",ROUND((F294/$H294)*100,1),")")</f>
        <v>(6.3)</v>
      </c>
      <c r="H294" s="302">
        <f>SUM(H292:H293)</f>
        <v>25.438000000000017</v>
      </c>
      <c r="I294" s="299" t="str">
        <f>CONCATENATE("(",ROUND((H294/$H294)*100,1),")")</f>
        <v>(100)</v>
      </c>
      <c r="K294" s="302">
        <f t="shared" si="227"/>
        <v>3.8830608814176628</v>
      </c>
      <c r="L294" s="302">
        <f t="shared" si="228"/>
        <v>0.355790420143137</v>
      </c>
      <c r="M294" s="302">
        <f t="shared" si="229"/>
        <v>0.32314869843917182</v>
      </c>
      <c r="N294" s="302">
        <f t="shared" si="230"/>
        <v>4.5619999999999719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6.9329841888550838</v>
      </c>
      <c r="C303" s="299" t="str">
        <f>CONCATENATE("(",ROUND((B303/$H305)*100,1),")")</f>
        <v>(42)</v>
      </c>
      <c r="D303" s="302">
        <f>'Ind T6'!M126</f>
        <v>0.3554459605821636</v>
      </c>
      <c r="E303" s="299" t="str">
        <f>CONCATENATE("(",ROUND((D303/$H305)*100,1),")")</f>
        <v>(2.2)</v>
      </c>
      <c r="F303" s="302">
        <f>'Ind T6'!N126</f>
        <v>0.32540827377538273</v>
      </c>
      <c r="G303" s="299" t="str">
        <f>CONCATENATE("(",ROUND((F303/$H305)*100,1),")")</f>
        <v>(2)</v>
      </c>
      <c r="H303" s="302">
        <f>SUM(B303,D303,F303)</f>
        <v>7.6138384232126306</v>
      </c>
      <c r="I303" s="299" t="str">
        <f>CONCATENATE("(",ROUND((H303/$H305)*100,1),")")</f>
        <v>(46.1)</v>
      </c>
      <c r="K303" s="302">
        <f>B308-B303</f>
        <v>0.26120765673682822</v>
      </c>
      <c r="L303" s="302">
        <f>D308-D303</f>
        <v>2.8206096845483031E-2</v>
      </c>
      <c r="M303" s="302">
        <f>F308-F303</f>
        <v>2.8897264359934005E-2</v>
      </c>
      <c r="N303" s="302">
        <f>SUM(K303:M303)</f>
        <v>0.31831101794224526</v>
      </c>
    </row>
    <row r="304" spans="1:14" x14ac:dyDescent="0.2">
      <c r="A304" s="282" t="s">
        <v>365</v>
      </c>
      <c r="B304" s="302">
        <f>'Ind T6'!L125</f>
        <v>6.5038743772869818</v>
      </c>
      <c r="C304" s="299" t="str">
        <f>CONCATENATE("(",ROUND((B304/$H305)*100,1),")")</f>
        <v>(39.4)</v>
      </c>
      <c r="D304" s="302">
        <f>'Ind T6'!M125</f>
        <v>2.3922871995003598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8.8961615767873425</v>
      </c>
      <c r="I304" s="299" t="str">
        <f>CONCATENATE("(",ROUND((H304/$H305)*100,1),")")</f>
        <v>(53.9)</v>
      </c>
      <c r="K304" s="302">
        <f t="shared" ref="K304:K305" si="232">B309-B304</f>
        <v>0.21719431543666712</v>
      </c>
      <c r="L304" s="302">
        <f t="shared" ref="L304:L305" si="233">D309-D304</f>
        <v>5.3494666621087372E-2</v>
      </c>
      <c r="M304" s="302">
        <f t="shared" ref="M304:M305" si="234">F309-F304</f>
        <v>0</v>
      </c>
      <c r="N304" s="302">
        <f t="shared" ref="N304:N305" si="235">SUM(K304:M304)</f>
        <v>0.27068898205775449</v>
      </c>
    </row>
    <row r="305" spans="1:14" x14ac:dyDescent="0.2">
      <c r="A305" s="282" t="s">
        <v>363</v>
      </c>
      <c r="B305" s="302">
        <f>SUM(B303:B304)</f>
        <v>13.436858566142066</v>
      </c>
      <c r="C305" s="299" t="str">
        <f>CONCATENATE("(",ROUND((B305/$H305)*100,1),")")</f>
        <v>(81.4)</v>
      </c>
      <c r="D305" s="302">
        <f>SUM(D303:D304)</f>
        <v>2.7477331600825234</v>
      </c>
      <c r="E305" s="299" t="str">
        <f>CONCATENATE("(",ROUND((D305/$H305)*100,1),")")</f>
        <v>(16.6)</v>
      </c>
      <c r="F305" s="302">
        <f>SUM(F303:F304)</f>
        <v>0.32540827377538273</v>
      </c>
      <c r="G305" s="299" t="str">
        <f>CONCATENATE("(",ROUND((F305/$H305)*100,1),")")</f>
        <v>(2)</v>
      </c>
      <c r="H305" s="302">
        <f>SUM(H303:H304)</f>
        <v>16.509999999999973</v>
      </c>
      <c r="I305" s="299" t="str">
        <f>CONCATENATE("(",ROUND((H305/$H305)*100,1),")")</f>
        <v>(100)</v>
      </c>
      <c r="K305" s="302">
        <f t="shared" si="232"/>
        <v>0.47840197217349534</v>
      </c>
      <c r="L305" s="302">
        <f t="shared" si="233"/>
        <v>8.1700763466570514E-2</v>
      </c>
      <c r="M305" s="302">
        <f t="shared" si="234"/>
        <v>2.8897264359934005E-2</v>
      </c>
      <c r="N305" s="302">
        <f t="shared" si="235"/>
        <v>0.58899999999999986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7.194191845591912</v>
      </c>
      <c r="C308" s="299" t="str">
        <f>CONCATENATE("(",ROUND((B308/$H310)*100,1),")")</f>
        <v>(42.1)</v>
      </c>
      <c r="D308" s="302">
        <f>'Ind T6'!R126</f>
        <v>0.38365205742764663</v>
      </c>
      <c r="E308" s="299" t="str">
        <f>CONCATENATE("(",ROUND((D308/$H310)*100,1),")")</f>
        <v>(2.2)</v>
      </c>
      <c r="F308" s="302">
        <f>'Ind T6'!S126</f>
        <v>0.35430553813531673</v>
      </c>
      <c r="G308" s="299" t="str">
        <f>CONCATENATE("(",ROUND((F308/$H310)*100,1),")")</f>
        <v>(2.1)</v>
      </c>
      <c r="H308" s="302">
        <f>SUM(B308,D308,F308)</f>
        <v>7.9321494411548752</v>
      </c>
      <c r="I308" s="299" t="str">
        <f>CONCATENATE("(",ROUND((H308/$H310)*100,1),")")</f>
        <v>(46.4)</v>
      </c>
      <c r="K308" s="302">
        <f>B313-B308</f>
        <v>1.3695237624608225E-2</v>
      </c>
      <c r="L308" s="302">
        <f>D313-D308</f>
        <v>2.7552930449365631E-2</v>
      </c>
      <c r="M308" s="302">
        <f>F313-F308</f>
        <v>1.5421381424051139E-2</v>
      </c>
      <c r="N308" s="302">
        <f>SUM(K308:M308)</f>
        <v>5.6669549498024996E-2</v>
      </c>
    </row>
    <row r="309" spans="1:14" x14ac:dyDescent="0.2">
      <c r="A309" s="282" t="s">
        <v>365</v>
      </c>
      <c r="B309" s="302">
        <f>'Ind T6'!Q125</f>
        <v>6.7210686927236489</v>
      </c>
      <c r="C309" s="299" t="str">
        <f>CONCATENATE("(",ROUND((B309/$H310)*100,1),")")</f>
        <v>(39.3)</v>
      </c>
      <c r="D309" s="302">
        <f>'Ind T6'!R125</f>
        <v>2.4457818661214472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9.1668505588450966</v>
      </c>
      <c r="I309" s="299" t="str">
        <f>CONCATENATE("(",ROUND((H309/$H310)*100,1),")")</f>
        <v>(53.6)</v>
      </c>
      <c r="K309" s="302">
        <f t="shared" ref="K309:K310" si="237">B314-B309</f>
        <v>-1.0203290350220051E-2</v>
      </c>
      <c r="L309" s="302">
        <f t="shared" ref="L309:L310" si="238">D314-D309</f>
        <v>-2.646625914777978E-2</v>
      </c>
      <c r="M309" s="302">
        <f t="shared" ref="M309:M310" si="239">F314-F309</f>
        <v>0</v>
      </c>
      <c r="N309" s="302">
        <f t="shared" ref="N309:N310" si="240">SUM(K309:M309)</f>
        <v>-3.6669549497999832E-2</v>
      </c>
    </row>
    <row r="310" spans="1:14" x14ac:dyDescent="0.2">
      <c r="A310" s="282" t="s">
        <v>363</v>
      </c>
      <c r="B310" s="302">
        <f>SUM(B308:B309)</f>
        <v>13.915260538315561</v>
      </c>
      <c r="C310" s="299" t="str">
        <f>CONCATENATE("(",ROUND((B310/$H310)*100,1),")")</f>
        <v>(81.4)</v>
      </c>
      <c r="D310" s="302">
        <f>SUM(D308:D309)</f>
        <v>2.829433923549094</v>
      </c>
      <c r="E310" s="299" t="str">
        <f>CONCATENATE("(",ROUND((D310/$H310)*100,1),")")</f>
        <v>(16.5)</v>
      </c>
      <c r="F310" s="302">
        <f>SUM(F308:F309)</f>
        <v>0.35430553813531673</v>
      </c>
      <c r="G310" s="299" t="str">
        <f>CONCATENATE("(",ROUND((F310/$H310)*100,1),")")</f>
        <v>(2.1)</v>
      </c>
      <c r="H310" s="302">
        <f>SUM(H308:H309)</f>
        <v>17.098999999999972</v>
      </c>
      <c r="I310" s="299" t="str">
        <f>CONCATENATE("(",ROUND((H310/$H310)*100,1),")")</f>
        <v>(100)</v>
      </c>
      <c r="K310" s="302">
        <f t="shared" si="237"/>
        <v>3.4919472743872859E-3</v>
      </c>
      <c r="L310" s="302">
        <f t="shared" si="238"/>
        <v>1.0866713015857954E-3</v>
      </c>
      <c r="M310" s="302">
        <f t="shared" si="239"/>
        <v>1.5421381424051139E-2</v>
      </c>
      <c r="N310" s="302">
        <f t="shared" si="240"/>
        <v>2.0000000000024221E-2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7.2078870832165203</v>
      </c>
      <c r="C313" s="299" t="str">
        <f>CONCATENATE("(",ROUND((B313/$H315)*100,1),")")</f>
        <v>(42.1)</v>
      </c>
      <c r="D313" s="302">
        <f>'Ind T6'!W126</f>
        <v>0.41120498787701226</v>
      </c>
      <c r="E313" s="299" t="str">
        <f>CONCATENATE("(",ROUND((D313/$H315)*100,1),")")</f>
        <v>(2.4)</v>
      </c>
      <c r="F313" s="302">
        <f>'Ind T6'!X126</f>
        <v>0.36972691955936787</v>
      </c>
      <c r="G313" s="299" t="str">
        <f>CONCATENATE("(",ROUND((F313/$H315)*100,1),")")</f>
        <v>(2.2)</v>
      </c>
      <c r="H313" s="302">
        <f>SUM(B313,D313,F313)</f>
        <v>7.9888189906529004</v>
      </c>
      <c r="I313" s="299" t="str">
        <f>CONCATENATE("(",ROUND((H313/$H315)*100,1),")")</f>
        <v>(46.7)</v>
      </c>
      <c r="K313" s="302">
        <f>B313-B303</f>
        <v>0.27490289436143645</v>
      </c>
      <c r="L313" s="302">
        <f>D313-D303</f>
        <v>5.5759027294848662E-2</v>
      </c>
      <c r="M313" s="302">
        <f>F313-F303</f>
        <v>4.4318645783985144E-2</v>
      </c>
      <c r="N313" s="302">
        <f>SUM(K313:M313)</f>
        <v>0.37498056744027025</v>
      </c>
    </row>
    <row r="314" spans="1:14" x14ac:dyDescent="0.2">
      <c r="A314" s="282" t="s">
        <v>365</v>
      </c>
      <c r="B314" s="302">
        <f>'Ind T6'!V125</f>
        <v>6.7108654023734289</v>
      </c>
      <c r="C314" s="299" t="str">
        <f>CONCATENATE("(",ROUND((B314/$H315)*100,1),")")</f>
        <v>(39.2)</v>
      </c>
      <c r="D314" s="302">
        <f>'Ind T6'!W125</f>
        <v>2.4193156069736674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9.1301810093470959</v>
      </c>
      <c r="I314" s="299" t="str">
        <f>CONCATENATE("(",ROUND((H314/$H315)*100,1),")")</f>
        <v>(53.3)</v>
      </c>
      <c r="K314" s="302">
        <f t="shared" ref="K314:K315" si="242">B314-B304</f>
        <v>0.20699102508644707</v>
      </c>
      <c r="L314" s="302">
        <f t="shared" ref="L314:L315" si="243">D314-D304</f>
        <v>2.7028407473307592E-2</v>
      </c>
      <c r="M314" s="302">
        <f t="shared" ref="M314:M315" si="244">F314-F304</f>
        <v>0</v>
      </c>
      <c r="N314" s="302">
        <f t="shared" ref="N314:N315" si="245">SUM(K314:M314)</f>
        <v>0.23401943255975466</v>
      </c>
    </row>
    <row r="315" spans="1:14" x14ac:dyDescent="0.2">
      <c r="A315" s="282" t="s">
        <v>363</v>
      </c>
      <c r="B315" s="302">
        <f>SUM(B313:B314)</f>
        <v>13.918752485589948</v>
      </c>
      <c r="C315" s="299" t="str">
        <f>CONCATENATE("(",ROUND((B315/$H315)*100,1),")")</f>
        <v>(81.3)</v>
      </c>
      <c r="D315" s="302">
        <f>SUM(D313:D314)</f>
        <v>2.8305205948506797</v>
      </c>
      <c r="E315" s="299" t="str">
        <f>CONCATENATE("(",ROUND((D315/$H315)*100,1),")")</f>
        <v>(16.5)</v>
      </c>
      <c r="F315" s="302">
        <f>SUM(F313:F314)</f>
        <v>0.36972691955936787</v>
      </c>
      <c r="G315" s="299" t="str">
        <f>CONCATENATE("(",ROUND((F315/$H315)*100,1),")")</f>
        <v>(2.2)</v>
      </c>
      <c r="H315" s="302">
        <f>SUM(H313:H314)</f>
        <v>17.118999999999996</v>
      </c>
      <c r="I315" s="299" t="str">
        <f>CONCATENATE("(",ROUND((H315/$H315)*100,1),")")</f>
        <v>(100)</v>
      </c>
      <c r="K315" s="302">
        <f t="shared" si="242"/>
        <v>0.48189391944788262</v>
      </c>
      <c r="L315" s="302">
        <f t="shared" si="243"/>
        <v>8.2787434768156309E-2</v>
      </c>
      <c r="M315" s="302">
        <f t="shared" si="244"/>
        <v>4.4318645783985144E-2</v>
      </c>
      <c r="N315" s="302">
        <f t="shared" si="245"/>
        <v>0.60900000000002408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5.4102441585068739</v>
      </c>
      <c r="C324" s="299" t="str">
        <f>CONCATENATE("(",ROUND((B324/$H326)*100,1),")")</f>
        <v>(37.8)</v>
      </c>
      <c r="D324" s="302">
        <f>'Ind T6'!M135</f>
        <v>1.1344931086440648</v>
      </c>
      <c r="E324" s="299" t="str">
        <f>CONCATENATE("(",ROUND((D324/$H326)*100,1),")")</f>
        <v>(7.9)</v>
      </c>
      <c r="F324" s="302">
        <f>'Ind T6'!N135</f>
        <v>7.7123936685765846E-4</v>
      </c>
      <c r="G324" s="299" t="str">
        <f>CONCATENATE("(",ROUND((F324/$H326)*100,1),")")</f>
        <v>(0)</v>
      </c>
      <c r="H324" s="302">
        <f>SUM(B324,D324,F324)</f>
        <v>6.5455085065177965</v>
      </c>
      <c r="I324" s="299" t="str">
        <f>CONCATENATE("(",ROUND((H324/$H326)*100,1),")")</f>
        <v>(45.7)</v>
      </c>
      <c r="K324" s="302">
        <f>B329-B324</f>
        <v>-4.6235142269320129E-2</v>
      </c>
      <c r="L324" s="302">
        <f>D329-D324</f>
        <v>-6.1616649565752191E-3</v>
      </c>
      <c r="M324" s="302">
        <f>F329-F324</f>
        <v>5.6390525823065557E-9</v>
      </c>
      <c r="N324" s="302">
        <f>SUM(K324:M324)</f>
        <v>-5.2396801586842769E-2</v>
      </c>
    </row>
    <row r="325" spans="1:14" x14ac:dyDescent="0.2">
      <c r="A325" s="282" t="s">
        <v>365</v>
      </c>
      <c r="B325" s="302">
        <f>'Ind T6'!L134</f>
        <v>4.3590449014535739</v>
      </c>
      <c r="C325" s="299" t="str">
        <f>CONCATENATE("(",ROUND((B325/$H326)*100,1),")")</f>
        <v>(30.4)</v>
      </c>
      <c r="D325" s="302">
        <f>'Ind T6'!M134</f>
        <v>2.2620450630187454</v>
      </c>
      <c r="E325" s="299" t="str">
        <f>CONCATENATE("(",ROUND((D325/$H326)*100,1),")")</f>
        <v>(15.8)</v>
      </c>
      <c r="F325" s="302">
        <f>'Ind T6'!N134</f>
        <v>1.1584015290098806</v>
      </c>
      <c r="G325" s="299" t="str">
        <f>CONCATENATE("(",ROUND((F325/$H326)*100,1),")")</f>
        <v>(8.1)</v>
      </c>
      <c r="H325" s="302">
        <f t="shared" ref="H325" si="246">SUM(B325,D325,F325)</f>
        <v>7.7794914934822001</v>
      </c>
      <c r="I325" s="299" t="str">
        <f>CONCATENATE("(",ROUND((H325/$H326)*100,1),")")</f>
        <v>(54.3)</v>
      </c>
      <c r="K325" s="302">
        <f t="shared" ref="K325:K326" si="247">B330-B325</f>
        <v>0.12034609307941402</v>
      </c>
      <c r="L325" s="302">
        <f t="shared" ref="L325:L326" si="248">D330-D325</f>
        <v>-0.11567021144246148</v>
      </c>
      <c r="M325" s="302">
        <f t="shared" ref="M325:M326" si="249">F330-F325</f>
        <v>7.7209199499008729E-3</v>
      </c>
      <c r="N325" s="302">
        <f t="shared" ref="N325:N326" si="250">SUM(K325:M325)</f>
        <v>1.2396801586853412E-2</v>
      </c>
    </row>
    <row r="326" spans="1:14" x14ac:dyDescent="0.2">
      <c r="A326" s="282" t="s">
        <v>363</v>
      </c>
      <c r="B326" s="302">
        <f>SUM(B324:B325)</f>
        <v>9.7692890599604478</v>
      </c>
      <c r="C326" s="299" t="str">
        <f>CONCATENATE("(",ROUND((B326/$H326)*100,1),")")</f>
        <v>(68.2)</v>
      </c>
      <c r="D326" s="302">
        <f>SUM(D324:D325)</f>
        <v>3.3965381716628102</v>
      </c>
      <c r="E326" s="299" t="str">
        <f>CONCATENATE("(",ROUND((D326/$H326)*100,1),")")</f>
        <v>(23.7)</v>
      </c>
      <c r="F326" s="302">
        <f>SUM(F324:F325)</f>
        <v>1.1591727683767383</v>
      </c>
      <c r="G326" s="299" t="str">
        <f>CONCATENATE("(",ROUND((F326/$H326)*100,1),")")</f>
        <v>(8.1)</v>
      </c>
      <c r="H326" s="302">
        <f>SUM(H324:H325)</f>
        <v>14.324999999999996</v>
      </c>
      <c r="I326" s="299" t="str">
        <f>CONCATENATE("(",ROUND((H326/$H326)*100,1),")")</f>
        <v>(100)</v>
      </c>
      <c r="K326" s="302">
        <f t="shared" si="247"/>
        <v>7.4110950810093001E-2</v>
      </c>
      <c r="L326" s="302">
        <f t="shared" si="248"/>
        <v>-0.1218318763990367</v>
      </c>
      <c r="M326" s="302">
        <f t="shared" si="249"/>
        <v>7.7209255889534312E-3</v>
      </c>
      <c r="N326" s="302">
        <f t="shared" si="250"/>
        <v>-3.9999999999990266E-2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5.3640090162375538</v>
      </c>
      <c r="C329" s="299" t="str">
        <f>CONCATENATE("(",ROUND((B329/$H331)*100,1),")")</f>
        <v>(37.5)</v>
      </c>
      <c r="D329" s="302">
        <f>'Ind T6'!R135</f>
        <v>1.1283314436874896</v>
      </c>
      <c r="E329" s="299" t="str">
        <f>CONCATENATE("(",ROUND((D329/$H331)*100,1),")")</f>
        <v>(7.9)</v>
      </c>
      <c r="F329" s="302">
        <f>'Ind T6'!S135</f>
        <v>7.7124500591024077E-4</v>
      </c>
      <c r="G329" s="299" t="str">
        <f>CONCATENATE("(",ROUND((F329/$H331)*100,1),")")</f>
        <v>(0)</v>
      </c>
      <c r="H329" s="302">
        <f>SUM(B329,D329,F329)</f>
        <v>6.4931117049309535</v>
      </c>
      <c r="I329" s="299" t="str">
        <f>CONCATENATE("(",ROUND((H329/$H331)*100,1),")")</f>
        <v>(45.5)</v>
      </c>
      <c r="K329" s="302">
        <f>B334-B329</f>
        <v>0.72524271740664226</v>
      </c>
      <c r="L329" s="302">
        <f>D334-D329</f>
        <v>0.17590005133411424</v>
      </c>
      <c r="M329" s="302">
        <f>F334-F329</f>
        <v>2.7796201912658105E-6</v>
      </c>
      <c r="N329" s="302">
        <f>SUM(K329:M329)</f>
        <v>0.90114554836094773</v>
      </c>
    </row>
    <row r="330" spans="1:14" x14ac:dyDescent="0.2">
      <c r="A330" s="282" t="s">
        <v>365</v>
      </c>
      <c r="B330" s="302">
        <f>'Ind T6'!Q134</f>
        <v>4.4793909945329879</v>
      </c>
      <c r="C330" s="299" t="str">
        <f>CONCATENATE("(",ROUND((B330/$H331)*100,1),")")</f>
        <v>(31.4)</v>
      </c>
      <c r="D330" s="302">
        <f>'Ind T6'!R134</f>
        <v>2.1463748515762839</v>
      </c>
      <c r="E330" s="299" t="str">
        <f>CONCATENATE("(",ROUND((D330/$H331)*100,1),")")</f>
        <v>(15)</v>
      </c>
      <c r="F330" s="302">
        <f>'Ind T6'!S134</f>
        <v>1.1661224489597815</v>
      </c>
      <c r="G330" s="299" t="str">
        <f>CONCATENATE("(",ROUND((F330/$H331)*100,1),")")</f>
        <v>(8.2)</v>
      </c>
      <c r="H330" s="302">
        <f t="shared" ref="H330" si="251">SUM(B330,D330,F330)</f>
        <v>7.7918882950690538</v>
      </c>
      <c r="I330" s="299" t="str">
        <f>CONCATENATE("(",ROUND((H330/$H331)*100,1),")")</f>
        <v>(54.5)</v>
      </c>
      <c r="K330" s="302">
        <f t="shared" ref="K330:K331" si="252">B335-B330</f>
        <v>0.9681943241948483</v>
      </c>
      <c r="L330" s="302">
        <f t="shared" ref="L330:L331" si="253">D335-D330</f>
        <v>8.5138145593933068E-2</v>
      </c>
      <c r="M330" s="302">
        <f t="shared" ref="M330:M331" si="254">F335-F330</f>
        <v>0.16752198185026201</v>
      </c>
      <c r="N330" s="302">
        <f t="shared" ref="N330:N331" si="255">SUM(K330:M330)</f>
        <v>1.2208544516390434</v>
      </c>
    </row>
    <row r="331" spans="1:14" x14ac:dyDescent="0.2">
      <c r="A331" s="282" t="s">
        <v>363</v>
      </c>
      <c r="B331" s="302">
        <f>SUM(B329:B330)</f>
        <v>9.8434000107705408</v>
      </c>
      <c r="C331" s="299" t="str">
        <f>CONCATENATE("(",ROUND((B331/$H331)*100,1),")")</f>
        <v>(68.9)</v>
      </c>
      <c r="D331" s="302">
        <f>SUM(D329:D330)</f>
        <v>3.2747062952637735</v>
      </c>
      <c r="E331" s="299" t="str">
        <f>CONCATENATE("(",ROUND((D331/$H331)*100,1),")")</f>
        <v>(22.9)</v>
      </c>
      <c r="F331" s="302">
        <f>SUM(F329:F330)</f>
        <v>1.1668936939656918</v>
      </c>
      <c r="G331" s="299" t="str">
        <f>CONCATENATE("(",ROUND((F331/$H331)*100,1),")")</f>
        <v>(8.2)</v>
      </c>
      <c r="H331" s="302">
        <f>SUM(H329:H330)</f>
        <v>14.285000000000007</v>
      </c>
      <c r="I331" s="299" t="str">
        <f>CONCATENATE("(",ROUND((H331/$H331)*100,1),")")</f>
        <v>(100)</v>
      </c>
      <c r="K331" s="302">
        <f t="shared" si="252"/>
        <v>1.6934370416014914</v>
      </c>
      <c r="L331" s="302">
        <f t="shared" si="253"/>
        <v>0.26103819692804731</v>
      </c>
      <c r="M331" s="302">
        <f t="shared" si="254"/>
        <v>0.16752476147045314</v>
      </c>
      <c r="N331" s="302">
        <f t="shared" si="255"/>
        <v>2.1219999999999919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6.089251733644196</v>
      </c>
      <c r="C334" s="299" t="str">
        <f>CONCATENATE("(",ROUND((B334/$H336)*100,1),")")</f>
        <v>(37.1)</v>
      </c>
      <c r="D334" s="302">
        <f>'Ind T6'!W135</f>
        <v>1.3042314950216038</v>
      </c>
      <c r="E334" s="299" t="str">
        <f>CONCATENATE("(",ROUND((D334/$H336)*100,1),")")</f>
        <v>(7.9)</v>
      </c>
      <c r="F334" s="302">
        <f>'Ind T6'!X135</f>
        <v>7.7402462610150658E-4</v>
      </c>
      <c r="G334" s="299" t="str">
        <f>CONCATENATE("(",ROUND((F334/$H336)*100,1),")")</f>
        <v>(0)</v>
      </c>
      <c r="H334" s="302">
        <f>SUM(B334,D334,F334)</f>
        <v>7.3942572532919018</v>
      </c>
      <c r="I334" s="299" t="str">
        <f>CONCATENATE("(",ROUND((H334/$H336)*100,1),")")</f>
        <v>(45.1)</v>
      </c>
      <c r="K334" s="302">
        <f>B334-B324</f>
        <v>0.67900757513732213</v>
      </c>
      <c r="L334" s="302">
        <f>D334-D324</f>
        <v>0.16973838637753902</v>
      </c>
      <c r="M334" s="302">
        <f>F334-F324</f>
        <v>2.785259243848117E-6</v>
      </c>
      <c r="N334" s="302">
        <f>SUM(K334:M334)</f>
        <v>0.84874874677410495</v>
      </c>
    </row>
    <row r="335" spans="1:14" x14ac:dyDescent="0.2">
      <c r="A335" s="282" t="s">
        <v>365</v>
      </c>
      <c r="B335" s="302">
        <f>'Ind T6'!V134</f>
        <v>5.4475853187278362</v>
      </c>
      <c r="C335" s="299" t="str">
        <f>CONCATENATE("(",ROUND((B335/$H336)*100,1),")")</f>
        <v>(33.2)</v>
      </c>
      <c r="D335" s="302">
        <f>'Ind T6'!W134</f>
        <v>2.231512997170217</v>
      </c>
      <c r="E335" s="299" t="str">
        <f>CONCATENATE("(",ROUND((D335/$H336)*100,1),")")</f>
        <v>(13.6)</v>
      </c>
      <c r="F335" s="302">
        <f>'Ind T6'!X134</f>
        <v>1.3336444308100435</v>
      </c>
      <c r="G335" s="299" t="str">
        <f>CONCATENATE("(",ROUND((F335/$H336)*100,1),")")</f>
        <v>(8.1)</v>
      </c>
      <c r="H335" s="302">
        <f>SUM(B335,D335,F335)</f>
        <v>9.0127427467080974</v>
      </c>
      <c r="I335" s="299" t="str">
        <f>CONCATENATE("(",ROUND((H335/$H336)*100,1),")")</f>
        <v>(54.9)</v>
      </c>
      <c r="K335" s="302">
        <f t="shared" ref="K335:K336" si="256">B335-B325</f>
        <v>1.0885404172742623</v>
      </c>
      <c r="L335" s="302">
        <f t="shared" ref="L335:L336" si="257">D335-D325</f>
        <v>-3.0532065848528411E-2</v>
      </c>
      <c r="M335" s="302">
        <f t="shared" ref="M335:M336" si="258">F335-F325</f>
        <v>0.17524290180016289</v>
      </c>
      <c r="N335" s="302">
        <f t="shared" ref="N335:N336" si="259">SUM(K335:M335)</f>
        <v>1.2332512532258968</v>
      </c>
    </row>
    <row r="336" spans="1:14" x14ac:dyDescent="0.2">
      <c r="A336" s="282" t="s">
        <v>363</v>
      </c>
      <c r="B336" s="302">
        <f>SUM(B334:B335)</f>
        <v>11.536837052372032</v>
      </c>
      <c r="C336" s="299" t="str">
        <f>CONCATENATE("(",ROUND((B336/$H336)*100,1),")")</f>
        <v>(70.3)</v>
      </c>
      <c r="D336" s="302">
        <f>SUM(D334:D335)</f>
        <v>3.5357444921918209</v>
      </c>
      <c r="E336" s="299" t="str">
        <f>CONCATENATE("(",ROUND((D336/$H336)*100,1),")")</f>
        <v>(21.6)</v>
      </c>
      <c r="F336" s="302">
        <f>SUM(F334:F335)</f>
        <v>1.3344184554361449</v>
      </c>
      <c r="G336" s="299" t="str">
        <f>CONCATENATE("(",ROUND((F336/$H336)*100,1),")")</f>
        <v>(8.1)</v>
      </c>
      <c r="H336" s="302">
        <f>SUM(H334:H335)</f>
        <v>16.407</v>
      </c>
      <c r="I336" s="299" t="str">
        <f>CONCATENATE("(",ROUND((H336/$H336)*100,1),")")</f>
        <v>(100)</v>
      </c>
      <c r="K336" s="302">
        <f t="shared" si="256"/>
        <v>1.7675479924115844</v>
      </c>
      <c r="L336" s="302">
        <f t="shared" si="257"/>
        <v>0.13920632052901061</v>
      </c>
      <c r="M336" s="302">
        <f t="shared" si="258"/>
        <v>0.17524568705940657</v>
      </c>
      <c r="N336" s="302">
        <f t="shared" si="259"/>
        <v>2.0820000000000016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21.657522845038272</v>
      </c>
      <c r="C345" s="299" t="str">
        <f>CONCATENATE("(",ROUND((B345/$H347)*100,1),")")</f>
        <v>(42.3)</v>
      </c>
      <c r="D345" s="302">
        <f>'Ind T6'!M144</f>
        <v>3.1983257815539297</v>
      </c>
      <c r="E345" s="299" t="str">
        <f>CONCATENATE("(",ROUND((D345/$H347)*100,1),")")</f>
        <v>(6.2)</v>
      </c>
      <c r="F345" s="302">
        <f>'Ind T6'!N144</f>
        <v>5.9714572839608691</v>
      </c>
      <c r="G345" s="299" t="str">
        <f>CONCATENATE("(",ROUND((F345/$H347)*100,1),")")</f>
        <v>(11.7)</v>
      </c>
      <c r="H345" s="302">
        <f>SUM(B345,D345,F345)</f>
        <v>30.827305910553072</v>
      </c>
      <c r="I345" s="299" t="str">
        <f>CONCATENATE("(",ROUND((H345/$H347)*100,1),")")</f>
        <v>(60.2)</v>
      </c>
      <c r="K345" s="302">
        <f>B350-B345</f>
        <v>0.1004130291118841</v>
      </c>
      <c r="L345" s="302">
        <f>D350-D345</f>
        <v>0.15021852220941367</v>
      </c>
      <c r="M345" s="302">
        <f>F350-F345</f>
        <v>0.32525402658950497</v>
      </c>
      <c r="N345" s="302">
        <f>SUM(K345:M345)</f>
        <v>0.57588557791080275</v>
      </c>
    </row>
    <row r="346" spans="1:14" x14ac:dyDescent="0.2">
      <c r="A346" s="282" t="s">
        <v>365</v>
      </c>
      <c r="B346" s="302">
        <f>'Ind T6'!L143</f>
        <v>12.868252626274687</v>
      </c>
      <c r="C346" s="299" t="str">
        <f>CONCATENATE("(",ROUND((B346/$H347)*100,1),")")</f>
        <v>(25.1)</v>
      </c>
      <c r="D346" s="302">
        <f>'Ind T6'!M143</f>
        <v>6.3656628275455782</v>
      </c>
      <c r="E346" s="299" t="str">
        <f>CONCATENATE("(",ROUND((D346/$H347)*100,1),")")</f>
        <v>(12.4)</v>
      </c>
      <c r="F346" s="302">
        <f>'Ind T6'!N143</f>
        <v>1.1847786356266721</v>
      </c>
      <c r="G346" s="299" t="str">
        <f>CONCATENATE("(",ROUND((F346/$H347)*100,1),")")</f>
        <v>(2.3)</v>
      </c>
      <c r="H346" s="302">
        <f t="shared" ref="H346" si="260">SUM(B346,D346,F346)</f>
        <v>20.418694089446937</v>
      </c>
      <c r="I346" s="299" t="str">
        <f>CONCATENATE("(",ROUND((H346/$H347)*100,1),")")</f>
        <v>(39.8)</v>
      </c>
      <c r="K346" s="302">
        <f t="shared" ref="K346:K347" si="261">B351-B346</f>
        <v>0.5947054988054532</v>
      </c>
      <c r="L346" s="302">
        <f t="shared" ref="L346:L347" si="262">D351-D346</f>
        <v>0.3451819619601455</v>
      </c>
      <c r="M346" s="302">
        <f t="shared" ref="M346:M347" si="263">F351-F346</f>
        <v>0.14522696132353885</v>
      </c>
      <c r="N346" s="302">
        <f t="shared" ref="N346:N347" si="264">SUM(K346:M346)</f>
        <v>1.0851144220891376</v>
      </c>
    </row>
    <row r="347" spans="1:14" x14ac:dyDescent="0.2">
      <c r="A347" s="282" t="s">
        <v>363</v>
      </c>
      <c r="B347" s="302">
        <f>SUM(B345:B346)</f>
        <v>34.525775471312961</v>
      </c>
      <c r="C347" s="299" t="str">
        <f>CONCATENATE("(",ROUND((B347/$H347)*100,1),")")</f>
        <v>(67.4)</v>
      </c>
      <c r="D347" s="302">
        <f>SUM(D345:D346)</f>
        <v>9.563988609099507</v>
      </c>
      <c r="E347" s="299" t="str">
        <f>CONCATENATE("(",ROUND((D347/$H347)*100,1),")")</f>
        <v>(18.7)</v>
      </c>
      <c r="F347" s="302">
        <f>SUM(F345:F346)</f>
        <v>7.1562359195875409</v>
      </c>
      <c r="G347" s="299" t="str">
        <f>CONCATENATE("(",ROUND((F347/$H347)*100,1),")")</f>
        <v>(14)</v>
      </c>
      <c r="H347" s="302">
        <f>SUM(H345:H346)</f>
        <v>51.246000000000009</v>
      </c>
      <c r="I347" s="299" t="str">
        <f>CONCATENATE("(",ROUND((H347/$H347)*100,1),")")</f>
        <v>(100)</v>
      </c>
      <c r="K347" s="302">
        <f t="shared" si="261"/>
        <v>0.6951185279173373</v>
      </c>
      <c r="L347" s="302">
        <f t="shared" si="262"/>
        <v>0.49540048416955962</v>
      </c>
      <c r="M347" s="302">
        <f t="shared" si="263"/>
        <v>0.47048098791304405</v>
      </c>
      <c r="N347" s="302">
        <f t="shared" si="264"/>
        <v>1.660999999999941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21.757935874150157</v>
      </c>
      <c r="C350" s="299" t="str">
        <f>CONCATENATE("(",ROUND((B350/$H352)*100,1),")")</f>
        <v>(41.1)</v>
      </c>
      <c r="D350" s="302">
        <f>'Ind T6'!R144</f>
        <v>3.3485443037633433</v>
      </c>
      <c r="E350" s="299" t="str">
        <f>CONCATENATE("(",ROUND((D350/$H352)*100,1),")")</f>
        <v>(6.3)</v>
      </c>
      <c r="F350" s="302">
        <f>'Ind T6'!S144</f>
        <v>6.296711310550374</v>
      </c>
      <c r="G350" s="299" t="str">
        <f>CONCATENATE("(",ROUND((F350/$H352)*100,1),")")</f>
        <v>(11.9)</v>
      </c>
      <c r="H350" s="302">
        <f>SUM(B350,D350,F350)</f>
        <v>31.403191488463875</v>
      </c>
      <c r="I350" s="299" t="str">
        <f>CONCATENATE("(",ROUND((H350/$H352)*100,1),")")</f>
        <v>(59.4)</v>
      </c>
      <c r="K350" s="302">
        <f>B355-B350</f>
        <v>0.607632050147771</v>
      </c>
      <c r="L350" s="302">
        <f>D355-D350</f>
        <v>0.29131519055435273</v>
      </c>
      <c r="M350" s="302">
        <f>F355-F350</f>
        <v>0.53573988490591784</v>
      </c>
      <c r="N350" s="302">
        <f>SUM(K350:M350)</f>
        <v>1.4346871256080416</v>
      </c>
    </row>
    <row r="351" spans="1:14" x14ac:dyDescent="0.2">
      <c r="A351" s="282" t="s">
        <v>365</v>
      </c>
      <c r="B351" s="302">
        <f>'Ind T6'!Q143</f>
        <v>13.46295812508014</v>
      </c>
      <c r="C351" s="299" t="str">
        <f>CONCATENATE("(",ROUND((B351/$H352)*100,1),")")</f>
        <v>(25.4)</v>
      </c>
      <c r="D351" s="302">
        <f>'Ind T6'!R143</f>
        <v>6.7108447895057237</v>
      </c>
      <c r="E351" s="299" t="str">
        <f>CONCATENATE("(",ROUND((D351/$H352)*100,1),")")</f>
        <v>(12.7)</v>
      </c>
      <c r="F351" s="302">
        <f>'Ind T6'!S143</f>
        <v>1.3300055969502109</v>
      </c>
      <c r="G351" s="299" t="str">
        <f>CONCATENATE("(",ROUND((F351/$H352)*100,1),")")</f>
        <v>(2.5)</v>
      </c>
      <c r="H351" s="302">
        <f t="shared" ref="H351" si="265">SUM(B351,D351,F351)</f>
        <v>21.503808511536075</v>
      </c>
      <c r="I351" s="299" t="str">
        <f>CONCATENATE("(",ROUND((H351/$H352)*100,1),")")</f>
        <v>(40.6)</v>
      </c>
      <c r="K351" s="302">
        <f t="shared" ref="K351:K352" si="266">B356-B351</f>
        <v>0.93528918674233275</v>
      </c>
      <c r="L351" s="302">
        <f t="shared" ref="L351:L352" si="267">D356-D351</f>
        <v>0.46794851205614396</v>
      </c>
      <c r="M351" s="302">
        <f t="shared" ref="M351:M352" si="268">F356-F351</f>
        <v>0.23107517559365487</v>
      </c>
      <c r="N351" s="302">
        <f t="shared" ref="N351:N352" si="269">SUM(K351:M351)</f>
        <v>1.6343128743921316</v>
      </c>
    </row>
    <row r="352" spans="1:14" x14ac:dyDescent="0.2">
      <c r="A352" s="282" t="s">
        <v>363</v>
      </c>
      <c r="B352" s="302">
        <f>SUM(B350:B351)</f>
        <v>35.220893999230299</v>
      </c>
      <c r="C352" s="299" t="str">
        <f>CONCATENATE("(",ROUND((B352/$H352)*100,1),")")</f>
        <v>(66.6)</v>
      </c>
      <c r="D352" s="302">
        <f>SUM(D350:D351)</f>
        <v>10.059389093269067</v>
      </c>
      <c r="E352" s="299" t="str">
        <f>CONCATENATE("(",ROUND((D352/$H352)*100,1),")")</f>
        <v>(19)</v>
      </c>
      <c r="F352" s="302">
        <f>SUM(F350:F351)</f>
        <v>7.626716907500585</v>
      </c>
      <c r="G352" s="299" t="str">
        <f>CONCATENATE("(",ROUND((F352/$H352)*100,1),")")</f>
        <v>(14.4)</v>
      </c>
      <c r="H352" s="302">
        <f>SUM(H350:H351)</f>
        <v>52.906999999999954</v>
      </c>
      <c r="I352" s="299" t="str">
        <f>CONCATENATE("(",ROUND((H352/$H352)*100,1),")")</f>
        <v>(100)</v>
      </c>
      <c r="K352" s="302">
        <f t="shared" si="266"/>
        <v>1.542921236890102</v>
      </c>
      <c r="L352" s="302">
        <f t="shared" si="267"/>
        <v>0.75926370261049669</v>
      </c>
      <c r="M352" s="302">
        <f t="shared" si="268"/>
        <v>0.76681506049957271</v>
      </c>
      <c r="N352" s="302">
        <f t="shared" si="269"/>
        <v>3.0690000000001714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22.365567924297928</v>
      </c>
      <c r="C355" s="299" t="str">
        <f>CONCATENATE("(",ROUND((B355/$H357)*100,1),")")</f>
        <v>(40)</v>
      </c>
      <c r="D355" s="302">
        <f>'Ind T6'!W144</f>
        <v>3.6398594943176961</v>
      </c>
      <c r="E355" s="299" t="str">
        <f>CONCATENATE("(",ROUND((D355/$H357)*100,1),")")</f>
        <v>(6.5)</v>
      </c>
      <c r="F355" s="302">
        <f>'Ind T6'!X144</f>
        <v>6.8324511954562919</v>
      </c>
      <c r="G355" s="299" t="str">
        <f>CONCATENATE("(",ROUND((F355/$H357)*100,1),")")</f>
        <v>(12.2)</v>
      </c>
      <c r="H355" s="302">
        <f>SUM(B355,D355,F355)</f>
        <v>32.837878614071919</v>
      </c>
      <c r="I355" s="299" t="str">
        <f>CONCATENATE("(",ROUND((H355/$H357)*100,1),")")</f>
        <v>(58.7)</v>
      </c>
      <c r="K355" s="302">
        <f>B355-B345</f>
        <v>0.7080450792596551</v>
      </c>
      <c r="L355" s="302">
        <f>D355-D345</f>
        <v>0.44153371276376641</v>
      </c>
      <c r="M355" s="302">
        <f>F355-F345</f>
        <v>0.86099391149542281</v>
      </c>
      <c r="N355" s="302">
        <f>SUM(K355:M355)</f>
        <v>2.0105727035188443</v>
      </c>
    </row>
    <row r="356" spans="1:14" x14ac:dyDescent="0.2">
      <c r="A356" s="282" t="s">
        <v>365</v>
      </c>
      <c r="B356" s="302">
        <f>'Ind T6'!V143</f>
        <v>14.398247311822473</v>
      </c>
      <c r="C356" s="299" t="str">
        <f>CONCATENATE("(",ROUND((B356/$H357)*100,1),")")</f>
        <v>(25.7)</v>
      </c>
      <c r="D356" s="302">
        <f>'Ind T6'!W143</f>
        <v>7.1787933015618677</v>
      </c>
      <c r="E356" s="299" t="str">
        <f>CONCATENATE("(",ROUND((D356/$H357)*100,1),")")</f>
        <v>(12.8)</v>
      </c>
      <c r="F356" s="302">
        <f>'Ind T6'!X143</f>
        <v>1.5610807725438658</v>
      </c>
      <c r="G356" s="299" t="str">
        <f>CONCATENATE("(",ROUND((F356/$H357)*100,1),")")</f>
        <v>(2.8)</v>
      </c>
      <c r="H356" s="302">
        <f t="shared" ref="H356" si="270">SUM(B356,D356,F356)</f>
        <v>23.138121385928208</v>
      </c>
      <c r="I356" s="299" t="str">
        <f>CONCATENATE("(",ROUND((H356/$H357)*100,1),")")</f>
        <v>(41.3)</v>
      </c>
      <c r="K356" s="302">
        <f t="shared" ref="K356:K357" si="271">B356-B346</f>
        <v>1.5299946855477859</v>
      </c>
      <c r="L356" s="302">
        <f t="shared" ref="L356:L357" si="272">D356-D346</f>
        <v>0.81313047401628946</v>
      </c>
      <c r="M356" s="302">
        <f t="shared" ref="M356:M357" si="273">F356-F346</f>
        <v>0.37630213691719372</v>
      </c>
      <c r="N356" s="302">
        <f t="shared" ref="N356:N357" si="274">SUM(K356:M356)</f>
        <v>2.7194272964812694</v>
      </c>
    </row>
    <row r="357" spans="1:14" x14ac:dyDescent="0.2">
      <c r="A357" s="282" t="s">
        <v>363</v>
      </c>
      <c r="B357" s="302">
        <f>SUM(B355:B356)</f>
        <v>36.763815236120401</v>
      </c>
      <c r="C357" s="299" t="str">
        <f>CONCATENATE("(",ROUND((B357/$H357)*100,1),")")</f>
        <v>(65.7)</v>
      </c>
      <c r="D357" s="302">
        <f>SUM(D355:D356)</f>
        <v>10.818652795879563</v>
      </c>
      <c r="E357" s="299" t="str">
        <f>CONCATENATE("(",ROUND((D357/$H357)*100,1),")")</f>
        <v>(19.3)</v>
      </c>
      <c r="F357" s="302">
        <f>SUM(F355:F356)</f>
        <v>8.3935319680001577</v>
      </c>
      <c r="G357" s="299" t="str">
        <f>CONCATENATE("(",ROUND((F357/$H357)*100,1),")")</f>
        <v>(15)</v>
      </c>
      <c r="H357" s="302">
        <f>SUM(H355:H356)</f>
        <v>55.976000000000127</v>
      </c>
      <c r="I357" s="299" t="str">
        <f>CONCATENATE("(",ROUND((H357/$H357)*100,1),")")</f>
        <v>(100)</v>
      </c>
      <c r="K357" s="302">
        <f t="shared" si="271"/>
        <v>2.2380397648074393</v>
      </c>
      <c r="L357" s="302">
        <f t="shared" si="272"/>
        <v>1.2546641867800563</v>
      </c>
      <c r="M357" s="302">
        <f t="shared" si="273"/>
        <v>1.2372960484126168</v>
      </c>
      <c r="N357" s="302">
        <f t="shared" si="274"/>
        <v>4.7300000000001123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27.141163352844025</v>
      </c>
      <c r="C366" s="299" t="str">
        <f>CONCATENATE("(",ROUND((B366/$H368)*100,1),")")</f>
        <v>(41.4)</v>
      </c>
      <c r="D366" s="302">
        <f>'Ind T6'!M153</f>
        <v>7.5383380756618639</v>
      </c>
      <c r="E366" s="299" t="str">
        <f>CONCATENATE("(",ROUND((D366/$H368)*100,1),")")</f>
        <v>(11.5)</v>
      </c>
      <c r="F366" s="302">
        <f>'Ind T6'!N153</f>
        <v>3.5013606445287917</v>
      </c>
      <c r="G366" s="299" t="str">
        <f>CONCATENATE("(",ROUND((F366/$H368)*100,1),")")</f>
        <v>(5.3)</v>
      </c>
      <c r="H366" s="302">
        <f>SUM(B366,D366,F366)</f>
        <v>38.180862073034682</v>
      </c>
      <c r="I366" s="299" t="str">
        <f>CONCATENATE("(",ROUND((H366/$H368)*100,1),")")</f>
        <v>(58.2)</v>
      </c>
      <c r="K366" s="302">
        <f>B371-B366</f>
        <v>0.62647132309197673</v>
      </c>
      <c r="L366" s="302">
        <f>D371-D366</f>
        <v>0.15804428350268562</v>
      </c>
      <c r="M366" s="302">
        <f>F371-F366</f>
        <v>2.55223366967261E-2</v>
      </c>
      <c r="N366" s="302">
        <f>SUM(K366:M366)</f>
        <v>0.81003794329138845</v>
      </c>
    </row>
    <row r="367" spans="1:14" x14ac:dyDescent="0.2">
      <c r="A367" s="282" t="s">
        <v>365</v>
      </c>
      <c r="B367" s="302">
        <f>'Ind T6'!L152</f>
        <v>13.511776196855077</v>
      </c>
      <c r="C367" s="299" t="str">
        <f>CONCATENATE("(",ROUND((B367/$H368)*100,1),")")</f>
        <v>(20.6)</v>
      </c>
      <c r="D367" s="302">
        <f>'Ind T6'!M152</f>
        <v>12.171610558837124</v>
      </c>
      <c r="E367" s="299" t="str">
        <f>CONCATENATE("(",ROUND((D367/$H368)*100,1),")")</f>
        <v>(18.6)</v>
      </c>
      <c r="F367" s="302">
        <f>'Ind T6'!N152</f>
        <v>1.6907511712730494</v>
      </c>
      <c r="G367" s="299" t="str">
        <f>CONCATENATE("(",ROUND((F367/$H368)*100,1),")")</f>
        <v>(2.6)</v>
      </c>
      <c r="H367" s="302">
        <f t="shared" ref="H367" si="275">SUM(B367,D367,F367)</f>
        <v>27.374137926965251</v>
      </c>
      <c r="I367" s="299" t="str">
        <f>CONCATENATE("(",ROUND((H367/$H368)*100,1),")")</f>
        <v>(41.8)</v>
      </c>
      <c r="K367" s="302">
        <f t="shared" ref="K367:K368" si="276">B372-B367</f>
        <v>0.5604718841600107</v>
      </c>
      <c r="L367" s="302">
        <f t="shared" ref="L367:L368" si="277">D372-D367</f>
        <v>4.7860340753105746E-2</v>
      </c>
      <c r="M367" s="302">
        <f t="shared" ref="M367:M368" si="278">F372-F367</f>
        <v>9.629831795518129E-3</v>
      </c>
      <c r="N367" s="302">
        <f t="shared" ref="N367:N368" si="279">SUM(K367:M367)</f>
        <v>0.61796205670863458</v>
      </c>
    </row>
    <row r="368" spans="1:14" x14ac:dyDescent="0.2">
      <c r="A368" s="282" t="s">
        <v>363</v>
      </c>
      <c r="B368" s="302">
        <f>SUM(B366:B367)</f>
        <v>40.652939549699099</v>
      </c>
      <c r="C368" s="299" t="str">
        <f>CONCATENATE("(",ROUND((B368/$H368)*100,1),")")</f>
        <v>(62)</v>
      </c>
      <c r="D368" s="302">
        <f>SUM(D366:D367)</f>
        <v>19.709948634498986</v>
      </c>
      <c r="E368" s="299" t="str">
        <f>CONCATENATE("(",ROUND((D368/$H368)*100,1),")")</f>
        <v>(30.1)</v>
      </c>
      <c r="F368" s="302">
        <f>SUM(F366:F367)</f>
        <v>5.1921118158018409</v>
      </c>
      <c r="G368" s="299" t="str">
        <f>CONCATENATE("(",ROUND((F368/$H368)*100,1),")")</f>
        <v>(7.9)</v>
      </c>
      <c r="H368" s="302">
        <f>SUM(H366:H367)</f>
        <v>65.554999999999936</v>
      </c>
      <c r="I368" s="299" t="str">
        <f>CONCATENATE("(",ROUND((H368/$H368)*100,1),")")</f>
        <v>(100)</v>
      </c>
      <c r="K368" s="302">
        <f t="shared" si="276"/>
        <v>1.1869432072519928</v>
      </c>
      <c r="L368" s="302">
        <f t="shared" si="277"/>
        <v>0.20590462425579403</v>
      </c>
      <c r="M368" s="302">
        <f t="shared" si="278"/>
        <v>3.5152168492244229E-2</v>
      </c>
      <c r="N368" s="302">
        <f t="shared" si="279"/>
        <v>1.428000000000031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27.767634675936002</v>
      </c>
      <c r="C371" s="299" t="str">
        <f>CONCATENATE("(",ROUND((B371/$H373)*100,1),")")</f>
        <v>(41.5)</v>
      </c>
      <c r="D371" s="302">
        <f>'Ind T6'!R153</f>
        <v>7.6963823591645495</v>
      </c>
      <c r="E371" s="299" t="str">
        <f>CONCATENATE("(",ROUND((D371/$H373)*100,1),")")</f>
        <v>(11.5)</v>
      </c>
      <c r="F371" s="302">
        <f>'Ind T6'!S153</f>
        <v>3.5268829812255178</v>
      </c>
      <c r="G371" s="299" t="str">
        <f>CONCATENATE("(",ROUND((F371/$H373)*100,1),")")</f>
        <v>(5.3)</v>
      </c>
      <c r="H371" s="302">
        <f>SUM(B371,D371,F371)</f>
        <v>38.990900016326073</v>
      </c>
      <c r="I371" s="299" t="str">
        <f>CONCATENATE("(",ROUND((H371/$H373)*100,1),")")</f>
        <v>(58.2)</v>
      </c>
      <c r="K371" s="302">
        <f>B376-B371</f>
        <v>1.2165777235126889</v>
      </c>
      <c r="L371" s="302">
        <f>D376-D371</f>
        <v>0.26472317634426012</v>
      </c>
      <c r="M371" s="302">
        <f>F376-F371</f>
        <v>0.16538777694613627</v>
      </c>
      <c r="N371" s="302">
        <f>SUM(K371:M371)</f>
        <v>1.6466886768030853</v>
      </c>
    </row>
    <row r="372" spans="1:14" x14ac:dyDescent="0.2">
      <c r="A372" s="282" t="s">
        <v>365</v>
      </c>
      <c r="B372" s="302">
        <f>'Ind T6'!Q152</f>
        <v>14.072248081015088</v>
      </c>
      <c r="C372" s="299" t="str">
        <f>CONCATENATE("(",ROUND((B372/$H373)*100,1),")")</f>
        <v>(21)</v>
      </c>
      <c r="D372" s="302">
        <f>'Ind T6'!R152</f>
        <v>12.219470899590229</v>
      </c>
      <c r="E372" s="299" t="str">
        <f>CONCATENATE("(",ROUND((D372/$H373)*100,1),")")</f>
        <v>(18.2)</v>
      </c>
      <c r="F372" s="302">
        <f>'Ind T6'!S152</f>
        <v>1.7003810030685675</v>
      </c>
      <c r="G372" s="299" t="str">
        <f>CONCATENATE("(",ROUND((F372/$H373)*100,1),")")</f>
        <v>(2.5)</v>
      </c>
      <c r="H372" s="302">
        <f t="shared" ref="H372" si="280">SUM(B372,D372,F372)</f>
        <v>27.992099983673885</v>
      </c>
      <c r="I372" s="299" t="str">
        <f>CONCATENATE("(",ROUND((H372/$H373)*100,1),")")</f>
        <v>(41.8)</v>
      </c>
      <c r="K372" s="302">
        <f t="shared" ref="K372:K373" si="281">B377-B372</f>
        <v>0.94479516398743968</v>
      </c>
      <c r="L372" s="302">
        <f t="shared" ref="L372:L373" si="282">D377-D372</f>
        <v>9.9403471301801716E-2</v>
      </c>
      <c r="M372" s="302">
        <f t="shared" ref="M372:M373" si="283">F377-F372</f>
        <v>9.1112687907584977E-2</v>
      </c>
      <c r="N372" s="302">
        <f t="shared" ref="N372:N373" si="284">SUM(K372:M372)</f>
        <v>1.1353113231968264</v>
      </c>
    </row>
    <row r="373" spans="1:14" x14ac:dyDescent="0.2">
      <c r="A373" s="282" t="s">
        <v>363</v>
      </c>
      <c r="B373" s="302">
        <f>SUM(B371:B372)</f>
        <v>41.839882756951091</v>
      </c>
      <c r="C373" s="299" t="str">
        <f>CONCATENATE("(",ROUND((B373/$H373)*100,1),")")</f>
        <v>(62.5)</v>
      </c>
      <c r="D373" s="302">
        <f>SUM(D371:D372)</f>
        <v>19.91585325875478</v>
      </c>
      <c r="E373" s="299" t="str">
        <f>CONCATENATE("(",ROUND((D373/$H373)*100,1),")")</f>
        <v>(29.7)</v>
      </c>
      <c r="F373" s="302">
        <f>SUM(F371:F372)</f>
        <v>5.2272639842940851</v>
      </c>
      <c r="G373" s="299" t="str">
        <f>CONCATENATE("(",ROUND((F373/$H373)*100,1),")")</f>
        <v>(7.8)</v>
      </c>
      <c r="H373" s="302">
        <f>SUM(H371:H372)</f>
        <v>66.982999999999961</v>
      </c>
      <c r="I373" s="299" t="str">
        <f>CONCATENATE("(",ROUND((H373/$H373)*100,1),")")</f>
        <v>(100)</v>
      </c>
      <c r="K373" s="302">
        <f t="shared" si="281"/>
        <v>2.1613728875001286</v>
      </c>
      <c r="L373" s="302">
        <f t="shared" si="282"/>
        <v>0.36412664764606006</v>
      </c>
      <c r="M373" s="302">
        <f t="shared" si="283"/>
        <v>0.25650046485372169</v>
      </c>
      <c r="N373" s="302">
        <f t="shared" si="284"/>
        <v>2.7819999999999103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28.98421239944869</v>
      </c>
      <c r="C376" s="299" t="str">
        <f>CONCATENATE("(",ROUND((B376/$H378)*100,1),")")</f>
        <v>(41.5)</v>
      </c>
      <c r="D376" s="302">
        <f>'Ind T6'!W153</f>
        <v>7.9611055355088096</v>
      </c>
      <c r="E376" s="299" t="str">
        <f>CONCATENATE("(",ROUND((D376/$H378)*100,1),")")</f>
        <v>(11.4)</v>
      </c>
      <c r="F376" s="302">
        <f>'Ind T6'!X153</f>
        <v>3.6922707581716541</v>
      </c>
      <c r="G376" s="299" t="str">
        <f>CONCATENATE("(",ROUND((F376/$H378)*100,1),")")</f>
        <v>(5.3)</v>
      </c>
      <c r="H376" s="302">
        <f>SUM(B376,D376,F376)</f>
        <v>40.637588693129153</v>
      </c>
      <c r="I376" s="299" t="str">
        <f>CONCATENATE("(",ROUND((H376/$H378)*100,1),")")</f>
        <v>(58.2)</v>
      </c>
      <c r="K376" s="302">
        <f>B376-B366</f>
        <v>1.8430490466046656</v>
      </c>
      <c r="L376" s="302">
        <f>D376-D366</f>
        <v>0.42276745984694575</v>
      </c>
      <c r="M376" s="302">
        <f>F376-F366</f>
        <v>0.19091011364286237</v>
      </c>
      <c r="N376" s="302">
        <f>SUM(K376:M376)</f>
        <v>2.4567266200944737</v>
      </c>
    </row>
    <row r="377" spans="1:14" x14ac:dyDescent="0.2">
      <c r="A377" s="282" t="s">
        <v>365</v>
      </c>
      <c r="B377" s="302">
        <f>'Ind T6'!V152</f>
        <v>15.017043245002528</v>
      </c>
      <c r="C377" s="299" t="str">
        <f>CONCATENATE("(",ROUND((B377/$H378)*100,1),")")</f>
        <v>(21.5)</v>
      </c>
      <c r="D377" s="302">
        <f>'Ind T6'!W152</f>
        <v>12.318874370892031</v>
      </c>
      <c r="E377" s="299" t="str">
        <f>CONCATENATE("(",ROUND((D377/$H378)*100,1),")")</f>
        <v>(17.7)</v>
      </c>
      <c r="F377" s="302">
        <f>'Ind T6'!X152</f>
        <v>1.7914936909761525</v>
      </c>
      <c r="G377" s="299" t="str">
        <f>CONCATENATE("(",ROUND((F377/$H378)*100,1),")")</f>
        <v>(2.6)</v>
      </c>
      <c r="H377" s="302">
        <f t="shared" ref="H377" si="285">SUM(B377,D377,F377)</f>
        <v>29.127411306870712</v>
      </c>
      <c r="I377" s="299" t="str">
        <f>CONCATENATE("(",ROUND((H377/$H378)*100,1),")")</f>
        <v>(41.8)</v>
      </c>
      <c r="K377" s="302">
        <f t="shared" ref="K377:K378" si="286">B377-B367</f>
        <v>1.5052670481474504</v>
      </c>
      <c r="L377" s="302">
        <f t="shared" ref="L377:L378" si="287">D377-D367</f>
        <v>0.14726381205490746</v>
      </c>
      <c r="M377" s="302">
        <f t="shared" ref="M377:M378" si="288">F377-F367</f>
        <v>0.10074251970310311</v>
      </c>
      <c r="N377" s="302">
        <f t="shared" ref="N377:N378" si="289">SUM(K377:M377)</f>
        <v>1.7532733799054609</v>
      </c>
    </row>
    <row r="378" spans="1:14" x14ac:dyDescent="0.2">
      <c r="A378" s="282" t="s">
        <v>363</v>
      </c>
      <c r="B378" s="302">
        <f>SUM(B376:B377)</f>
        <v>44.00125564445122</v>
      </c>
      <c r="C378" s="299" t="str">
        <f>CONCATENATE("(",ROUND((B378/$H378)*100,1),")")</f>
        <v>(63.1)</v>
      </c>
      <c r="D378" s="302">
        <f>SUM(D376:D377)</f>
        <v>20.27997990640084</v>
      </c>
      <c r="E378" s="299" t="str">
        <f>CONCATENATE("(",ROUND((D378/$H378)*100,1),")")</f>
        <v>(29.1)</v>
      </c>
      <c r="F378" s="302">
        <f>SUM(F376:F377)</f>
        <v>5.4837644491478068</v>
      </c>
      <c r="G378" s="299" t="str">
        <f>CONCATENATE("(",ROUND((F378/$H378)*100,1),")")</f>
        <v>(7.9)</v>
      </c>
      <c r="H378" s="302">
        <f>SUM(H376:H377)</f>
        <v>69.764999999999873</v>
      </c>
      <c r="I378" s="299" t="str">
        <f>CONCATENATE("(",ROUND((H378/$H378)*100,1),")")</f>
        <v>(100)</v>
      </c>
      <c r="K378" s="302">
        <f t="shared" si="286"/>
        <v>3.3483160947521213</v>
      </c>
      <c r="L378" s="302">
        <f t="shared" si="287"/>
        <v>0.5700312719018541</v>
      </c>
      <c r="M378" s="302">
        <f t="shared" si="288"/>
        <v>0.29165263334596592</v>
      </c>
      <c r="N378" s="302">
        <f t="shared" si="289"/>
        <v>4.2099999999999413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19.069230565082588</v>
      </c>
      <c r="C387" s="299" t="str">
        <f>CONCATENATE("(",ROUND((B387/$H389)*100,1),")")</f>
        <v>(33.9)</v>
      </c>
      <c r="D387" s="302">
        <f>'Ind T6'!M162</f>
        <v>2.8550855841754896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21.924316149258079</v>
      </c>
      <c r="I387" s="299" t="str">
        <f>CONCATENATE("(",ROUND((H387/$H389)*100,1),")")</f>
        <v>(39)</v>
      </c>
      <c r="K387" s="302">
        <f>B392-B387</f>
        <v>-0.71917705065866144</v>
      </c>
      <c r="L387" s="302">
        <f>D392-D387</f>
        <v>0.10024134898088244</v>
      </c>
      <c r="M387" s="302">
        <f>F392-F387</f>
        <v>0</v>
      </c>
      <c r="N387" s="302">
        <f>SUM(K387:M387)</f>
        <v>-0.618935701677779</v>
      </c>
    </row>
    <row r="388" spans="1:14" x14ac:dyDescent="0.2">
      <c r="A388" s="282" t="s">
        <v>365</v>
      </c>
      <c r="B388" s="302">
        <f>'Ind T6'!L161</f>
        <v>17.457218804980997</v>
      </c>
      <c r="C388" s="299" t="str">
        <f>CONCATENATE("(",ROUND((B388/$H389)*100,1),")")</f>
        <v>(31.1)</v>
      </c>
      <c r="D388" s="302">
        <f>'Ind T6'!M161</f>
        <v>14.762298501969738</v>
      </c>
      <c r="E388" s="299" t="str">
        <f>CONCATENATE("(",ROUND((D388/$H389)*100,1),")")</f>
        <v>(26.3)</v>
      </c>
      <c r="F388" s="302">
        <f>'Ind T6'!N161</f>
        <v>2.0271665437911777</v>
      </c>
      <c r="G388" s="299" t="str">
        <f>CONCATENATE("(",ROUND((F388/$H389)*100,1),")")</f>
        <v>(3.6)</v>
      </c>
      <c r="H388" s="302">
        <f t="shared" ref="H388" si="290">SUM(B388,D388,F388)</f>
        <v>34.24668385074191</v>
      </c>
      <c r="I388" s="299" t="str">
        <f>CONCATENATE("(",ROUND((H388/$H389)*100,1),")")</f>
        <v>(61)</v>
      </c>
      <c r="K388" s="302">
        <f t="shared" ref="K388:K389" si="291">B393-B388</f>
        <v>-0.31216466520719877</v>
      </c>
      <c r="L388" s="302">
        <f t="shared" ref="L388:L389" si="292">D393-D388</f>
        <v>-0.23433988508649506</v>
      </c>
      <c r="M388" s="302">
        <f t="shared" ref="M388:M389" si="293">F393-F388</f>
        <v>-3.455974802839834E-2</v>
      </c>
      <c r="N388" s="302">
        <f t="shared" ref="N388:N389" si="294">SUM(K388:M388)</f>
        <v>-0.58106429832209217</v>
      </c>
    </row>
    <row r="389" spans="1:14" x14ac:dyDescent="0.2">
      <c r="A389" s="282" t="s">
        <v>363</v>
      </c>
      <c r="B389" s="302">
        <f>SUM(B387:B388)</f>
        <v>36.526449370063588</v>
      </c>
      <c r="C389" s="299" t="str">
        <f>CONCATENATE("(",ROUND((B389/$H389)*100,1),")")</f>
        <v>(65)</v>
      </c>
      <c r="D389" s="302">
        <f>SUM(D387:D388)</f>
        <v>17.617384086145229</v>
      </c>
      <c r="E389" s="299" t="str">
        <f>CONCATENATE("(",ROUND((D389/$H389)*100,1),")")</f>
        <v>(31.4)</v>
      </c>
      <c r="F389" s="302">
        <f>SUM(F387:F388)</f>
        <v>2.0271665437911777</v>
      </c>
      <c r="G389" s="299" t="str">
        <f>CONCATENATE("(",ROUND((F389/$H389)*100,1),")")</f>
        <v>(3.6)</v>
      </c>
      <c r="H389" s="302">
        <f>SUM(H387:H388)</f>
        <v>56.170999999999992</v>
      </c>
      <c r="I389" s="299" t="str">
        <f>CONCATENATE("(",ROUND((H389/$H389)*100,1),")")</f>
        <v>(100)</v>
      </c>
      <c r="K389" s="302">
        <f t="shared" si="291"/>
        <v>-1.0313417158658638</v>
      </c>
      <c r="L389" s="302">
        <f t="shared" si="292"/>
        <v>-0.13409853610561484</v>
      </c>
      <c r="M389" s="302">
        <f t="shared" si="293"/>
        <v>-3.455974802839834E-2</v>
      </c>
      <c r="N389" s="302">
        <f t="shared" si="294"/>
        <v>-1.1999999999998769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18.350053514423927</v>
      </c>
      <c r="C392" s="299" t="str">
        <f>CONCATENATE("(",ROUND((B392/$H394)*100,1),")")</f>
        <v>(33.4)</v>
      </c>
      <c r="D392" s="302">
        <f>'Ind T6'!R162</f>
        <v>2.9553269331563721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21.305380447580298</v>
      </c>
      <c r="I392" s="299" t="str">
        <f>CONCATENATE("(",ROUND((H392/$H394)*100,1),")")</f>
        <v>(38.8)</v>
      </c>
      <c r="K392" s="302">
        <f>B397-B392</f>
        <v>-0.41512630684093921</v>
      </c>
      <c r="L392" s="302">
        <f>D397-D392</f>
        <v>0.36598550298085541</v>
      </c>
      <c r="M392" s="302">
        <f>F397-F392</f>
        <v>0</v>
      </c>
      <c r="N392" s="302">
        <f>SUM(K392:M392)</f>
        <v>-4.9140803860083793E-2</v>
      </c>
    </row>
    <row r="393" spans="1:14" x14ac:dyDescent="0.2">
      <c r="A393" s="282" t="s">
        <v>365</v>
      </c>
      <c r="B393" s="302">
        <f>'Ind T6'!Q161</f>
        <v>17.145054139773798</v>
      </c>
      <c r="C393" s="299" t="str">
        <f>CONCATENATE("(",ROUND((B393/$H394)*100,1),")")</f>
        <v>(31.2)</v>
      </c>
      <c r="D393" s="302">
        <f>'Ind T6'!R161</f>
        <v>14.527958616883243</v>
      </c>
      <c r="E393" s="299" t="str">
        <f>CONCATENATE("(",ROUND((D393/$H394)*100,1),")")</f>
        <v>(26.4)</v>
      </c>
      <c r="F393" s="302">
        <f>'Ind T6'!S161</f>
        <v>1.9926067957627793</v>
      </c>
      <c r="G393" s="299" t="str">
        <f>CONCATENATE("(",ROUND((F393/$H394)*100,1),")")</f>
        <v>(3.6)</v>
      </c>
      <c r="H393" s="302">
        <f t="shared" ref="H393" si="295">SUM(B393,D393,F393)</f>
        <v>33.66561955241982</v>
      </c>
      <c r="I393" s="299" t="str">
        <f>CONCATENATE("(",ROUND((H393/$H394)*100,1),")")</f>
        <v>(61.2)</v>
      </c>
      <c r="K393" s="302">
        <f t="shared" ref="K393:K394" si="296">B398-B393</f>
        <v>0.3236257406393328</v>
      </c>
      <c r="L393" s="302">
        <f t="shared" ref="L393:L394" si="297">D398-D393</f>
        <v>0.28079225712256317</v>
      </c>
      <c r="M393" s="302">
        <f t="shared" ref="M393:M394" si="298">F398-F393</f>
        <v>5.4722806098064458E-2</v>
      </c>
      <c r="N393" s="302">
        <f t="shared" ref="N393:N394" si="299">SUM(K393:M393)</f>
        <v>0.65914080385996043</v>
      </c>
    </row>
    <row r="394" spans="1:14" x14ac:dyDescent="0.2">
      <c r="A394" s="282" t="s">
        <v>363</v>
      </c>
      <c r="B394" s="302">
        <f>SUM(B392:B393)</f>
        <v>35.495107654197724</v>
      </c>
      <c r="C394" s="299" t="str">
        <f>CONCATENATE("(",ROUND((B394/$H394)*100,1),")")</f>
        <v>(64.6)</v>
      </c>
      <c r="D394" s="302">
        <f>SUM(D392:D393)</f>
        <v>17.483285550039614</v>
      </c>
      <c r="E394" s="299" t="str">
        <f>CONCATENATE("(",ROUND((D394/$H394)*100,1),")")</f>
        <v>(31.8)</v>
      </c>
      <c r="F394" s="302">
        <f>SUM(F392:F393)</f>
        <v>1.9926067957627793</v>
      </c>
      <c r="G394" s="299" t="str">
        <f>CONCATENATE("(",ROUND((F394/$H394)*100,1),")")</f>
        <v>(3.6)</v>
      </c>
      <c r="H394" s="302">
        <f>SUM(H392:H393)</f>
        <v>54.971000000000117</v>
      </c>
      <c r="I394" s="299" t="str">
        <f>CONCATENATE("(",ROUND((H394/$H394)*100,1),")")</f>
        <v>(100)</v>
      </c>
      <c r="K394" s="302">
        <f t="shared" si="296"/>
        <v>-9.1500566201602851E-2</v>
      </c>
      <c r="L394" s="302">
        <f t="shared" si="297"/>
        <v>0.64677776010341859</v>
      </c>
      <c r="M394" s="302">
        <f t="shared" si="298"/>
        <v>5.4722806098064458E-2</v>
      </c>
      <c r="N394" s="302">
        <f t="shared" si="299"/>
        <v>0.60999999999988019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17.934927207582987</v>
      </c>
      <c r="C397" s="299" t="str">
        <f>CONCATENATE("(",ROUND((B397/$H399)*100,1),")")</f>
        <v>(32.3)</v>
      </c>
      <c r="D397" s="302">
        <f>'Ind T6'!W162</f>
        <v>3.3213124361372275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21.256239643720214</v>
      </c>
      <c r="I397" s="299" t="str">
        <f>CONCATENATE("(",ROUND((H397/$H399)*100,1),")")</f>
        <v>(38.2)</v>
      </c>
      <c r="K397" s="302">
        <f>B397-B387</f>
        <v>-1.1343033574996007</v>
      </c>
      <c r="L397" s="302">
        <f>D397-D387</f>
        <v>0.46622685196173785</v>
      </c>
      <c r="M397" s="302">
        <f>F397-F387</f>
        <v>0</v>
      </c>
      <c r="N397" s="302">
        <f>SUM(K397:M397)</f>
        <v>-0.6680765055378628</v>
      </c>
    </row>
    <row r="398" spans="1:14" x14ac:dyDescent="0.2">
      <c r="A398" s="282" t="s">
        <v>365</v>
      </c>
      <c r="B398" s="302">
        <f>'Ind T6'!V161</f>
        <v>17.468679880413131</v>
      </c>
      <c r="C398" s="299" t="str">
        <f>CONCATENATE("(",ROUND((B398/$H399)*100,1),")")</f>
        <v>(31.4)</v>
      </c>
      <c r="D398" s="302">
        <f>'Ind T6'!W161</f>
        <v>14.808750874005806</v>
      </c>
      <c r="E398" s="299" t="str">
        <f>CONCATENATE("(",ROUND((D398/$H399)*100,1),")")</f>
        <v>(26.6)</v>
      </c>
      <c r="F398" s="302">
        <f>'Ind T6'!X161</f>
        <v>2.0473296018608438</v>
      </c>
      <c r="G398" s="299" t="str">
        <f>CONCATENATE("(",ROUND((F398/$H399)*100,1),")")</f>
        <v>(3.7)</v>
      </c>
      <c r="H398" s="302">
        <f t="shared" ref="H398" si="300">SUM(B398,D398,F398)</f>
        <v>34.324760356279782</v>
      </c>
      <c r="I398" s="299" t="str">
        <f>CONCATENATE("(",ROUND((H398/$H399)*100,1),")")</f>
        <v>(61.8)</v>
      </c>
      <c r="K398" s="302">
        <f t="shared" ref="K398:K399" si="301">B398-B388</f>
        <v>1.1461075432134038E-2</v>
      </c>
      <c r="L398" s="302">
        <f t="shared" ref="L398:L399" si="302">D398-D388</f>
        <v>4.6452372036068112E-2</v>
      </c>
      <c r="M398" s="302">
        <f t="shared" ref="M398:M399" si="303">F398-F388</f>
        <v>2.0163058069666118E-2</v>
      </c>
      <c r="N398" s="302">
        <f t="shared" ref="N398:N399" si="304">SUM(K398:M398)</f>
        <v>7.8076505537868268E-2</v>
      </c>
    </row>
    <row r="399" spans="1:14" x14ac:dyDescent="0.2">
      <c r="A399" s="282" t="s">
        <v>363</v>
      </c>
      <c r="B399" s="302">
        <f>SUM(B397:B398)</f>
        <v>35.403607087996122</v>
      </c>
      <c r="C399" s="299" t="str">
        <f>CONCATENATE("(",ROUND((B399/$H399)*100,1),")")</f>
        <v>(63.7)</v>
      </c>
      <c r="D399" s="302">
        <f>SUM(D397:D398)</f>
        <v>18.130063310143033</v>
      </c>
      <c r="E399" s="299" t="str">
        <f>CONCATENATE("(",ROUND((D399/$H399)*100,1),")")</f>
        <v>(32.6)</v>
      </c>
      <c r="F399" s="302">
        <f>SUM(F397:F398)</f>
        <v>2.0473296018608438</v>
      </c>
      <c r="G399" s="299" t="str">
        <f>CONCATENATE("(",ROUND((F399/$H399)*100,1),")")</f>
        <v>(3.7)</v>
      </c>
      <c r="H399" s="302">
        <f>SUM(H397:H398)</f>
        <v>55.580999999999996</v>
      </c>
      <c r="I399" s="299" t="str">
        <f>CONCATENATE("(",ROUND((H399/$H399)*100,1),")")</f>
        <v>(100)</v>
      </c>
      <c r="K399" s="302">
        <f t="shared" si="301"/>
        <v>-1.1228422820674666</v>
      </c>
      <c r="L399" s="302">
        <f t="shared" si="302"/>
        <v>0.51267922399780375</v>
      </c>
      <c r="M399" s="302">
        <f t="shared" si="303"/>
        <v>2.0163058069666118E-2</v>
      </c>
      <c r="N399" s="302">
        <f t="shared" si="304"/>
        <v>-0.58999999999999675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16.643428738749002</v>
      </c>
      <c r="C408" s="299" t="str">
        <f>CONCATENATE("(",ROUND((B408/$H410)*100,1),")")</f>
        <v>(20.9)</v>
      </c>
      <c r="D408" s="302">
        <f>'Ind T6'!M171</f>
        <v>3.9030880347086785</v>
      </c>
      <c r="E408" s="299" t="str">
        <f>CONCATENATE("(",ROUND((D408/$H410)*100,1),")")</f>
        <v>(4.9)</v>
      </c>
      <c r="F408" s="302">
        <f>'Ind T6'!N171</f>
        <v>3.1468121024236431</v>
      </c>
      <c r="G408" s="299" t="str">
        <f>CONCATENATE("(",ROUND((F408/$H410)*100,1),")")</f>
        <v>(3.9)</v>
      </c>
      <c r="H408" s="302">
        <f>SUM(B408,D408,F408)</f>
        <v>23.693328875881321</v>
      </c>
      <c r="I408" s="299" t="str">
        <f>CONCATENATE("(",ROUND((H408/$H410)*100,1),")")</f>
        <v>(29.7)</v>
      </c>
      <c r="K408" s="302">
        <f>B413-B408</f>
        <v>0.78905345442748853</v>
      </c>
      <c r="L408" s="302">
        <f>D413-D408</f>
        <v>0.29497882670698816</v>
      </c>
      <c r="M408" s="302">
        <f>F413-F408</f>
        <v>0.25748015159529247</v>
      </c>
      <c r="N408" s="302">
        <f>SUM(K408:M408)</f>
        <v>1.3415124327297692</v>
      </c>
    </row>
    <row r="409" spans="1:14" x14ac:dyDescent="0.2">
      <c r="A409" s="282" t="s">
        <v>365</v>
      </c>
      <c r="B409" s="302">
        <f>'Ind T6'!L170</f>
        <v>29.334779909613573</v>
      </c>
      <c r="C409" s="299" t="str">
        <f>CONCATENATE("(",ROUND((B409/$H410)*100,1),")")</f>
        <v>(36.8)</v>
      </c>
      <c r="D409" s="302">
        <f>'Ind T6'!M170</f>
        <v>24.025539152549992</v>
      </c>
      <c r="E409" s="299" t="str">
        <f>CONCATENATE("(",ROUND((D409/$H410)*100,1),")")</f>
        <v>(30.1)</v>
      </c>
      <c r="F409" s="302">
        <f>'Ind T6'!N170</f>
        <v>2.7403520619551869</v>
      </c>
      <c r="G409" s="299" t="str">
        <f>CONCATENATE("(",ROUND((F409/$H410)*100,1),")")</f>
        <v>(3.4)</v>
      </c>
      <c r="H409" s="302">
        <f t="shared" ref="H409" si="305">SUM(B409,D409,F409)</f>
        <v>56.100671124118755</v>
      </c>
      <c r="I409" s="299" t="str">
        <f>CONCATENATE("(",ROUND((H409/$H410)*100,1),")")</f>
        <v>(70.3)</v>
      </c>
      <c r="K409" s="302">
        <f t="shared" ref="K409:K410" si="306">B414-B409</f>
        <v>2.489546417522984</v>
      </c>
      <c r="L409" s="302">
        <f t="shared" ref="L409:L410" si="307">D414-D409</f>
        <v>0.92297248055848158</v>
      </c>
      <c r="M409" s="302">
        <f t="shared" ref="M409:M410" si="308">F414-F409</f>
        <v>0.20096866918863432</v>
      </c>
      <c r="N409" s="302">
        <f t="shared" ref="N409:N410" si="309">SUM(K409:M409)</f>
        <v>3.6134875672700999</v>
      </c>
    </row>
    <row r="410" spans="1:14" x14ac:dyDescent="0.2">
      <c r="A410" s="282" t="s">
        <v>363</v>
      </c>
      <c r="B410" s="302">
        <f>SUM(B408:B409)</f>
        <v>45.978208648362575</v>
      </c>
      <c r="C410" s="299" t="str">
        <f>CONCATENATE("(",ROUND((B410/$H410)*100,1),")")</f>
        <v>(57.6)</v>
      </c>
      <c r="D410" s="302">
        <f>SUM(D408:D409)</f>
        <v>27.92862718725867</v>
      </c>
      <c r="E410" s="299" t="str">
        <f>CONCATENATE("(",ROUND((D410/$H410)*100,1),")")</f>
        <v>(35)</v>
      </c>
      <c r="F410" s="302">
        <f>SUM(F408:F409)</f>
        <v>5.8871641643788299</v>
      </c>
      <c r="G410" s="299" t="str">
        <f>CONCATENATE("(",ROUND((F410/$H410)*100,1),")")</f>
        <v>(7.4)</v>
      </c>
      <c r="H410" s="302">
        <f>SUM(H408:H409)</f>
        <v>79.794000000000068</v>
      </c>
      <c r="I410" s="299" t="str">
        <f>CONCATENATE("(",ROUND((H410/$H410)*100,1),")")</f>
        <v>(100)</v>
      </c>
      <c r="K410" s="302">
        <f t="shared" si="306"/>
        <v>3.278599871950469</v>
      </c>
      <c r="L410" s="302">
        <f t="shared" si="307"/>
        <v>1.2179513072654728</v>
      </c>
      <c r="M410" s="302">
        <f t="shared" si="308"/>
        <v>0.45844882078392679</v>
      </c>
      <c r="N410" s="302">
        <f t="shared" si="309"/>
        <v>4.9549999999998686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17.43248219317649</v>
      </c>
      <c r="C413" s="299" t="str">
        <f>CONCATENATE("(",ROUND((B413/$H415)*100,1),")")</f>
        <v>(20.6)</v>
      </c>
      <c r="D413" s="302">
        <f>'Ind T6'!R171</f>
        <v>4.1980668614156667</v>
      </c>
      <c r="E413" s="299" t="str">
        <f>CONCATENATE("(",ROUND((D413/$H415)*100,1),")")</f>
        <v>(5)</v>
      </c>
      <c r="F413" s="302">
        <f>'Ind T6'!S171</f>
        <v>3.4042922540189355</v>
      </c>
      <c r="G413" s="299" t="str">
        <f>CONCATENATE("(",ROUND((F413/$H415)*100,1),")")</f>
        <v>(4)</v>
      </c>
      <c r="H413" s="302">
        <f>SUM(B413,D413,F413)</f>
        <v>25.034841308611092</v>
      </c>
      <c r="I413" s="299" t="str">
        <f>CONCATENATE("(",ROUND((H413/$H415)*100,1),")")</f>
        <v>(29.5)</v>
      </c>
      <c r="K413" s="302">
        <f>B418-B413</f>
        <v>9.7986758327309076E-2</v>
      </c>
      <c r="L413" s="302">
        <f>D418-D413</f>
        <v>0.22690740814973864</v>
      </c>
      <c r="M413" s="302">
        <f>F418-F413</f>
        <v>0.21551681148357638</v>
      </c>
      <c r="N413" s="302">
        <f>SUM(K413:M413)</f>
        <v>0.54041097796062409</v>
      </c>
    </row>
    <row r="414" spans="1:14" x14ac:dyDescent="0.2">
      <c r="A414" s="282" t="s">
        <v>365</v>
      </c>
      <c r="B414" s="302">
        <f>'Ind T6'!Q170</f>
        <v>31.824326327136557</v>
      </c>
      <c r="C414" s="299" t="str">
        <f>CONCATENATE("(",ROUND((B414/$H415)*100,1),")")</f>
        <v>(37.6)</v>
      </c>
      <c r="D414" s="302">
        <f>'Ind T6'!R170</f>
        <v>24.948511633108474</v>
      </c>
      <c r="E414" s="299" t="str">
        <f>CONCATENATE("(",ROUND((D414/$H415)*100,1),")")</f>
        <v>(29.4)</v>
      </c>
      <c r="F414" s="302">
        <f>'Ind T6'!S170</f>
        <v>2.9413207311438212</v>
      </c>
      <c r="G414" s="299" t="str">
        <f>CONCATENATE("(",ROUND((F414/$H415)*100,1),")")</f>
        <v>(3.5)</v>
      </c>
      <c r="H414" s="302">
        <f t="shared" ref="H414" si="310">SUM(B414,D414,F414)</f>
        <v>59.714158691388846</v>
      </c>
      <c r="I414" s="299" t="str">
        <f>CONCATENATE("(",ROUND((H414/$H415)*100,1),")")</f>
        <v>(70.5)</v>
      </c>
      <c r="K414" s="302">
        <f t="shared" ref="K414:K415" si="311">B419-B414</f>
        <v>2.5306610372727896</v>
      </c>
      <c r="L414" s="302">
        <f t="shared" ref="L414:L415" si="312">D419-D414</f>
        <v>-0.32800974705850905</v>
      </c>
      <c r="M414" s="302">
        <f t="shared" ref="M414:M415" si="313">F419-F414</f>
        <v>9.6937731825183615E-2</v>
      </c>
      <c r="N414" s="302">
        <f t="shared" ref="N414:N415" si="314">SUM(K414:M414)</f>
        <v>2.2995890220394641</v>
      </c>
    </row>
    <row r="415" spans="1:14" x14ac:dyDescent="0.2">
      <c r="A415" s="282" t="s">
        <v>363</v>
      </c>
      <c r="B415" s="302">
        <f>SUM(B413:B414)</f>
        <v>49.256808520313044</v>
      </c>
      <c r="C415" s="299" t="str">
        <f>CONCATENATE("(",ROUND((B415/$H415)*100,1),")")</f>
        <v>(58.1)</v>
      </c>
      <c r="D415" s="302">
        <f>SUM(D413:D414)</f>
        <v>29.146578494524142</v>
      </c>
      <c r="E415" s="299" t="str">
        <f>CONCATENATE("(",ROUND((D415/$H415)*100,1),")")</f>
        <v>(34.4)</v>
      </c>
      <c r="F415" s="302">
        <f>SUM(F413:F414)</f>
        <v>6.3456129851627567</v>
      </c>
      <c r="G415" s="299" t="str">
        <f>CONCATENATE("(",ROUND((F415/$H415)*100,1),")")</f>
        <v>(7.5)</v>
      </c>
      <c r="H415" s="302">
        <f>SUM(H413:H414)</f>
        <v>84.748999999999938</v>
      </c>
      <c r="I415" s="299" t="str">
        <f>CONCATENATE("(",ROUND((H415/$H415)*100,1),")")</f>
        <v>(100)</v>
      </c>
      <c r="K415" s="302">
        <f t="shared" si="311"/>
        <v>2.6286477956001022</v>
      </c>
      <c r="L415" s="302">
        <f t="shared" si="312"/>
        <v>-0.10110233890877396</v>
      </c>
      <c r="M415" s="302">
        <f t="shared" si="313"/>
        <v>0.31245454330875955</v>
      </c>
      <c r="N415" s="302">
        <f t="shared" si="314"/>
        <v>2.8400000000000878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17.530468951503799</v>
      </c>
      <c r="C418" s="299" t="str">
        <f>CONCATENATE("(",ROUND((B418/$H420)*100,1),")")</f>
        <v>(20)</v>
      </c>
      <c r="D418" s="302">
        <f>'Ind T6'!W171</f>
        <v>4.4249742695654053</v>
      </c>
      <c r="E418" s="299" t="str">
        <f>CONCATENATE("(",ROUND((D418/$H420)*100,1),")")</f>
        <v>(5.1)</v>
      </c>
      <c r="F418" s="302">
        <f>'Ind T6'!X171</f>
        <v>3.6198090655025119</v>
      </c>
      <c r="G418" s="299" t="str">
        <f>CONCATENATE("(",ROUND((F418/$H420)*100,1),")")</f>
        <v>(4.1)</v>
      </c>
      <c r="H418" s="302">
        <f>SUM(B418,D418,F418)</f>
        <v>25.575252286571715</v>
      </c>
      <c r="I418" s="299" t="str">
        <f>CONCATENATE("(",ROUND((H418/$H420)*100,1),")")</f>
        <v>(29.2)</v>
      </c>
      <c r="K418" s="302">
        <f>B418-B408</f>
        <v>0.88704021275479761</v>
      </c>
      <c r="L418" s="302">
        <f>D418-D408</f>
        <v>0.52188623485672681</v>
      </c>
      <c r="M418" s="302">
        <f>F418-F408</f>
        <v>0.47299696307886885</v>
      </c>
      <c r="N418" s="302">
        <f>SUM(K418:M418)</f>
        <v>1.8819234106903933</v>
      </c>
    </row>
    <row r="419" spans="1:14" x14ac:dyDescent="0.2">
      <c r="A419" s="282" t="s">
        <v>365</v>
      </c>
      <c r="B419" s="302">
        <f>'Ind T6'!V170</f>
        <v>34.354987364409347</v>
      </c>
      <c r="C419" s="299" t="str">
        <f>CONCATENATE("(",ROUND((B419/$H420)*100,1),")")</f>
        <v>(39.2)</v>
      </c>
      <c r="D419" s="302">
        <f>'Ind T6'!W170</f>
        <v>24.620501886049965</v>
      </c>
      <c r="E419" s="299" t="str">
        <f>CONCATENATE("(",ROUND((D419/$H420)*100,1),")")</f>
        <v>(28.1)</v>
      </c>
      <c r="F419" s="302">
        <f>'Ind T6'!X170</f>
        <v>3.0382584629690048</v>
      </c>
      <c r="G419" s="299" t="str">
        <f>CONCATENATE("(",ROUND((F419/$H420)*100,1),")")</f>
        <v>(3.5)</v>
      </c>
      <c r="H419" s="302">
        <f t="shared" ref="H419" si="315">SUM(B419,D419,F419)</f>
        <v>62.013747713428316</v>
      </c>
      <c r="I419" s="299" t="str">
        <f>CONCATENATE("(",ROUND((H419/$H420)*100,1),")")</f>
        <v>(70.8)</v>
      </c>
      <c r="K419" s="302">
        <f t="shared" ref="K419:K420" si="316">B419-B409</f>
        <v>5.0202074547957736</v>
      </c>
      <c r="L419" s="302">
        <f t="shared" ref="L419:L420" si="317">D419-D409</f>
        <v>0.59496273349997253</v>
      </c>
      <c r="M419" s="302">
        <f t="shared" ref="M419:M420" si="318">F419-F409</f>
        <v>0.29790640101381793</v>
      </c>
      <c r="N419" s="302">
        <f t="shared" ref="N419:N420" si="319">SUM(K419:M419)</f>
        <v>5.913076589309564</v>
      </c>
    </row>
    <row r="420" spans="1:14" x14ac:dyDescent="0.2">
      <c r="A420" s="282" t="s">
        <v>363</v>
      </c>
      <c r="B420" s="302">
        <f>SUM(B418:B419)</f>
        <v>51.885456315913146</v>
      </c>
      <c r="C420" s="299" t="str">
        <f>CONCATENATE("(",ROUND((B420/$H420)*100,1),")")</f>
        <v>(59.2)</v>
      </c>
      <c r="D420" s="302">
        <f>SUM(D418:D419)</f>
        <v>29.045476155615368</v>
      </c>
      <c r="E420" s="299" t="str">
        <f>CONCATENATE("(",ROUND((D420/$H420)*100,1),")")</f>
        <v>(33.2)</v>
      </c>
      <c r="F420" s="302">
        <f>SUM(F418:F419)</f>
        <v>6.6580675284715163</v>
      </c>
      <c r="G420" s="299" t="str">
        <f>CONCATENATE("(",ROUND((F420/$H420)*100,1),")")</f>
        <v>(7.6)</v>
      </c>
      <c r="H420" s="302">
        <f>SUM(H418:H419)</f>
        <v>87.589000000000027</v>
      </c>
      <c r="I420" s="299" t="str">
        <f>CONCATENATE("(",ROUND((H420/$H420)*100,1),")")</f>
        <v>(100)</v>
      </c>
      <c r="K420" s="302">
        <f t="shared" si="316"/>
        <v>5.9072476675505712</v>
      </c>
      <c r="L420" s="302">
        <f t="shared" si="317"/>
        <v>1.1168489683566989</v>
      </c>
      <c r="M420" s="302">
        <f t="shared" si="318"/>
        <v>0.77090336409268634</v>
      </c>
      <c r="N420" s="302">
        <f t="shared" si="319"/>
        <v>7.7949999999999564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18.845615819490412</v>
      </c>
      <c r="C429" s="299" t="str">
        <f>CONCATENATE("(",ROUND((B429/$H431)*100,1),")")</f>
        <v>(13.6)</v>
      </c>
      <c r="D429" s="302">
        <f>'Ind T6'!M180</f>
        <v>6.7089987595648539</v>
      </c>
      <c r="E429" s="299" t="str">
        <f>CONCATENATE("(",ROUND((D429/$H431)*100,1),")")</f>
        <v>(4.8)</v>
      </c>
      <c r="F429" s="302">
        <f>'Ind T6'!N180</f>
        <v>1.886296107194376</v>
      </c>
      <c r="G429" s="299" t="str">
        <f>CONCATENATE("(",ROUND((F429/$H431)*100,1),")")</f>
        <v>(1.4)</v>
      </c>
      <c r="H429" s="302">
        <f>SUM(B429,D429,F429)</f>
        <v>27.440910686249641</v>
      </c>
      <c r="I429" s="299" t="str">
        <f>CONCATENATE("(",ROUND((H429/$H431)*100,1),")")</f>
        <v>(19.8)</v>
      </c>
      <c r="K429" s="302">
        <f>B434-B429</f>
        <v>1.1713877779717095</v>
      </c>
      <c r="L429" s="302">
        <f>D434-D429</f>
        <v>0.50633237164681599</v>
      </c>
      <c r="M429" s="302">
        <f>F434-F429</f>
        <v>3.1940111271421934E-2</v>
      </c>
      <c r="N429" s="302">
        <f>SUM(K429:M429)</f>
        <v>1.7096602608899474</v>
      </c>
    </row>
    <row r="430" spans="1:14" x14ac:dyDescent="0.2">
      <c r="A430" s="282" t="s">
        <v>365</v>
      </c>
      <c r="B430" s="302">
        <f>'Ind T6'!L179</f>
        <v>56.124175015789234</v>
      </c>
      <c r="C430" s="299" t="str">
        <f>CONCATENATE("(",ROUND((B430/$H431)*100,1),")")</f>
        <v>(40.5)</v>
      </c>
      <c r="D430" s="302">
        <f>'Ind T6'!M179</f>
        <v>50.353265277241043</v>
      </c>
      <c r="E430" s="299" t="str">
        <f>CONCATENATE("(",ROUND((D430/$H431)*100,1),")")</f>
        <v>(36.3)</v>
      </c>
      <c r="F430" s="302">
        <f>'Ind T6'!N179</f>
        <v>4.7446490207202094</v>
      </c>
      <c r="G430" s="299" t="str">
        <f>CONCATENATE("(",ROUND((F430/$H431)*100,1),")")</f>
        <v>(3.4)</v>
      </c>
      <c r="H430" s="302">
        <f t="shared" ref="H430" si="320">SUM(B430,D430,F430)</f>
        <v>111.22208931375047</v>
      </c>
      <c r="I430" s="299" t="str">
        <f>CONCATENATE("(",ROUND((H430/$H431)*100,1),")")</f>
        <v>(80.2)</v>
      </c>
      <c r="K430" s="302">
        <f t="shared" ref="K430:K431" si="321">B435-B430</f>
        <v>4.7888188918374723</v>
      </c>
      <c r="L430" s="302">
        <f t="shared" ref="L430:L431" si="322">D435-D430</f>
        <v>1.3247091765447507</v>
      </c>
      <c r="M430" s="302">
        <f t="shared" ref="M430:M431" si="323">F435-F430</f>
        <v>0.5438116707275249</v>
      </c>
      <c r="N430" s="302">
        <f t="shared" ref="N430:N431" si="324">SUM(K430:M430)</f>
        <v>6.657339739109748</v>
      </c>
    </row>
    <row r="431" spans="1:14" x14ac:dyDescent="0.2">
      <c r="A431" s="282" t="s">
        <v>363</v>
      </c>
      <c r="B431" s="302">
        <f>SUM(B429:B430)</f>
        <v>74.969790835279639</v>
      </c>
      <c r="C431" s="299" t="str">
        <f>CONCATENATE("(",ROUND((B431/$H431)*100,1),")")</f>
        <v>(54.1)</v>
      </c>
      <c r="D431" s="302">
        <f>SUM(D429:D430)</f>
        <v>57.0622640368059</v>
      </c>
      <c r="E431" s="299" t="str">
        <f>CONCATENATE("(",ROUND((D431/$H431)*100,1),")")</f>
        <v>(41.2)</v>
      </c>
      <c r="F431" s="302">
        <f>SUM(F429:F430)</f>
        <v>6.6309451279145852</v>
      </c>
      <c r="G431" s="299" t="str">
        <f>CONCATENATE("(",ROUND((F431/$H431)*100,1),")")</f>
        <v>(4.8)</v>
      </c>
      <c r="H431" s="302">
        <f>SUM(H429:H430)</f>
        <v>138.66300000000012</v>
      </c>
      <c r="I431" s="299" t="str">
        <f>CONCATENATE("(",ROUND((H431/$H431)*100,1),")")</f>
        <v>(100)</v>
      </c>
      <c r="K431" s="302">
        <f t="shared" si="321"/>
        <v>5.960206669809196</v>
      </c>
      <c r="L431" s="302">
        <f t="shared" si="322"/>
        <v>1.8310415481915641</v>
      </c>
      <c r="M431" s="302">
        <f t="shared" si="323"/>
        <v>0.57575178199894683</v>
      </c>
      <c r="N431" s="302">
        <f t="shared" si="324"/>
        <v>8.366999999999706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20.017003597462121</v>
      </c>
      <c r="C434" s="299" t="str">
        <f>CONCATENATE("(",ROUND((B434/$H436)*100,1),")")</f>
        <v>(13.6)</v>
      </c>
      <c r="D434" s="302">
        <f>'Ind T6'!R180</f>
        <v>7.2153311312116699</v>
      </c>
      <c r="E434" s="299" t="str">
        <f>CONCATENATE("(",ROUND((D434/$H436)*100,1),")")</f>
        <v>(4.9)</v>
      </c>
      <c r="F434" s="302">
        <f>'Ind T6'!S180</f>
        <v>1.9182362184657979</v>
      </c>
      <c r="G434" s="299" t="str">
        <f>CONCATENATE("(",ROUND((F434/$H436)*100,1),")")</f>
        <v>(1.3)</v>
      </c>
      <c r="H434" s="302">
        <f>SUM(B434,D434,F434)</f>
        <v>29.150570947139588</v>
      </c>
      <c r="I434" s="299" t="str">
        <f>CONCATENATE("(",ROUND((H434/$H436)*100,1),")")</f>
        <v>(19.8)</v>
      </c>
      <c r="K434" s="302">
        <f>B439-B434</f>
        <v>1.5739795864174866</v>
      </c>
      <c r="L434" s="302">
        <f>D439-D434</f>
        <v>0.66416572111328964</v>
      </c>
      <c r="M434" s="302">
        <f>F439-F434</f>
        <v>-2.7788079250423703E-2</v>
      </c>
      <c r="N434" s="302">
        <f>SUM(K434:M434)</f>
        <v>2.2103572282803525</v>
      </c>
    </row>
    <row r="435" spans="1:14" x14ac:dyDescent="0.2">
      <c r="A435" s="282" t="s">
        <v>365</v>
      </c>
      <c r="B435" s="302">
        <f>'Ind T6'!Q179</f>
        <v>60.912993907626706</v>
      </c>
      <c r="C435" s="299" t="str">
        <f>CONCATENATE("(",ROUND((B435/$H436)*100,1),")")</f>
        <v>(41.4)</v>
      </c>
      <c r="D435" s="302">
        <f>'Ind T6'!R179</f>
        <v>51.677974453785794</v>
      </c>
      <c r="E435" s="299" t="str">
        <f>CONCATENATE("(",ROUND((D435/$H436)*100,1),")")</f>
        <v>(35.1)</v>
      </c>
      <c r="F435" s="302">
        <f>'Ind T6'!S179</f>
        <v>5.2884606914477343</v>
      </c>
      <c r="G435" s="299" t="str">
        <f>CONCATENATE("(",ROUND((F435/$H436)*100,1),")")</f>
        <v>(3.6)</v>
      </c>
      <c r="H435" s="302">
        <f t="shared" ref="H435" si="325">SUM(B435,D435,F435)</f>
        <v>117.87942905286025</v>
      </c>
      <c r="I435" s="299" t="str">
        <f>CONCATENATE("(",ROUND((H435/$H436)*100,1),")")</f>
        <v>(80.2)</v>
      </c>
      <c r="K435" s="302">
        <f t="shared" ref="K435:K436" si="326">B440-B435</f>
        <v>7.2786833658850512</v>
      </c>
      <c r="L435" s="302">
        <f t="shared" ref="L435:L436" si="327">D440-D435</f>
        <v>8.8570402125043302E-3</v>
      </c>
      <c r="M435" s="302">
        <f t="shared" ref="M435:M436" si="328">F440-F435</f>
        <v>0.79310236562222336</v>
      </c>
      <c r="N435" s="302">
        <f t="shared" ref="N435:N436" si="329">SUM(K435:M435)</f>
        <v>8.0806427717197788</v>
      </c>
    </row>
    <row r="436" spans="1:14" x14ac:dyDescent="0.2">
      <c r="A436" s="282" t="s">
        <v>363</v>
      </c>
      <c r="B436" s="302">
        <f>SUM(B434:B435)</f>
        <v>80.929997505088835</v>
      </c>
      <c r="C436" s="299" t="str">
        <f>CONCATENATE("(",ROUND((B436/$H436)*100,1),")")</f>
        <v>(55)</v>
      </c>
      <c r="D436" s="302">
        <f>SUM(D434:D435)</f>
        <v>58.893305584997464</v>
      </c>
      <c r="E436" s="299" t="str">
        <f>CONCATENATE("(",ROUND((D436/$H436)*100,1),")")</f>
        <v>(40.1)</v>
      </c>
      <c r="F436" s="302">
        <f>SUM(F434:F435)</f>
        <v>7.2066969099135321</v>
      </c>
      <c r="G436" s="299" t="str">
        <f>CONCATENATE("(",ROUND((F436/$H436)*100,1),")")</f>
        <v>(4.9)</v>
      </c>
      <c r="H436" s="302">
        <f>SUM(H434:H435)</f>
        <v>147.02999999999983</v>
      </c>
      <c r="I436" s="299" t="str">
        <f>CONCATENATE("(",ROUND((H436/$H436)*100,1),")")</f>
        <v>(100)</v>
      </c>
      <c r="K436" s="302">
        <f t="shared" si="326"/>
        <v>8.8526629523025235</v>
      </c>
      <c r="L436" s="302">
        <f t="shared" si="327"/>
        <v>0.67302276132579664</v>
      </c>
      <c r="M436" s="302">
        <f t="shared" si="328"/>
        <v>0.7653142863718001</v>
      </c>
      <c r="N436" s="302">
        <f t="shared" si="329"/>
        <v>10.291000000000121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21.590983183879608</v>
      </c>
      <c r="C439" s="299" t="str">
        <f>CONCATENATE("(",ROUND((B439/$H441)*100,1),")")</f>
        <v>(13.7)</v>
      </c>
      <c r="D439" s="302">
        <f>'Ind T6'!W180</f>
        <v>7.8794968523249596</v>
      </c>
      <c r="E439" s="299" t="str">
        <f>CONCATENATE("(",ROUND((D439/$H441)*100,1),")")</f>
        <v>(5)</v>
      </c>
      <c r="F439" s="302">
        <f>'Ind T6'!X180</f>
        <v>1.8904481392153742</v>
      </c>
      <c r="G439" s="299" t="str">
        <f>CONCATENATE("(",ROUND((F439/$H441)*100,1),")")</f>
        <v>(1.2)</v>
      </c>
      <c r="H439" s="302">
        <f>SUM(B439,D439,F439)</f>
        <v>31.360928175419939</v>
      </c>
      <c r="I439" s="299" t="str">
        <f>CONCATENATE("(",ROUND((H439/$H441)*100,1),")")</f>
        <v>(19.9)</v>
      </c>
      <c r="K439" s="302">
        <f>B439-B429</f>
        <v>2.745367364389196</v>
      </c>
      <c r="L439" s="302">
        <f>D439-D429</f>
        <v>1.1704980927601056</v>
      </c>
      <c r="M439" s="302">
        <f>F439-F429</f>
        <v>4.1520320209982309E-3</v>
      </c>
      <c r="N439" s="302">
        <f>SUM(K439:M439)</f>
        <v>3.9200174891702999</v>
      </c>
    </row>
    <row r="440" spans="1:14" x14ac:dyDescent="0.2">
      <c r="A440" s="282" t="s">
        <v>365</v>
      </c>
      <c r="B440" s="302">
        <f>'Ind T6'!V179</f>
        <v>68.191677273511758</v>
      </c>
      <c r="C440" s="299" t="str">
        <f>CONCATENATE("(",ROUND((B440/$H441)*100,1),")")</f>
        <v>(43.3)</v>
      </c>
      <c r="D440" s="302">
        <f>'Ind T6'!W179</f>
        <v>51.686831493998298</v>
      </c>
      <c r="E440" s="299" t="str">
        <f>CONCATENATE("(",ROUND((D440/$H441)*100,1),")")</f>
        <v>(32.9)</v>
      </c>
      <c r="F440" s="302">
        <f>'Ind T6'!X179</f>
        <v>6.0815630570699577</v>
      </c>
      <c r="G440" s="299" t="str">
        <f>CONCATENATE("(",ROUND((F440/$H441)*100,1),")")</f>
        <v>(3.9)</v>
      </c>
      <c r="H440" s="302">
        <f t="shared" ref="H440" si="330">SUM(B440,D440,F440)</f>
        <v>125.96007182458001</v>
      </c>
      <c r="I440" s="299" t="str">
        <f>CONCATENATE("(",ROUND((H440/$H441)*100,1),")")</f>
        <v>(80.1)</v>
      </c>
      <c r="K440" s="302">
        <f t="shared" ref="K440:K441" si="331">B440-B430</f>
        <v>12.067502257722523</v>
      </c>
      <c r="L440" s="302">
        <f t="shared" ref="L440:L441" si="332">D440-D430</f>
        <v>1.3335662167572551</v>
      </c>
      <c r="M440" s="302">
        <f t="shared" ref="M440:M441" si="333">F440-F430</f>
        <v>1.3369140363497483</v>
      </c>
      <c r="N440" s="302">
        <f t="shared" ref="N440:N441" si="334">SUM(K440:M440)</f>
        <v>14.737982510829527</v>
      </c>
    </row>
    <row r="441" spans="1:14" x14ac:dyDescent="0.2">
      <c r="A441" s="282" t="s">
        <v>363</v>
      </c>
      <c r="B441" s="302">
        <f>SUM(B439:B440)</f>
        <v>89.782660457391358</v>
      </c>
      <c r="C441" s="299" t="str">
        <f>CONCATENATE("(",ROUND((B441/$H441)*100,1),")")</f>
        <v>(57.1)</v>
      </c>
      <c r="D441" s="302">
        <f>SUM(D439:D440)</f>
        <v>59.56632834632326</v>
      </c>
      <c r="E441" s="299" t="str">
        <f>CONCATENATE("(",ROUND((D441/$H441)*100,1),")")</f>
        <v>(37.9)</v>
      </c>
      <c r="F441" s="302">
        <f>SUM(F439:F440)</f>
        <v>7.9720111962853322</v>
      </c>
      <c r="G441" s="299" t="str">
        <f>CONCATENATE("(",ROUND((F441/$H441)*100,1),")")</f>
        <v>(5.1)</v>
      </c>
      <c r="H441" s="302">
        <f>SUM(H439:H440)</f>
        <v>157.32099999999994</v>
      </c>
      <c r="I441" s="299" t="str">
        <f>CONCATENATE("(",ROUND((H441/$H441)*100,1),")")</f>
        <v>(100)</v>
      </c>
      <c r="K441" s="302">
        <f t="shared" si="331"/>
        <v>14.81286962211172</v>
      </c>
      <c r="L441" s="302">
        <f t="shared" si="332"/>
        <v>2.5040643095173607</v>
      </c>
      <c r="M441" s="302">
        <f t="shared" si="333"/>
        <v>1.3410660683707469</v>
      </c>
      <c r="N441" s="302">
        <f t="shared" si="334"/>
        <v>18.657999999999827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4.3868654957981486</v>
      </c>
      <c r="C450" s="299" t="str">
        <f>CONCATENATE("(",ROUND((B450/$H452)*100,1),")")</f>
        <v>(17.7)</v>
      </c>
      <c r="D450" s="302">
        <f>'Ind T6'!M189</f>
        <v>4.6823617170749054</v>
      </c>
      <c r="E450" s="299" t="str">
        <f>CONCATENATE("(",ROUND((D450/$H452)*100,1),")")</f>
        <v>(18.9)</v>
      </c>
      <c r="F450" s="302">
        <f>'Ind T6'!N189</f>
        <v>4.3184987609229166</v>
      </c>
      <c r="G450" s="299" t="str">
        <f>CONCATENATE("(",ROUND((F450/$H452)*100,1),")")</f>
        <v>(17.4)</v>
      </c>
      <c r="H450" s="302">
        <f>SUM(B450,D450,F450)</f>
        <v>13.38772597379597</v>
      </c>
      <c r="I450" s="299" t="str">
        <f>CONCATENATE("(",ROUND((H450/$H452)*100,1),")")</f>
        <v>(53.9)</v>
      </c>
      <c r="K450" s="302">
        <f>B455-B450</f>
        <v>0.20636629925101158</v>
      </c>
      <c r="L450" s="302">
        <f>D455-D450</f>
        <v>0.36065241995789954</v>
      </c>
      <c r="M450" s="302">
        <f>F455-F450</f>
        <v>-0.12053023572260013</v>
      </c>
      <c r="N450" s="302">
        <f>SUM(K450:M450)</f>
        <v>0.44648848348631098</v>
      </c>
    </row>
    <row r="451" spans="1:14" x14ac:dyDescent="0.2">
      <c r="A451" s="282" t="s">
        <v>365</v>
      </c>
      <c r="B451" s="302">
        <f>'Ind T6'!L188</f>
        <v>3.5018960927498428</v>
      </c>
      <c r="C451" s="299" t="str">
        <f>CONCATENATE("(",ROUND((B451/$H452)*100,1),")")</f>
        <v>(14.1)</v>
      </c>
      <c r="D451" s="302">
        <f>'Ind T6'!M188</f>
        <v>6.943021754411248</v>
      </c>
      <c r="E451" s="299" t="str">
        <f>CONCATENATE("(",ROUND((D451/$H452)*100,1),")")</f>
        <v>(28)</v>
      </c>
      <c r="F451" s="302">
        <f>'Ind T6'!N188</f>
        <v>0.99435617904296392</v>
      </c>
      <c r="G451" s="299" t="str">
        <f>CONCATENATE("(",ROUND((F451/$H452)*100,1),")")</f>
        <v>(4)</v>
      </c>
      <c r="H451" s="302">
        <f t="shared" ref="H451" si="335">SUM(B451,D451,F451)</f>
        <v>11.439274026204053</v>
      </c>
      <c r="I451" s="299" t="str">
        <f>CONCATENATE("(",ROUND((H451/$H452)*100,1),")")</f>
        <v>(46.1)</v>
      </c>
      <c r="K451" s="302">
        <f t="shared" ref="K451:K452" si="336">B456-B451</f>
        <v>3.1242640497733287E-2</v>
      </c>
      <c r="L451" s="302">
        <f t="shared" ref="L451:L452" si="337">D456-D451</f>
        <v>0.28908455541134703</v>
      </c>
      <c r="M451" s="302">
        <f t="shared" ref="M451:M452" si="338">F456-F451</f>
        <v>-4.4815679395412311E-2</v>
      </c>
      <c r="N451" s="302">
        <f t="shared" ref="N451:N452" si="339">SUM(K451:M451)</f>
        <v>0.27551151651366801</v>
      </c>
    </row>
    <row r="452" spans="1:14" x14ac:dyDescent="0.2">
      <c r="A452" s="282" t="s">
        <v>363</v>
      </c>
      <c r="B452" s="302">
        <f>SUM(B450:B451)</f>
        <v>7.8887615885479914</v>
      </c>
      <c r="C452" s="299" t="str">
        <f>CONCATENATE("(",ROUND((B452/$H452)*100,1),")")</f>
        <v>(31.8)</v>
      </c>
      <c r="D452" s="302">
        <f>SUM(D450:D451)</f>
        <v>11.625383471486153</v>
      </c>
      <c r="E452" s="299" t="str">
        <f>CONCATENATE("(",ROUND((D452/$H452)*100,1),")")</f>
        <v>(46.8)</v>
      </c>
      <c r="F452" s="302">
        <f>SUM(F450:F451)</f>
        <v>5.3128549399658809</v>
      </c>
      <c r="G452" s="299" t="str">
        <f>CONCATENATE("(",ROUND((F452/$H452)*100,1),")")</f>
        <v>(21.4)</v>
      </c>
      <c r="H452" s="302">
        <f>SUM(H450:H451)</f>
        <v>24.827000000000023</v>
      </c>
      <c r="I452" s="299" t="str">
        <f>CONCATENATE("(",ROUND((H452/$H452)*100,1),")")</f>
        <v>(100)</v>
      </c>
      <c r="K452" s="302">
        <f t="shared" si="336"/>
        <v>0.23760893974874442</v>
      </c>
      <c r="L452" s="302">
        <f t="shared" si="337"/>
        <v>0.64973697536924746</v>
      </c>
      <c r="M452" s="302">
        <f t="shared" si="338"/>
        <v>-0.16534591511801278</v>
      </c>
      <c r="N452" s="302">
        <f t="shared" si="339"/>
        <v>0.7219999999999791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4.5932317950491601</v>
      </c>
      <c r="C455" s="299" t="str">
        <f>CONCATENATE("(",ROUND((B455/$H457)*100,1),")")</f>
        <v>(18)</v>
      </c>
      <c r="D455" s="302">
        <f>'Ind T6'!R189</f>
        <v>5.043014137032805</v>
      </c>
      <c r="E455" s="299" t="str">
        <f>CONCATENATE("(",ROUND((D455/$H457)*100,1),")")</f>
        <v>(19.7)</v>
      </c>
      <c r="F455" s="302">
        <f>'Ind T6'!S189</f>
        <v>4.1979685252003165</v>
      </c>
      <c r="G455" s="299" t="str">
        <f>CONCATENATE("(",ROUND((F455/$H457)*100,1),")")</f>
        <v>(16.4)</v>
      </c>
      <c r="H455" s="302">
        <f>SUM(B455,D455,F455)</f>
        <v>13.834214457282282</v>
      </c>
      <c r="I455" s="299" t="str">
        <f>CONCATENATE("(",ROUND((H455/$H457)*100,1),")")</f>
        <v>(54.1)</v>
      </c>
      <c r="K455" s="302">
        <f>B460-B455</f>
        <v>0.4225826875404799</v>
      </c>
      <c r="L455" s="302">
        <f>D460-D455</f>
        <v>0.66118600917078307</v>
      </c>
      <c r="M455" s="302">
        <f>F460-F455</f>
        <v>0.44484403430324271</v>
      </c>
      <c r="N455" s="302">
        <f>SUM(K455:M455)</f>
        <v>1.5286127310145057</v>
      </c>
    </row>
    <row r="456" spans="1:14" x14ac:dyDescent="0.2">
      <c r="A456" s="282" t="s">
        <v>365</v>
      </c>
      <c r="B456" s="302">
        <f>'Ind T6'!Q188</f>
        <v>3.5331387332475761</v>
      </c>
      <c r="C456" s="299" t="str">
        <f>CONCATENATE("(",ROUND((B456/$H457)*100,1),")")</f>
        <v>(13.8)</v>
      </c>
      <c r="D456" s="302">
        <f>'Ind T6'!R188</f>
        <v>7.2321063098225951</v>
      </c>
      <c r="E456" s="299" t="str">
        <f>CONCATENATE("(",ROUND((D456/$H457)*100,1),")")</f>
        <v>(28.3)</v>
      </c>
      <c r="F456" s="302">
        <f>'Ind T6'!S188</f>
        <v>0.94954049964755161</v>
      </c>
      <c r="G456" s="299" t="str">
        <f>CONCATENATE("(",ROUND((F456/$H457)*100,1),")")</f>
        <v>(3.7)</v>
      </c>
      <c r="H456" s="302">
        <f t="shared" ref="H456" si="340">SUM(B456,D456,F456)</f>
        <v>11.714785542717724</v>
      </c>
      <c r="I456" s="299" t="str">
        <f>CONCATENATE("(",ROUND((H456/$H457)*100,1),")")</f>
        <v>(45.9)</v>
      </c>
      <c r="K456" s="302">
        <f t="shared" ref="K456:K457" si="341">B461-B456</f>
        <v>8.6192938535640806E-2</v>
      </c>
      <c r="L456" s="302">
        <f t="shared" ref="L456:L457" si="342">D461-D456</f>
        <v>0.65627786373333574</v>
      </c>
      <c r="M456" s="302">
        <f t="shared" ref="M456:M457" si="343">F461-F456</f>
        <v>0.16491646671655857</v>
      </c>
      <c r="N456" s="302">
        <f t="shared" ref="N456:N457" si="344">SUM(K456:M456)</f>
        <v>0.90738726898553512</v>
      </c>
    </row>
    <row r="457" spans="1:14" x14ac:dyDescent="0.2">
      <c r="A457" s="282" t="s">
        <v>363</v>
      </c>
      <c r="B457" s="302">
        <f>SUM(B455:B456)</f>
        <v>8.1263705282967358</v>
      </c>
      <c r="C457" s="299" t="str">
        <f>CONCATENATE("(",ROUND((B457/$H457)*100,1),")")</f>
        <v>(31.8)</v>
      </c>
      <c r="D457" s="302">
        <f>SUM(D455:D456)</f>
        <v>12.2751204468554</v>
      </c>
      <c r="E457" s="299" t="str">
        <f>CONCATENATE("(",ROUND((D457/$H457)*100,1),")")</f>
        <v>(48)</v>
      </c>
      <c r="F457" s="302">
        <f>SUM(F455:F456)</f>
        <v>5.1475090248478681</v>
      </c>
      <c r="G457" s="299" t="str">
        <f>CONCATENATE("(",ROUND((F457/$H457)*100,1),")")</f>
        <v>(20.1)</v>
      </c>
      <c r="H457" s="302">
        <f>SUM(H455:H456)</f>
        <v>25.549000000000007</v>
      </c>
      <c r="I457" s="299" t="str">
        <f>CONCATENATE("(",ROUND((H457/$H457)*100,1),")")</f>
        <v>(100)</v>
      </c>
      <c r="K457" s="302">
        <f t="shared" si="341"/>
        <v>0.5087756260761207</v>
      </c>
      <c r="L457" s="302">
        <f t="shared" si="342"/>
        <v>1.3174638729041188</v>
      </c>
      <c r="M457" s="302">
        <f t="shared" si="343"/>
        <v>0.60976050101980128</v>
      </c>
      <c r="N457" s="302">
        <f t="shared" si="344"/>
        <v>2.4360000000000408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5.01581448258964</v>
      </c>
      <c r="C460" s="299" t="str">
        <f>CONCATENATE("(",ROUND((B460/$H462)*100,1),")")</f>
        <v>(17.9)</v>
      </c>
      <c r="D460" s="302">
        <f>'Ind T6'!W189</f>
        <v>5.7042001462035881</v>
      </c>
      <c r="E460" s="299" t="str">
        <f>CONCATENATE("(",ROUND((D460/$H462)*100,1),")")</f>
        <v>(20.4)</v>
      </c>
      <c r="F460" s="302">
        <f>'Ind T6'!X189</f>
        <v>4.6428125595035592</v>
      </c>
      <c r="G460" s="299" t="str">
        <f>CONCATENATE("(",ROUND((F460/$H462)*100,1),")")</f>
        <v>(16.6)</v>
      </c>
      <c r="H460" s="302">
        <f>SUM(B460,D460,F460)</f>
        <v>15.362827188296787</v>
      </c>
      <c r="I460" s="299" t="str">
        <f>CONCATENATE("(",ROUND((H460/$H462)*100,1),")")</f>
        <v>(54.9)</v>
      </c>
      <c r="K460" s="302">
        <f>B460-B450</f>
        <v>0.62894898679149147</v>
      </c>
      <c r="L460" s="302">
        <f>D460-D450</f>
        <v>1.0218384291286826</v>
      </c>
      <c r="M460" s="302">
        <f>F460-F450</f>
        <v>0.32431379858064258</v>
      </c>
      <c r="N460" s="302">
        <f>SUM(K460:M460)</f>
        <v>1.9751012145008167</v>
      </c>
    </row>
    <row r="461" spans="1:14" x14ac:dyDescent="0.2">
      <c r="A461" s="282" t="s">
        <v>365</v>
      </c>
      <c r="B461" s="302">
        <f>'Ind T6'!V188</f>
        <v>3.6193316717832169</v>
      </c>
      <c r="C461" s="299" t="str">
        <f>CONCATENATE("(",ROUND((B461/$H462)*100,1),")")</f>
        <v>(12.9)</v>
      </c>
      <c r="D461" s="302">
        <f>'Ind T6'!W188</f>
        <v>7.8883841735559308</v>
      </c>
      <c r="E461" s="299" t="str">
        <f>CONCATENATE("(",ROUND((D461/$H462)*100,1),")")</f>
        <v>(28.2)</v>
      </c>
      <c r="F461" s="302">
        <f>'Ind T6'!X188</f>
        <v>1.1144569663641102</v>
      </c>
      <c r="G461" s="299" t="str">
        <f>CONCATENATE("(",ROUND((F461/$H462)*100,1),")")</f>
        <v>(4)</v>
      </c>
      <c r="H461" s="302">
        <f t="shared" ref="H461" si="345">SUM(B461,D461,F461)</f>
        <v>12.622172811703258</v>
      </c>
      <c r="I461" s="299" t="str">
        <f>CONCATENATE("(",ROUND((H461/$H462)*100,1),")")</f>
        <v>(45.1)</v>
      </c>
      <c r="K461" s="302">
        <f t="shared" ref="K461:K462" si="346">B461-B451</f>
        <v>0.11743557903337409</v>
      </c>
      <c r="L461" s="302">
        <f t="shared" ref="L461:L462" si="347">D461-D451</f>
        <v>0.94536241914468278</v>
      </c>
      <c r="M461" s="302">
        <f t="shared" ref="M461:M462" si="348">F461-F451</f>
        <v>0.12010078732114626</v>
      </c>
      <c r="N461" s="302">
        <f t="shared" ref="N461:N462" si="349">SUM(K461:M461)</f>
        <v>1.1828987854992032</v>
      </c>
    </row>
    <row r="462" spans="1:14" x14ac:dyDescent="0.2">
      <c r="A462" s="282" t="s">
        <v>363</v>
      </c>
      <c r="B462" s="302">
        <f>SUM(B460:B461)</f>
        <v>8.6351461543728565</v>
      </c>
      <c r="C462" s="299" t="str">
        <f>CONCATENATE("(",ROUND((B462/$H462)*100,1),")")</f>
        <v>(30.9)</v>
      </c>
      <c r="D462" s="302">
        <f>SUM(D460:D461)</f>
        <v>13.592584319759519</v>
      </c>
      <c r="E462" s="299" t="str">
        <f>CONCATENATE("(",ROUND((D462/$H462)*100,1),")")</f>
        <v>(48.6)</v>
      </c>
      <c r="F462" s="302">
        <f>SUM(F460:F461)</f>
        <v>5.7572695258676694</v>
      </c>
      <c r="G462" s="299" t="str">
        <f>CONCATENATE("(",ROUND((F462/$H462)*100,1),")")</f>
        <v>(20.6)</v>
      </c>
      <c r="H462" s="302">
        <f>SUM(H460:H461)</f>
        <v>27.985000000000046</v>
      </c>
      <c r="I462" s="299" t="str">
        <f>CONCATENATE("(",ROUND((H462/$H462)*100,1),")")</f>
        <v>(100)</v>
      </c>
      <c r="K462" s="302">
        <f t="shared" si="346"/>
        <v>0.74638456582486512</v>
      </c>
      <c r="L462" s="302">
        <f t="shared" si="347"/>
        <v>1.9672008482733663</v>
      </c>
      <c r="M462" s="302">
        <f t="shared" si="348"/>
        <v>0.44441458590178851</v>
      </c>
      <c r="N462" s="302">
        <f t="shared" si="349"/>
        <v>3.1580000000000199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6.4215309146961577</v>
      </c>
      <c r="C471" s="299" t="str">
        <f>CONCATENATE("(",ROUND((B471/$H473)*100,1),")")</f>
        <v>(24)</v>
      </c>
      <c r="D471" s="302">
        <f>'Ind T6'!M198</f>
        <v>2.4708571936815971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8.8923881083777552</v>
      </c>
      <c r="I471" s="299" t="str">
        <f>CONCATENATE("(",ROUND((H471/$H473)*100,1),")")</f>
        <v>(33.2)</v>
      </c>
      <c r="K471" s="302">
        <f>B476-B471</f>
        <v>-0.70694488777519471</v>
      </c>
      <c r="L471" s="302">
        <f>D476-D471</f>
        <v>-0.34895862140979439</v>
      </c>
      <c r="M471" s="302">
        <f>F476-F471</f>
        <v>0</v>
      </c>
      <c r="N471" s="302">
        <f>SUM(K471:M471)</f>
        <v>-1.0559035091849891</v>
      </c>
    </row>
    <row r="472" spans="1:14" x14ac:dyDescent="0.2">
      <c r="A472" s="282" t="s">
        <v>365</v>
      </c>
      <c r="B472" s="302">
        <f>'Ind T6'!L197</f>
        <v>4.0371616574815929</v>
      </c>
      <c r="C472" s="299" t="str">
        <f>CONCATENATE("(",ROUND((B472/$H473)*100,1),")")</f>
        <v>(15.1)</v>
      </c>
      <c r="D472" s="302">
        <f>'Ind T6'!M197</f>
        <v>3.9514671883608226</v>
      </c>
      <c r="E472" s="299" t="str">
        <f>CONCATENATE("(",ROUND((D472/$H473)*100,1),")")</f>
        <v>(14.8)</v>
      </c>
      <c r="F472" s="302">
        <f>'Ind T6'!N197</f>
        <v>9.888983045779808</v>
      </c>
      <c r="G472" s="299" t="str">
        <f>CONCATENATE("(",ROUND((F472/$H473)*100,1),")")</f>
        <v>(36.9)</v>
      </c>
      <c r="H472" s="302">
        <f t="shared" ref="H472" si="350">SUM(B472,D472,F472)</f>
        <v>17.877611891622223</v>
      </c>
      <c r="I472" s="299" t="str">
        <f>CONCATENATE("(",ROUND((H472/$H473)*100,1),")")</f>
        <v>(66.8)</v>
      </c>
      <c r="K472" s="302">
        <f t="shared" ref="K472:K473" si="351">B477-B472</f>
        <v>-0.66657051422764813</v>
      </c>
      <c r="L472" s="302">
        <f t="shared" ref="L472:L473" si="352">D477-D472</f>
        <v>-0.59525638182611962</v>
      </c>
      <c r="M472" s="302">
        <f t="shared" ref="M472:M473" si="353">F477-F472</f>
        <v>-1.3422695947612127</v>
      </c>
      <c r="N472" s="302">
        <f t="shared" ref="N472:N473" si="354">SUM(K472:M472)</f>
        <v>-2.6040964908149804</v>
      </c>
    </row>
    <row r="473" spans="1:14" x14ac:dyDescent="0.2">
      <c r="A473" s="282" t="s">
        <v>363</v>
      </c>
      <c r="B473" s="302">
        <f>SUM(B471:B472)</f>
        <v>10.45869257217775</v>
      </c>
      <c r="C473" s="299" t="str">
        <f>CONCATENATE("(",ROUND((B473/$H473)*100,1),")")</f>
        <v>(39.1)</v>
      </c>
      <c r="D473" s="302">
        <f>SUM(D471:D472)</f>
        <v>6.4223243820424196</v>
      </c>
      <c r="E473" s="299" t="str">
        <f>CONCATENATE("(",ROUND((D473/$H473)*100,1),")")</f>
        <v>(24)</v>
      </c>
      <c r="F473" s="302">
        <f>SUM(F471:F472)</f>
        <v>9.888983045779808</v>
      </c>
      <c r="G473" s="299" t="str">
        <f>CONCATENATE("(",ROUND((F473/$H473)*100,1),")")</f>
        <v>(36.9)</v>
      </c>
      <c r="H473" s="302">
        <f>SUM(H471:H472)</f>
        <v>26.769999999999978</v>
      </c>
      <c r="I473" s="299" t="str">
        <f>CONCATENATE("(",ROUND((H473/$H473)*100,1),")")</f>
        <v>(100)</v>
      </c>
      <c r="K473" s="302">
        <f t="shared" si="351"/>
        <v>-1.3735154020028411</v>
      </c>
      <c r="L473" s="302">
        <f t="shared" si="352"/>
        <v>-0.94421500323591356</v>
      </c>
      <c r="M473" s="302">
        <f t="shared" si="353"/>
        <v>-1.3422695947612127</v>
      </c>
      <c r="N473" s="302">
        <f t="shared" si="354"/>
        <v>-3.6599999999999673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5.714586026920963</v>
      </c>
      <c r="C476" s="299" t="str">
        <f>CONCATENATE("(",ROUND((B476/$H478)*100,1),")")</f>
        <v>(24.7)</v>
      </c>
      <c r="D476" s="302">
        <f>'Ind T6'!R198</f>
        <v>2.1218985722718027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7.8364845991927652</v>
      </c>
      <c r="I476" s="299" t="str">
        <f>CONCATENATE("(",ROUND((H476/$H478)*100,1),")")</f>
        <v>(33.9)</v>
      </c>
      <c r="K476" s="302">
        <f>B481-B476</f>
        <v>-1.4253518012763422E-3</v>
      </c>
      <c r="L476" s="302">
        <f>D481-D476</f>
        <v>-9.0588182101855264E-2</v>
      </c>
      <c r="M476" s="302">
        <f>F481-F476</f>
        <v>0</v>
      </c>
      <c r="N476" s="302">
        <f>SUM(K476:M476)</f>
        <v>-9.2013533903131606E-2</v>
      </c>
    </row>
    <row r="477" spans="1:14" x14ac:dyDescent="0.2">
      <c r="A477" s="282" t="s">
        <v>365</v>
      </c>
      <c r="B477" s="302">
        <f>'Ind T6'!Q197</f>
        <v>3.3705911432539448</v>
      </c>
      <c r="C477" s="299" t="str">
        <f>CONCATENATE("(",ROUND((B477/$H478)*100,1),")")</f>
        <v>(14.6)</v>
      </c>
      <c r="D477" s="302">
        <f>'Ind T6'!R197</f>
        <v>3.3562108065347029</v>
      </c>
      <c r="E477" s="299" t="str">
        <f>CONCATENATE("(",ROUND((D477/$H478)*100,1),")")</f>
        <v>(14.5)</v>
      </c>
      <c r="F477" s="302">
        <f>'Ind T6'!S197</f>
        <v>8.5467134510185954</v>
      </c>
      <c r="G477" s="299" t="str">
        <f>CONCATENATE("(",ROUND((F477/$H478)*100,1),")")</f>
        <v>(37)</v>
      </c>
      <c r="H477" s="302">
        <f t="shared" ref="H477" si="355">SUM(B477,D477,F477)</f>
        <v>15.273515400807243</v>
      </c>
      <c r="I477" s="299" t="str">
        <f>CONCATENATE("(",ROUND((H477/$H478)*100,1),")")</f>
        <v>(66.1)</v>
      </c>
      <c r="K477" s="302">
        <f t="shared" ref="K477:K478" si="356">B482-B477</f>
        <v>-0.300378517176076</v>
      </c>
      <c r="L477" s="302">
        <f t="shared" ref="L477:L478" si="357">D482-D477</f>
        <v>-0.2563381629629804</v>
      </c>
      <c r="M477" s="302">
        <f t="shared" ref="M477:M478" si="358">F482-F477</f>
        <v>-0.51926978595782636</v>
      </c>
      <c r="N477" s="302">
        <f t="shared" ref="N477:N478" si="359">SUM(K477:M477)</f>
        <v>-1.0759864660968828</v>
      </c>
    </row>
    <row r="478" spans="1:14" x14ac:dyDescent="0.2">
      <c r="A478" s="282" t="s">
        <v>363</v>
      </c>
      <c r="B478" s="302">
        <f>SUM(B476:B477)</f>
        <v>9.0851771701749087</v>
      </c>
      <c r="C478" s="299" t="str">
        <f>CONCATENATE("(",ROUND((B478/$H478)*100,1),")")</f>
        <v>(39.3)</v>
      </c>
      <c r="D478" s="302">
        <f>SUM(D476:D477)</f>
        <v>5.4781093788065061</v>
      </c>
      <c r="E478" s="299" t="str">
        <f>CONCATENATE("(",ROUND((D478/$H478)*100,1),")")</f>
        <v>(23.7)</v>
      </c>
      <c r="F478" s="302">
        <f>SUM(F476:F477)</f>
        <v>8.5467134510185954</v>
      </c>
      <c r="G478" s="299" t="str">
        <f>CONCATENATE("(",ROUND((F478/$H478)*100,1),")")</f>
        <v>(37)</v>
      </c>
      <c r="H478" s="302">
        <f>SUM(H476:H477)</f>
        <v>23.110000000000007</v>
      </c>
      <c r="I478" s="299" t="str">
        <f>CONCATENATE("(",ROUND((H478/$H478)*100,1),")")</f>
        <v>(100)</v>
      </c>
      <c r="K478" s="302">
        <f t="shared" si="356"/>
        <v>-0.30180386897735367</v>
      </c>
      <c r="L478" s="302">
        <f t="shared" si="357"/>
        <v>-0.34692634506483611</v>
      </c>
      <c r="M478" s="302">
        <f t="shared" si="358"/>
        <v>-0.51926978595782636</v>
      </c>
      <c r="N478" s="302">
        <f t="shared" si="359"/>
        <v>-1.1680000000000161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5.7131606751196866</v>
      </c>
      <c r="C481" s="299" t="str">
        <f>CONCATENATE("(",ROUND((B481/$H483)*100,1),")")</f>
        <v>(26)</v>
      </c>
      <c r="D481" s="302">
        <f>'Ind T6'!W198</f>
        <v>2.0313103901699474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7.744471065289634</v>
      </c>
      <c r="I481" s="299" t="str">
        <f>CONCATENATE("(",ROUND((H481/$H483)*100,1),")")</f>
        <v>(35.3)</v>
      </c>
      <c r="K481" s="302">
        <f>B481-B471</f>
        <v>-0.70837023957647105</v>
      </c>
      <c r="L481" s="302">
        <f>D481-D471</f>
        <v>-0.43954680351164965</v>
      </c>
      <c r="M481" s="302">
        <f>F481-F471</f>
        <v>0</v>
      </c>
      <c r="N481" s="302">
        <f>SUM(K481:M481)</f>
        <v>-1.1479170430881207</v>
      </c>
    </row>
    <row r="482" spans="1:14" x14ac:dyDescent="0.2">
      <c r="A482" s="282" t="s">
        <v>365</v>
      </c>
      <c r="B482" s="302">
        <f>'Ind T6'!V197</f>
        <v>3.0702126260778688</v>
      </c>
      <c r="C482" s="299" t="str">
        <f>CONCATENATE("(",ROUND((B482/$H483)*100,1),")")</f>
        <v>(14)</v>
      </c>
      <c r="D482" s="302">
        <f>'Ind T6'!W197</f>
        <v>3.0998726435717225</v>
      </c>
      <c r="E482" s="299" t="str">
        <f>CONCATENATE("(",ROUND((D482/$H483)*100,1),")")</f>
        <v>(14.1)</v>
      </c>
      <c r="F482" s="302">
        <f>'Ind T6'!X197</f>
        <v>8.027443665060769</v>
      </c>
      <c r="G482" s="299" t="str">
        <f>CONCATENATE("(",ROUND((F482/$H483)*100,1),")")</f>
        <v>(36.6)</v>
      </c>
      <c r="H482" s="302">
        <f t="shared" ref="H482" si="360">SUM(B482,D482,F482)</f>
        <v>14.197528934710361</v>
      </c>
      <c r="I482" s="299" t="str">
        <f>CONCATENATE("(",ROUND((H482/$H483)*100,1),")")</f>
        <v>(64.7)</v>
      </c>
      <c r="K482" s="302">
        <f t="shared" ref="K482:K483" si="361">B482-B472</f>
        <v>-0.96694903140372412</v>
      </c>
      <c r="L482" s="302">
        <f t="shared" ref="L482:L483" si="362">D482-D472</f>
        <v>-0.85159454478910002</v>
      </c>
      <c r="M482" s="302">
        <f t="shared" ref="M482:M483" si="363">F482-F472</f>
        <v>-1.861539380719039</v>
      </c>
      <c r="N482" s="302">
        <f t="shared" ref="N482:N483" si="364">SUM(K482:M482)</f>
        <v>-3.6800829569118632</v>
      </c>
    </row>
    <row r="483" spans="1:14" x14ac:dyDescent="0.2">
      <c r="A483" s="282" t="s">
        <v>363</v>
      </c>
      <c r="B483" s="302">
        <f>SUM(B481:B482)</f>
        <v>8.783373301197555</v>
      </c>
      <c r="C483" s="299" t="str">
        <f>CONCATENATE("(",ROUND((B483/$H483)*100,1),")")</f>
        <v>(40)</v>
      </c>
      <c r="D483" s="302">
        <f>SUM(D481:D482)</f>
        <v>5.13118303374167</v>
      </c>
      <c r="E483" s="299" t="str">
        <f>CONCATENATE("(",ROUND((D483/$H483)*100,1),")")</f>
        <v>(23.4)</v>
      </c>
      <c r="F483" s="302">
        <f>SUM(F481:F482)</f>
        <v>8.027443665060769</v>
      </c>
      <c r="G483" s="299" t="str">
        <f>CONCATENATE("(",ROUND((F483/$H483)*100,1),")")</f>
        <v>(36.6)</v>
      </c>
      <c r="H483" s="302">
        <f>SUM(H481:H482)</f>
        <v>21.941999999999993</v>
      </c>
      <c r="I483" s="299" t="str">
        <f>CONCATENATE("(",ROUND((H483/$H483)*100,1),")")</f>
        <v>(100)</v>
      </c>
      <c r="K483" s="302">
        <f t="shared" si="361"/>
        <v>-1.6753192709801947</v>
      </c>
      <c r="L483" s="302">
        <f t="shared" si="362"/>
        <v>-1.2911413483007497</v>
      </c>
      <c r="M483" s="302">
        <f t="shared" si="363"/>
        <v>-1.861539380719039</v>
      </c>
      <c r="N483" s="302">
        <f t="shared" si="364"/>
        <v>-4.8279999999999834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East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6.7417162501261133E-2</v>
      </c>
      <c r="C8" s="300">
        <v>3.6997223324214727E-2</v>
      </c>
      <c r="D8" s="300">
        <v>0</v>
      </c>
      <c r="E8" s="300">
        <f>SUM(B8:D8)</f>
        <v>0.10441438582547585</v>
      </c>
      <c r="F8" s="300"/>
      <c r="G8" s="300">
        <v>1.0615111464747422</v>
      </c>
      <c r="H8" s="300">
        <v>3.8001592356658544E-2</v>
      </c>
      <c r="I8" s="300">
        <v>0.43659607219703223</v>
      </c>
      <c r="J8" s="300">
        <f>SUM(G8:I8)</f>
        <v>1.5361088110284329</v>
      </c>
      <c r="K8" s="300"/>
      <c r="L8" s="300">
        <v>8.8626857457724723E-2</v>
      </c>
      <c r="M8" s="300">
        <v>4.7267657311574583E-2</v>
      </c>
      <c r="N8" s="300">
        <v>1.3015487066412235</v>
      </c>
      <c r="O8" s="300">
        <f>SUM(L8:N8)</f>
        <v>1.4374432214105228</v>
      </c>
      <c r="P8" s="300"/>
      <c r="Q8" s="300">
        <v>9.1212336056052126E-2</v>
      </c>
      <c r="R8" s="300">
        <v>4.7295285362926612E-2</v>
      </c>
      <c r="S8" s="300">
        <v>1.3681850408133005</v>
      </c>
      <c r="T8" s="300">
        <f>SUM(Q8:S8)</f>
        <v>1.5066926622322792</v>
      </c>
      <c r="U8" s="300"/>
      <c r="V8" s="300">
        <v>9.3775862073708888E-2</v>
      </c>
      <c r="W8" s="300">
        <v>4.5620689657764731E-2</v>
      </c>
      <c r="X8" s="300">
        <v>1.448879310376576</v>
      </c>
      <c r="Y8" s="300">
        <f>SUM(V8:X8)</f>
        <v>1.5882758621080497</v>
      </c>
    </row>
    <row r="9" spans="1:25" x14ac:dyDescent="0.2">
      <c r="A9" s="260" t="s">
        <v>364</v>
      </c>
      <c r="B9" s="300">
        <v>2.8602964432100988</v>
      </c>
      <c r="C9" s="300">
        <v>0.71116884834119021</v>
      </c>
      <c r="D9" s="300">
        <v>2.5421203226232292</v>
      </c>
      <c r="E9" s="300">
        <f t="shared" ref="E9:E10" si="0">SUM(B9:D9)</f>
        <v>6.113585614174518</v>
      </c>
      <c r="F9" s="300"/>
      <c r="G9" s="300">
        <v>1.7050047770699888</v>
      </c>
      <c r="H9" s="300">
        <v>2.2800955414034148E-2</v>
      </c>
      <c r="I9" s="300">
        <v>1.5090854564875438</v>
      </c>
      <c r="J9" s="300">
        <f t="shared" ref="J9:J10" si="1">SUM(G9:I9)</f>
        <v>3.2368911889715664</v>
      </c>
      <c r="K9" s="300"/>
      <c r="L9" s="300">
        <v>1.1884439552602906</v>
      </c>
      <c r="M9" s="300">
        <v>2.6166024583131806E-2</v>
      </c>
      <c r="N9" s="300">
        <v>1.9489467987460596</v>
      </c>
      <c r="O9" s="300">
        <f t="shared" ref="O9:O10" si="2">SUM(L9:N9)</f>
        <v>3.163556778589482</v>
      </c>
      <c r="P9" s="300"/>
      <c r="Q9" s="300">
        <v>1.2719053527308948</v>
      </c>
      <c r="R9" s="300">
        <v>2.7870436016197556E-2</v>
      </c>
      <c r="S9" s="300">
        <v>1.9585315490206361</v>
      </c>
      <c r="T9" s="300">
        <f t="shared" ref="T9:T10" si="3">SUM(Q9:S9)</f>
        <v>3.2583073377677287</v>
      </c>
      <c r="U9" s="300"/>
      <c r="V9" s="300">
        <v>1.4184655172642953</v>
      </c>
      <c r="W9" s="300">
        <v>2.8724137931699596E-2</v>
      </c>
      <c r="X9" s="300">
        <v>1.8645344826959591</v>
      </c>
      <c r="Y9" s="300">
        <f t="shared" ref="Y9:Y10" si="4">SUM(V9:X9)</f>
        <v>3.3117241378919537</v>
      </c>
    </row>
    <row r="10" spans="1:25" x14ac:dyDescent="0.2">
      <c r="A10" s="264" t="s">
        <v>363</v>
      </c>
      <c r="B10" s="301">
        <f>SUM(B8:B9)</f>
        <v>2.92771360571136</v>
      </c>
      <c r="C10" s="301">
        <f t="shared" ref="C10:D10" si="5">SUM(C8:C9)</f>
        <v>0.74816607166540494</v>
      </c>
      <c r="D10" s="301">
        <f t="shared" si="5"/>
        <v>2.5421203226232292</v>
      </c>
      <c r="E10" s="301">
        <f t="shared" si="0"/>
        <v>6.2179999999999946</v>
      </c>
      <c r="F10" s="301"/>
      <c r="G10" s="301">
        <f>SUM(G8:G9)</f>
        <v>2.766515923544731</v>
      </c>
      <c r="H10" s="301">
        <f t="shared" ref="H10" si="6">SUM(H8:H9)</f>
        <v>6.0802547770692689E-2</v>
      </c>
      <c r="I10" s="301">
        <f t="shared" ref="I10" si="7">SUM(I8:I9)</f>
        <v>1.9456815286845761</v>
      </c>
      <c r="J10" s="301">
        <f t="shared" si="1"/>
        <v>4.7729999999999997</v>
      </c>
      <c r="K10" s="301"/>
      <c r="L10" s="301">
        <f>SUM(L8:L9)</f>
        <v>1.2770708127180153</v>
      </c>
      <c r="M10" s="301">
        <f t="shared" ref="M10" si="8">SUM(M8:M9)</f>
        <v>7.3433681894706393E-2</v>
      </c>
      <c r="N10" s="301">
        <f t="shared" ref="N10" si="9">SUM(N8:N9)</f>
        <v>3.250495505387283</v>
      </c>
      <c r="O10" s="301">
        <f t="shared" si="2"/>
        <v>4.6010000000000044</v>
      </c>
      <c r="P10" s="301"/>
      <c r="Q10" s="301">
        <f>SUM(Q8:Q9)</f>
        <v>1.3631176887869469</v>
      </c>
      <c r="R10" s="301">
        <f t="shared" ref="R10" si="10">SUM(R8:R9)</f>
        <v>7.5165721379124167E-2</v>
      </c>
      <c r="S10" s="301">
        <f t="shared" ref="S10" si="11">SUM(S8:S9)</f>
        <v>3.3267165898339366</v>
      </c>
      <c r="T10" s="301">
        <f t="shared" si="3"/>
        <v>4.7650000000000077</v>
      </c>
      <c r="U10" s="301"/>
      <c r="V10" s="301">
        <f>SUM(V8:V9)</f>
        <v>1.5122413793380041</v>
      </c>
      <c r="W10" s="301">
        <f t="shared" ref="W10" si="12">SUM(W8:W9)</f>
        <v>7.4344827589464327E-2</v>
      </c>
      <c r="X10" s="301">
        <f t="shared" ref="X10" si="13">SUM(X8:X9)</f>
        <v>3.3134137930725354</v>
      </c>
      <c r="Y10" s="301">
        <f t="shared" si="4"/>
        <v>4.9000000000000039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3.3176248821592397E-2</v>
      </c>
      <c r="C17" s="300">
        <v>1.1943449575981348E-2</v>
      </c>
      <c r="D17" s="300">
        <v>3.3176248821932856E-4</v>
      </c>
      <c r="E17" s="300">
        <f>SUM(B17:D17)</f>
        <v>4.545146088579307E-2</v>
      </c>
      <c r="F17" s="300"/>
      <c r="G17" s="300">
        <v>7.5102739725441375E-2</v>
      </c>
      <c r="H17" s="300">
        <v>1.3017808219209732E-2</v>
      </c>
      <c r="I17" s="300">
        <v>5.0068493151683865E-4</v>
      </c>
      <c r="J17" s="300">
        <f>SUM(G17:I17)</f>
        <v>8.8621232876167938E-2</v>
      </c>
      <c r="K17" s="300"/>
      <c r="L17" s="300">
        <v>9.9445057978365517E-2</v>
      </c>
      <c r="M17" s="300">
        <v>3.598012148002977E-2</v>
      </c>
      <c r="N17" s="300">
        <v>0</v>
      </c>
      <c r="O17" s="300">
        <f>SUM(L17:N17)</f>
        <v>0.13542517945839527</v>
      </c>
      <c r="P17" s="300"/>
      <c r="Q17" s="300">
        <v>8.7499999999627168E-2</v>
      </c>
      <c r="R17" s="300">
        <v>3.2000000000893966E-2</v>
      </c>
      <c r="S17" s="300">
        <v>0</v>
      </c>
      <c r="T17" s="300">
        <f>SUM(Q17:S17)</f>
        <v>0.11950000000052113</v>
      </c>
      <c r="U17" s="300"/>
      <c r="V17" s="300">
        <v>7.3710300430498504E-2</v>
      </c>
      <c r="W17" s="300">
        <v>2.9082975680399224E-2</v>
      </c>
      <c r="X17" s="300">
        <v>0</v>
      </c>
      <c r="Y17" s="300">
        <f>SUM(V17:X17)</f>
        <v>0.10279327611089772</v>
      </c>
    </row>
    <row r="18" spans="1:25" x14ac:dyDescent="0.2">
      <c r="A18" s="260" t="s">
        <v>364</v>
      </c>
      <c r="B18" s="300">
        <v>0.65622620169667922</v>
      </c>
      <c r="C18" s="300">
        <v>2.3223374175281746E-3</v>
      </c>
      <c r="D18" s="300">
        <v>0</v>
      </c>
      <c r="E18" s="300">
        <f t="shared" ref="E18:E19" si="14">SUM(B18:D18)</f>
        <v>0.65854853911420741</v>
      </c>
      <c r="F18" s="300"/>
      <c r="G18" s="300">
        <v>0.63737191780876401</v>
      </c>
      <c r="H18" s="300">
        <v>5.0068493150675032E-3</v>
      </c>
      <c r="I18" s="300">
        <v>0</v>
      </c>
      <c r="J18" s="300">
        <f t="shared" ref="J18:J19" si="15">SUM(G18:I18)</f>
        <v>0.64237876712383146</v>
      </c>
      <c r="K18" s="300"/>
      <c r="L18" s="300">
        <v>0.73009663169564532</v>
      </c>
      <c r="M18" s="300">
        <v>3.9478188845959716E-2</v>
      </c>
      <c r="N18" s="300">
        <v>0</v>
      </c>
      <c r="O18" s="300">
        <f t="shared" ref="O18:O19" si="16">SUM(L18:N18)</f>
        <v>0.76957482054160509</v>
      </c>
      <c r="P18" s="300"/>
      <c r="Q18" s="300">
        <v>0.64399999999933466</v>
      </c>
      <c r="R18" s="300">
        <v>3.6500000000144764E-2</v>
      </c>
      <c r="S18" s="300">
        <v>0</v>
      </c>
      <c r="T18" s="300">
        <f t="shared" ref="T18:T19" si="17">SUM(Q18:S18)</f>
        <v>0.68049999999947941</v>
      </c>
      <c r="U18" s="300"/>
      <c r="V18" s="300">
        <v>0.56410944205781743</v>
      </c>
      <c r="W18" s="300">
        <v>3.4097281831285645E-2</v>
      </c>
      <c r="X18" s="300">
        <v>0</v>
      </c>
      <c r="Y18" s="300">
        <f t="shared" ref="Y18:Y19" si="18">SUM(V18:X18)</f>
        <v>0.59820672388910312</v>
      </c>
    </row>
    <row r="19" spans="1:25" x14ac:dyDescent="0.2">
      <c r="A19" s="264" t="s">
        <v>363</v>
      </c>
      <c r="B19" s="301">
        <f>SUM(B17:B18)</f>
        <v>0.68940245051827165</v>
      </c>
      <c r="C19" s="301">
        <f t="shared" ref="C19" si="19">SUM(C17:C18)</f>
        <v>1.4265786993509522E-2</v>
      </c>
      <c r="D19" s="301">
        <f t="shared" ref="D19" si="20">SUM(D17:D18)</f>
        <v>3.3176248821932856E-4</v>
      </c>
      <c r="E19" s="301">
        <f t="shared" si="14"/>
        <v>0.70400000000000051</v>
      </c>
      <c r="F19" s="301"/>
      <c r="G19" s="301">
        <f>SUM(G17:G18)</f>
        <v>0.71247465753420536</v>
      </c>
      <c r="H19" s="301">
        <f t="shared" ref="H19" si="21">SUM(H17:H18)</f>
        <v>1.8024657534277237E-2</v>
      </c>
      <c r="I19" s="301">
        <f t="shared" ref="I19" si="22">SUM(I17:I18)</f>
        <v>5.0068493151683865E-4</v>
      </c>
      <c r="J19" s="301">
        <f t="shared" si="15"/>
        <v>0.73099999999999954</v>
      </c>
      <c r="K19" s="301"/>
      <c r="L19" s="301">
        <f>SUM(L17:L18)</f>
        <v>0.82954168967401087</v>
      </c>
      <c r="M19" s="301">
        <f t="shared" ref="M19" si="23">SUM(M17:M18)</f>
        <v>7.5458310325989486E-2</v>
      </c>
      <c r="N19" s="301">
        <f t="shared" ref="N19" si="24">SUM(N17:N18)</f>
        <v>0</v>
      </c>
      <c r="O19" s="301">
        <f t="shared" si="16"/>
        <v>0.90500000000000036</v>
      </c>
      <c r="P19" s="301"/>
      <c r="Q19" s="301">
        <f>SUM(Q17:Q18)</f>
        <v>0.73149999999896187</v>
      </c>
      <c r="R19" s="301">
        <f t="shared" ref="R19" si="25">SUM(R17:R18)</f>
        <v>6.850000000103873E-2</v>
      </c>
      <c r="S19" s="301">
        <f t="shared" ref="S19" si="26">SUM(S17:S18)</f>
        <v>0</v>
      </c>
      <c r="T19" s="301">
        <f t="shared" si="17"/>
        <v>0.8000000000000006</v>
      </c>
      <c r="U19" s="301"/>
      <c r="V19" s="301">
        <f>SUM(V17:V18)</f>
        <v>0.63781974248831597</v>
      </c>
      <c r="W19" s="301">
        <f t="shared" ref="W19" si="27">SUM(W17:W18)</f>
        <v>6.3180257511684865E-2</v>
      </c>
      <c r="X19" s="301">
        <f t="shared" ref="X19" si="28">SUM(X17:X18)</f>
        <v>0</v>
      </c>
      <c r="Y19" s="301">
        <f t="shared" si="18"/>
        <v>0.70100000000000084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2.0259126828176299</v>
      </c>
      <c r="C26" s="300">
        <v>0.78085676063059573</v>
      </c>
      <c r="D26" s="300">
        <v>8.6297895114164608E-2</v>
      </c>
      <c r="E26" s="300">
        <f>SUM(B26:D26)</f>
        <v>2.8930673385623904</v>
      </c>
      <c r="F26" s="300"/>
      <c r="G26" s="300">
        <v>2.6568333995437889</v>
      </c>
      <c r="H26" s="300">
        <v>1.1109280318253563</v>
      </c>
      <c r="I26" s="300">
        <v>0</v>
      </c>
      <c r="J26" s="300">
        <f>SUM(G26:I26)</f>
        <v>3.767761431369145</v>
      </c>
      <c r="K26" s="300"/>
      <c r="L26" s="300">
        <v>2.4565119529747559</v>
      </c>
      <c r="M26" s="300">
        <v>0.83070783358261069</v>
      </c>
      <c r="N26" s="300">
        <v>7.2592770285596131E-2</v>
      </c>
      <c r="O26" s="300">
        <f>SUM(L26:N26)</f>
        <v>3.3598125568429626</v>
      </c>
      <c r="P26" s="300"/>
      <c r="Q26" s="300">
        <v>2.5565022554748911</v>
      </c>
      <c r="R26" s="300">
        <v>0.83185598298672125</v>
      </c>
      <c r="S26" s="300">
        <v>7.5312064299105433E-2</v>
      </c>
      <c r="T26" s="300">
        <f>SUM(Q26:S26)</f>
        <v>3.4636703027607179</v>
      </c>
      <c r="U26" s="300"/>
      <c r="V26" s="300">
        <v>2.6357652277425547</v>
      </c>
      <c r="W26" s="300">
        <v>0.79780130103445102</v>
      </c>
      <c r="X26" s="300">
        <v>7.6209934948769445E-2</v>
      </c>
      <c r="Y26" s="300">
        <f>SUM(V26:X26)</f>
        <v>3.5097764637257751</v>
      </c>
    </row>
    <row r="27" spans="1:25" x14ac:dyDescent="0.2">
      <c r="A27" s="260" t="s">
        <v>364</v>
      </c>
      <c r="B27" s="300">
        <v>4.5389909026089326</v>
      </c>
      <c r="C27" s="300">
        <v>0.3291847128068463</v>
      </c>
      <c r="D27" s="300">
        <v>4.1757046021828455E-2</v>
      </c>
      <c r="E27" s="300">
        <f t="shared" ref="E27:E28" si="29">SUM(B27:D27)</f>
        <v>4.9099326614376073</v>
      </c>
      <c r="F27" s="300"/>
      <c r="G27" s="300">
        <v>4.4130799205162274</v>
      </c>
      <c r="H27" s="300">
        <v>0.36758648111646763</v>
      </c>
      <c r="I27" s="300">
        <v>1.1572166998160887E-2</v>
      </c>
      <c r="J27" s="300">
        <f t="shared" ref="J27:J28" si="30">SUM(G27:I27)</f>
        <v>4.7922385686308564</v>
      </c>
      <c r="K27" s="300"/>
      <c r="L27" s="300">
        <v>4.6603188849643509</v>
      </c>
      <c r="M27" s="300">
        <v>0.25886855819269344</v>
      </c>
      <c r="N27" s="300">
        <v>0</v>
      </c>
      <c r="O27" s="300">
        <f t="shared" ref="O27:O28" si="31">SUM(L27:N27)</f>
        <v>4.9191874431570444</v>
      </c>
      <c r="P27" s="300"/>
      <c r="Q27" s="300">
        <v>4.6248454029728103</v>
      </c>
      <c r="R27" s="300">
        <v>0.25948429426647462</v>
      </c>
      <c r="S27" s="300">
        <v>0</v>
      </c>
      <c r="T27" s="300">
        <f t="shared" ref="T27:T28" si="32">SUM(Q27:S27)</f>
        <v>4.8843296972392851</v>
      </c>
      <c r="U27" s="300"/>
      <c r="V27" s="300">
        <v>4.3666232997268288</v>
      </c>
      <c r="W27" s="300">
        <v>0.25060023654740238</v>
      </c>
      <c r="X27" s="300">
        <v>0</v>
      </c>
      <c r="Y27" s="300">
        <f t="shared" ref="Y27:Y28" si="33">SUM(V27:X27)</f>
        <v>4.6172235362742313</v>
      </c>
    </row>
    <row r="28" spans="1:25" x14ac:dyDescent="0.2">
      <c r="A28" s="264" t="s">
        <v>363</v>
      </c>
      <c r="B28" s="301">
        <f>SUM(B26:B27)</f>
        <v>6.5649035854265625</v>
      </c>
      <c r="C28" s="301">
        <f t="shared" ref="C28" si="34">SUM(C26:C27)</f>
        <v>1.110041473437442</v>
      </c>
      <c r="D28" s="301">
        <f t="shared" ref="D28" si="35">SUM(D26:D27)</f>
        <v>0.12805494113599306</v>
      </c>
      <c r="E28" s="301">
        <f t="shared" si="29"/>
        <v>7.8029999999999973</v>
      </c>
      <c r="F28" s="301"/>
      <c r="G28" s="301">
        <f>SUM(G26:G27)</f>
        <v>7.0699133200600164</v>
      </c>
      <c r="H28" s="301">
        <f t="shared" ref="H28" si="36">SUM(H26:H27)</f>
        <v>1.4785145129418238</v>
      </c>
      <c r="I28" s="301">
        <f t="shared" ref="I28" si="37">SUM(I26:I27)</f>
        <v>1.1572166998160887E-2</v>
      </c>
      <c r="J28" s="301">
        <f t="shared" si="30"/>
        <v>8.56</v>
      </c>
      <c r="K28" s="301"/>
      <c r="L28" s="301">
        <f>SUM(L26:L27)</f>
        <v>7.1168308379391068</v>
      </c>
      <c r="M28" s="301">
        <f t="shared" ref="M28" si="38">SUM(M26:M27)</f>
        <v>1.0895763917753041</v>
      </c>
      <c r="N28" s="301">
        <f t="shared" ref="N28" si="39">SUM(N26:N27)</f>
        <v>7.2592770285596131E-2</v>
      </c>
      <c r="O28" s="301">
        <f t="shared" si="31"/>
        <v>8.279000000000007</v>
      </c>
      <c r="P28" s="301"/>
      <c r="Q28" s="301">
        <f>SUM(Q26:Q27)</f>
        <v>7.1813476584477014</v>
      </c>
      <c r="R28" s="301">
        <f t="shared" ref="R28" si="40">SUM(R26:R27)</f>
        <v>1.0913402772531959</v>
      </c>
      <c r="S28" s="301">
        <f t="shared" ref="S28" si="41">SUM(S26:S27)</f>
        <v>7.5312064299105433E-2</v>
      </c>
      <c r="T28" s="301">
        <f t="shared" si="32"/>
        <v>8.3480000000000025</v>
      </c>
      <c r="U28" s="301"/>
      <c r="V28" s="301">
        <f>SUM(V26:V27)</f>
        <v>7.0023885274693836</v>
      </c>
      <c r="W28" s="301">
        <f t="shared" ref="W28" si="42">SUM(W26:W27)</f>
        <v>1.0484015375818534</v>
      </c>
      <c r="X28" s="301">
        <f t="shared" ref="X28" si="43">SUM(X26:X27)</f>
        <v>7.6209934948769445E-2</v>
      </c>
      <c r="Y28" s="301">
        <f t="shared" si="33"/>
        <v>8.127000000000006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3.1137826065332503</v>
      </c>
      <c r="C35" s="300">
        <v>0.21753823689884888</v>
      </c>
      <c r="D35" s="300">
        <v>9.2986932635388694E-2</v>
      </c>
      <c r="E35" s="300">
        <f>SUM(B35:D35)</f>
        <v>3.4243077760674878</v>
      </c>
      <c r="F35" s="300"/>
      <c r="G35" s="300">
        <v>3.0621464631888453</v>
      </c>
      <c r="H35" s="300">
        <v>0.45893083525071393</v>
      </c>
      <c r="I35" s="300">
        <v>2.607561563953485E-3</v>
      </c>
      <c r="J35" s="300">
        <f>SUM(G35:I35)</f>
        <v>3.5236848600035127</v>
      </c>
      <c r="K35" s="300"/>
      <c r="L35" s="300">
        <v>3.0530109711976507</v>
      </c>
      <c r="M35" s="300">
        <v>0.32515737410163098</v>
      </c>
      <c r="N35" s="300">
        <v>0.15434136690490471</v>
      </c>
      <c r="O35" s="300">
        <f>SUM(L35:N35)</f>
        <v>3.5325097122041864</v>
      </c>
      <c r="P35" s="300"/>
      <c r="Q35" s="300">
        <v>3.2228356952731807</v>
      </c>
      <c r="R35" s="300">
        <v>0.35934661402158663</v>
      </c>
      <c r="S35" s="300">
        <v>0.16057759321678386</v>
      </c>
      <c r="T35" s="300">
        <f>SUM(Q35:S35)</f>
        <v>3.7427599025115508</v>
      </c>
      <c r="U35" s="300"/>
      <c r="V35" s="300">
        <v>2.9789049603143636</v>
      </c>
      <c r="W35" s="300">
        <v>0.35066363751955637</v>
      </c>
      <c r="X35" s="300">
        <v>0.15450031553614166</v>
      </c>
      <c r="Y35" s="300">
        <f>SUM(V35:X35)</f>
        <v>3.4840689133700615</v>
      </c>
    </row>
    <row r="36" spans="1:25" x14ac:dyDescent="0.2">
      <c r="A36" s="260" t="s">
        <v>364</v>
      </c>
      <c r="B36" s="300">
        <v>13.395236846017081</v>
      </c>
      <c r="C36" s="300">
        <v>0.1646465871414092</v>
      </c>
      <c r="D36" s="300">
        <v>0.25080879077399859</v>
      </c>
      <c r="E36" s="300">
        <f t="shared" ref="E36:E37" si="44">SUM(B36:D36)</f>
        <v>13.810692223932488</v>
      </c>
      <c r="F36" s="300"/>
      <c r="G36" s="300">
        <v>11.323770684949174</v>
      </c>
      <c r="H36" s="300">
        <v>0.20599736355018197</v>
      </c>
      <c r="I36" s="300">
        <v>0.44154709149713245</v>
      </c>
      <c r="J36" s="300">
        <f t="shared" ref="J36:J37" si="45">SUM(G36:I36)</f>
        <v>11.971315139996488</v>
      </c>
      <c r="K36" s="300"/>
      <c r="L36" s="300">
        <v>10.737130035996161</v>
      </c>
      <c r="M36" s="300">
        <v>0.19075899280686154</v>
      </c>
      <c r="N36" s="300">
        <v>2.6012589928043734E-3</v>
      </c>
      <c r="O36" s="300">
        <f t="shared" ref="O36:O37" si="46">SUM(L36:N36)</f>
        <v>10.930490287795827</v>
      </c>
      <c r="P36" s="300"/>
      <c r="Q36" s="300">
        <v>10.980903414949127</v>
      </c>
      <c r="R36" s="300">
        <v>0.21873272156833759</v>
      </c>
      <c r="S36" s="300">
        <v>2.6039609710034194E-3</v>
      </c>
      <c r="T36" s="300">
        <f t="shared" ref="T36:T37" si="47">SUM(Q36:S36)</f>
        <v>11.202240097488467</v>
      </c>
      <c r="U36" s="300"/>
      <c r="V36" s="300">
        <v>10.034708696123106</v>
      </c>
      <c r="W36" s="300">
        <v>0.23261845260458205</v>
      </c>
      <c r="X36" s="300">
        <v>2.603937902239434E-3</v>
      </c>
      <c r="Y36" s="300">
        <f t="shared" ref="Y36:Y37" si="48">SUM(V36:X36)</f>
        <v>10.269931086629928</v>
      </c>
    </row>
    <row r="37" spans="1:25" x14ac:dyDescent="0.2">
      <c r="A37" s="264" t="s">
        <v>363</v>
      </c>
      <c r="B37" s="301">
        <f>SUM(B35:B36)</f>
        <v>16.50901945255033</v>
      </c>
      <c r="C37" s="301">
        <f t="shared" ref="C37" si="49">SUM(C35:C36)</f>
        <v>0.38218482404025811</v>
      </c>
      <c r="D37" s="301">
        <f t="shared" ref="D37" si="50">SUM(D35:D36)</f>
        <v>0.3437957234093873</v>
      </c>
      <c r="E37" s="301">
        <f t="shared" si="44"/>
        <v>17.234999999999975</v>
      </c>
      <c r="F37" s="301"/>
      <c r="G37" s="301">
        <f>SUM(G35:G36)</f>
        <v>14.38591714813802</v>
      </c>
      <c r="H37" s="301">
        <f t="shared" ref="H37" si="51">SUM(H35:H36)</f>
        <v>0.66492819880089593</v>
      </c>
      <c r="I37" s="301">
        <f t="shared" ref="I37" si="52">SUM(I35:I36)</f>
        <v>0.44415465306108592</v>
      </c>
      <c r="J37" s="301">
        <f t="shared" si="45"/>
        <v>15.495000000000001</v>
      </c>
      <c r="K37" s="301"/>
      <c r="L37" s="301">
        <f>SUM(L35:L36)</f>
        <v>13.790141007193812</v>
      </c>
      <c r="M37" s="301">
        <f t="shared" ref="M37" si="53">SUM(M35:M36)</f>
        <v>0.51591636690849252</v>
      </c>
      <c r="N37" s="301">
        <f t="shared" ref="N37" si="54">SUM(N35:N36)</f>
        <v>0.15694262589770908</v>
      </c>
      <c r="O37" s="301">
        <f t="shared" si="46"/>
        <v>14.463000000000013</v>
      </c>
      <c r="P37" s="301"/>
      <c r="Q37" s="301">
        <f>SUM(Q35:Q36)</f>
        <v>14.203739110222308</v>
      </c>
      <c r="R37" s="301">
        <f t="shared" ref="R37" si="55">SUM(R35:R36)</f>
        <v>0.57807933558992419</v>
      </c>
      <c r="S37" s="301">
        <f t="shared" ref="S37" si="56">SUM(S35:S36)</f>
        <v>0.16318155418778729</v>
      </c>
      <c r="T37" s="301">
        <f t="shared" si="47"/>
        <v>14.94500000000002</v>
      </c>
      <c r="U37" s="301"/>
      <c r="V37" s="301">
        <f>SUM(V35:V36)</f>
        <v>13.013613656437469</v>
      </c>
      <c r="W37" s="301">
        <f t="shared" ref="W37" si="57">SUM(W35:W36)</f>
        <v>0.58328209012413845</v>
      </c>
      <c r="X37" s="301">
        <f t="shared" ref="X37" si="58">SUM(X35:X36)</f>
        <v>0.15710425343838108</v>
      </c>
      <c r="Y37" s="301">
        <f t="shared" si="48"/>
        <v>13.753999999999989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8.555361942950233</v>
      </c>
      <c r="C44" s="300">
        <v>2.742103186905628</v>
      </c>
      <c r="D44" s="300">
        <v>1.4033345104070667</v>
      </c>
      <c r="E44" s="300">
        <f>SUM(B44:D44)</f>
        <v>12.700799640262929</v>
      </c>
      <c r="F44" s="300"/>
      <c r="G44" s="300">
        <v>8.8620566237945404</v>
      </c>
      <c r="H44" s="300">
        <v>2.7043118474446399</v>
      </c>
      <c r="I44" s="300">
        <v>3.0514097009724647E-3</v>
      </c>
      <c r="J44" s="300">
        <f>SUM(G44:I44)</f>
        <v>11.569419880940153</v>
      </c>
      <c r="K44" s="300"/>
      <c r="L44" s="300">
        <v>8.163938843369289</v>
      </c>
      <c r="M44" s="300">
        <v>1.7799508780030258</v>
      </c>
      <c r="N44" s="300">
        <v>0.60203090170897033</v>
      </c>
      <c r="O44" s="300">
        <f>SUM(L44:N44)</f>
        <v>10.545920623081285</v>
      </c>
      <c r="P44" s="300"/>
      <c r="Q44" s="300">
        <v>7.9597951320930269</v>
      </c>
      <c r="R44" s="300">
        <v>1.7253599437971159</v>
      </c>
      <c r="S44" s="300">
        <v>0.54121326767961853</v>
      </c>
      <c r="T44" s="300">
        <f>SUM(Q44:S44)</f>
        <v>10.22636834356976</v>
      </c>
      <c r="U44" s="300"/>
      <c r="V44" s="300">
        <v>7.4135820939632531</v>
      </c>
      <c r="W44" s="300">
        <v>1.5923207733594031</v>
      </c>
      <c r="X44" s="300">
        <v>0.48059706255315177</v>
      </c>
      <c r="Y44" s="300">
        <f>SUM(V44:X44)</f>
        <v>9.4864999298758086</v>
      </c>
    </row>
    <row r="45" spans="1:25" x14ac:dyDescent="0.2">
      <c r="A45" s="260" t="s">
        <v>364</v>
      </c>
      <c r="B45" s="300">
        <v>53.698548365734517</v>
      </c>
      <c r="C45" s="300">
        <v>0.93737144402815209</v>
      </c>
      <c r="D45" s="300">
        <v>3.1582805499743221</v>
      </c>
      <c r="E45" s="300">
        <f t="shared" ref="E45:E46" si="59">SUM(B45:D45)</f>
        <v>57.79420035973699</v>
      </c>
      <c r="F45" s="300"/>
      <c r="G45" s="300">
        <v>47.115291487265445</v>
      </c>
      <c r="H45" s="300">
        <v>1.2541293870924504</v>
      </c>
      <c r="I45" s="300">
        <v>1.5081592447019454</v>
      </c>
      <c r="J45" s="300">
        <f t="shared" ref="J45:J46" si="60">SUM(G45:I45)</f>
        <v>49.877580119059836</v>
      </c>
      <c r="K45" s="300"/>
      <c r="L45" s="300">
        <v>45.389900704893137</v>
      </c>
      <c r="M45" s="300">
        <v>1.1141031629490445</v>
      </c>
      <c r="N45" s="300">
        <v>3.0755090764708545E-3</v>
      </c>
      <c r="O45" s="300">
        <f t="shared" ref="O45:O46" si="61">SUM(L45:N45)</f>
        <v>46.507079376918654</v>
      </c>
      <c r="P45" s="300"/>
      <c r="Q45" s="300">
        <v>43.886417038070483</v>
      </c>
      <c r="R45" s="300">
        <v>1.073108659865172</v>
      </c>
      <c r="S45" s="300">
        <v>3.105958494541281E-3</v>
      </c>
      <c r="T45" s="300">
        <f t="shared" ref="T45:T46" si="62">SUM(Q45:S45)</f>
        <v>44.962631656430197</v>
      </c>
      <c r="U45" s="300"/>
      <c r="V45" s="300">
        <v>39.652001689005289</v>
      </c>
      <c r="W45" s="300">
        <v>0.98236234808441247</v>
      </c>
      <c r="X45" s="300">
        <v>3.1360330345934252E-3</v>
      </c>
      <c r="Y45" s="300">
        <f t="shared" ref="Y45:Y46" si="63">SUM(V45:X45)</f>
        <v>40.637500070124297</v>
      </c>
    </row>
    <row r="46" spans="1:25" x14ac:dyDescent="0.2">
      <c r="A46" s="264" t="s">
        <v>363</v>
      </c>
      <c r="B46" s="301">
        <f>SUM(B44:B45)</f>
        <v>62.253910308684752</v>
      </c>
      <c r="C46" s="301">
        <f t="shared" ref="C46" si="64">SUM(C44:C45)</f>
        <v>3.6794746309337802</v>
      </c>
      <c r="D46" s="301">
        <f t="shared" ref="D46" si="65">SUM(D44:D45)</f>
        <v>4.5616150603813885</v>
      </c>
      <c r="E46" s="301">
        <f t="shared" si="59"/>
        <v>70.494999999999919</v>
      </c>
      <c r="F46" s="301"/>
      <c r="G46" s="301">
        <f>SUM(G44:G45)</f>
        <v>55.977348111059982</v>
      </c>
      <c r="H46" s="301">
        <f t="shared" ref="H46" si="66">SUM(H44:H45)</f>
        <v>3.9584412345370903</v>
      </c>
      <c r="I46" s="301">
        <f t="shared" ref="I46" si="67">SUM(I44:I45)</f>
        <v>1.5112106544029178</v>
      </c>
      <c r="J46" s="301">
        <f t="shared" si="60"/>
        <v>61.446999999999989</v>
      </c>
      <c r="K46" s="301"/>
      <c r="L46" s="301">
        <f>SUM(L44:L45)</f>
        <v>53.553839548262424</v>
      </c>
      <c r="M46" s="301">
        <f t="shared" ref="M46" si="68">SUM(M44:M45)</f>
        <v>2.8940540409520703</v>
      </c>
      <c r="N46" s="301">
        <f t="shared" ref="N46" si="69">SUM(N44:N45)</f>
        <v>0.60510641078544114</v>
      </c>
      <c r="O46" s="301">
        <f t="shared" si="61"/>
        <v>57.052999999999933</v>
      </c>
      <c r="P46" s="301"/>
      <c r="Q46" s="301">
        <f>SUM(Q44:Q45)</f>
        <v>51.846212170163511</v>
      </c>
      <c r="R46" s="301">
        <f t="shared" ref="R46" si="70">SUM(R44:R45)</f>
        <v>2.7984686036622879</v>
      </c>
      <c r="S46" s="301">
        <f t="shared" ref="S46" si="71">SUM(S44:S45)</f>
        <v>0.54431922617415984</v>
      </c>
      <c r="T46" s="301">
        <f t="shared" si="62"/>
        <v>55.188999999999957</v>
      </c>
      <c r="U46" s="301"/>
      <c r="V46" s="301">
        <f>SUM(V44:V45)</f>
        <v>47.065583782968545</v>
      </c>
      <c r="W46" s="301">
        <f t="shared" ref="W46" si="72">SUM(W44:W45)</f>
        <v>2.5746831214438157</v>
      </c>
      <c r="X46" s="301">
        <f t="shared" ref="X46" si="73">SUM(X44:X45)</f>
        <v>0.48373309558774519</v>
      </c>
      <c r="Y46" s="301">
        <f t="shared" si="63"/>
        <v>50.124000000000109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0.85172227579817472</v>
      </c>
      <c r="C53" s="300">
        <v>0.26875506268630223</v>
      </c>
      <c r="D53" s="300">
        <v>7.9749276760893032E-4</v>
      </c>
      <c r="E53" s="300">
        <f>SUM(B53:D53)</f>
        <v>1.1212748312520859</v>
      </c>
      <c r="F53" s="300"/>
      <c r="G53" s="300">
        <v>2.0616479001752706</v>
      </c>
      <c r="H53" s="300">
        <v>0.53643670116111752</v>
      </c>
      <c r="I53" s="300">
        <v>8.1649421791061519E-4</v>
      </c>
      <c r="J53" s="300">
        <f>SUM(G53:I53)</f>
        <v>2.5989010955542984</v>
      </c>
      <c r="K53" s="300"/>
      <c r="L53" s="300">
        <v>1.956482169024278</v>
      </c>
      <c r="M53" s="300">
        <v>0.5056628236491677</v>
      </c>
      <c r="N53" s="300">
        <v>0</v>
      </c>
      <c r="O53" s="300">
        <f>SUM(L53:N53)</f>
        <v>2.4621449926734456</v>
      </c>
      <c r="P53" s="300"/>
      <c r="Q53" s="300">
        <v>1.9432100923962254</v>
      </c>
      <c r="R53" s="300">
        <v>0.49702433695218629</v>
      </c>
      <c r="S53" s="300">
        <v>0</v>
      </c>
      <c r="T53" s="300">
        <f>SUM(Q53:S53)</f>
        <v>2.4402344293484117</v>
      </c>
      <c r="U53" s="300"/>
      <c r="V53" s="300">
        <v>2.022117578243932</v>
      </c>
      <c r="W53" s="300">
        <v>0.50756946475826281</v>
      </c>
      <c r="X53" s="300">
        <v>0</v>
      </c>
      <c r="Y53" s="300">
        <f>SUM(V53:X53)</f>
        <v>2.5296870430021947</v>
      </c>
    </row>
    <row r="54" spans="1:25" x14ac:dyDescent="0.2">
      <c r="A54" s="260" t="s">
        <v>364</v>
      </c>
      <c r="B54" s="300">
        <v>2.1548254580438013</v>
      </c>
      <c r="C54" s="300">
        <v>3.1102217936525921E-2</v>
      </c>
      <c r="D54" s="300">
        <v>7.974927675950303E-4</v>
      </c>
      <c r="E54" s="300">
        <f t="shared" ref="E54:E55" si="74">SUM(B54:D54)</f>
        <v>2.1867251687479223</v>
      </c>
      <c r="F54" s="300"/>
      <c r="G54" s="300">
        <v>5.3308907486324539</v>
      </c>
      <c r="H54" s="300">
        <v>0.11920815581324226</v>
      </c>
      <c r="I54" s="300">
        <v>0</v>
      </c>
      <c r="J54" s="300">
        <f t="shared" ref="J54:J55" si="75">SUM(G54:I54)</f>
        <v>5.4500989044456958</v>
      </c>
      <c r="K54" s="300"/>
      <c r="L54" s="300">
        <v>5.2428820713229447</v>
      </c>
      <c r="M54" s="300">
        <v>7.1070542257384656E-2</v>
      </c>
      <c r="N54" s="300">
        <v>0.58490239374622166</v>
      </c>
      <c r="O54" s="300">
        <f t="shared" ref="O54:O55" si="76">SUM(L54:N54)</f>
        <v>5.8988550073265511</v>
      </c>
      <c r="P54" s="300"/>
      <c r="Q54" s="300">
        <v>5.1269406972978633</v>
      </c>
      <c r="R54" s="300">
        <v>7.1003476705106733E-2</v>
      </c>
      <c r="S54" s="300">
        <v>0.57782139664860843</v>
      </c>
      <c r="T54" s="300">
        <f t="shared" ref="T54:T55" si="77">SUM(Q54:S54)</f>
        <v>5.7757655706515783</v>
      </c>
      <c r="U54" s="300"/>
      <c r="V54" s="300">
        <v>5.1687218484777908</v>
      </c>
      <c r="W54" s="300">
        <v>7.5074583210832838E-2</v>
      </c>
      <c r="X54" s="300">
        <v>0.59651652530919308</v>
      </c>
      <c r="Y54" s="300">
        <f t="shared" ref="Y54:Y55" si="78">SUM(V54:X54)</f>
        <v>5.8403129569978169</v>
      </c>
    </row>
    <row r="55" spans="1:25" x14ac:dyDescent="0.2">
      <c r="A55" s="264" t="s">
        <v>363</v>
      </c>
      <c r="B55" s="301">
        <f>SUM(B53:B54)</f>
        <v>3.0065477338419759</v>
      </c>
      <c r="C55" s="301">
        <f t="shared" ref="C55" si="79">SUM(C53:C54)</f>
        <v>0.29985728062282813</v>
      </c>
      <c r="D55" s="301">
        <f t="shared" ref="D55" si="80">SUM(D53:D54)</f>
        <v>1.5949855352039607E-3</v>
      </c>
      <c r="E55" s="301">
        <f t="shared" si="74"/>
        <v>3.3080000000000083</v>
      </c>
      <c r="F55" s="301"/>
      <c r="G55" s="301">
        <f>SUM(G53:G54)</f>
        <v>7.392538648807724</v>
      </c>
      <c r="H55" s="301">
        <f t="shared" ref="H55" si="81">SUM(H53:H54)</f>
        <v>0.65564485697435981</v>
      </c>
      <c r="I55" s="301">
        <f t="shared" ref="I55" si="82">SUM(I53:I54)</f>
        <v>8.1649421791061519E-4</v>
      </c>
      <c r="J55" s="301">
        <f t="shared" si="75"/>
        <v>8.0489999999999959</v>
      </c>
      <c r="K55" s="301"/>
      <c r="L55" s="301">
        <f>SUM(L53:L54)</f>
        <v>7.1993642403472222</v>
      </c>
      <c r="M55" s="301">
        <f t="shared" ref="M55" si="83">SUM(M53:M54)</f>
        <v>0.57673336590655233</v>
      </c>
      <c r="N55" s="301">
        <f t="shared" ref="N55" si="84">SUM(N53:N54)</f>
        <v>0.58490239374622166</v>
      </c>
      <c r="O55" s="301">
        <f t="shared" si="76"/>
        <v>8.3609999999999953</v>
      </c>
      <c r="P55" s="301"/>
      <c r="Q55" s="301">
        <f>SUM(Q53:Q54)</f>
        <v>7.0701507896940887</v>
      </c>
      <c r="R55" s="301">
        <f t="shared" ref="R55" si="85">SUM(R53:R54)</f>
        <v>0.56802781365729305</v>
      </c>
      <c r="S55" s="301">
        <f t="shared" ref="S55" si="86">SUM(S53:S54)</f>
        <v>0.57782139664860843</v>
      </c>
      <c r="T55" s="301">
        <f t="shared" si="77"/>
        <v>8.2159999999999904</v>
      </c>
      <c r="U55" s="301"/>
      <c r="V55" s="301">
        <f>SUM(V53:V54)</f>
        <v>7.1908394267217233</v>
      </c>
      <c r="W55" s="301">
        <f t="shared" ref="W55" si="87">SUM(W53:W54)</f>
        <v>0.58264404796909564</v>
      </c>
      <c r="X55" s="301">
        <f t="shared" ref="X55" si="88">SUM(X53:X54)</f>
        <v>0.59651652530919308</v>
      </c>
      <c r="Y55" s="301">
        <f t="shared" si="78"/>
        <v>8.3700000000000117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0.90308457634190697</v>
      </c>
      <c r="C62" s="300">
        <v>0.48127202829644383</v>
      </c>
      <c r="D62" s="300">
        <v>0</v>
      </c>
      <c r="E62" s="300">
        <f>SUM(B62:D62)</f>
        <v>1.3843566046383509</v>
      </c>
      <c r="F62" s="300"/>
      <c r="G62" s="300">
        <v>1.1503265572735788</v>
      </c>
      <c r="H62" s="300">
        <v>0.57020168433486385</v>
      </c>
      <c r="I62" s="300">
        <v>0</v>
      </c>
      <c r="J62" s="300">
        <f>SUM(G62:I62)</f>
        <v>1.7205282416084426</v>
      </c>
      <c r="K62" s="300"/>
      <c r="L62" s="300">
        <v>0.90882238923735026</v>
      </c>
      <c r="M62" s="300">
        <v>0.57130274261893466</v>
      </c>
      <c r="N62" s="300">
        <v>6.0137130801586558E-2</v>
      </c>
      <c r="O62" s="300">
        <f>SUM(L62:N62)</f>
        <v>1.5402622626578715</v>
      </c>
      <c r="P62" s="300"/>
      <c r="Q62" s="300">
        <v>0.96905852025409611</v>
      </c>
      <c r="R62" s="300">
        <v>0.59303970096097647</v>
      </c>
      <c r="S62" s="300">
        <v>6.1037122969917521E-2</v>
      </c>
      <c r="T62" s="300">
        <f>SUM(Q62:S62)</f>
        <v>1.6231353441849903</v>
      </c>
      <c r="U62" s="300"/>
      <c r="V62" s="300">
        <v>1.0771207784296941</v>
      </c>
      <c r="W62" s="300">
        <v>0.62674350283370728</v>
      </c>
      <c r="X62" s="300">
        <v>6.2068801005471713E-2</v>
      </c>
      <c r="Y62" s="300">
        <f>SUM(V62:X62)</f>
        <v>1.765933082268873</v>
      </c>
    </row>
    <row r="63" spans="1:25" x14ac:dyDescent="0.2">
      <c r="A63" s="260" t="s">
        <v>364</v>
      </c>
      <c r="B63" s="300">
        <v>3.0744048900562011</v>
      </c>
      <c r="C63" s="300">
        <v>9.0238505305444847E-2</v>
      </c>
      <c r="D63" s="300">
        <v>0</v>
      </c>
      <c r="E63" s="300">
        <f t="shared" ref="E63:E64" si="89">SUM(B63:D63)</f>
        <v>3.164643395361646</v>
      </c>
      <c r="F63" s="300"/>
      <c r="G63" s="300">
        <v>3.42579003921028</v>
      </c>
      <c r="H63" s="300">
        <v>0.11068171918127455</v>
      </c>
      <c r="I63" s="300">
        <v>0</v>
      </c>
      <c r="J63" s="300">
        <f t="shared" ref="J63:J64" si="90">SUM(G63:I63)</f>
        <v>3.5364717583915546</v>
      </c>
      <c r="K63" s="300"/>
      <c r="L63" s="300">
        <v>3.4623953059137778</v>
      </c>
      <c r="M63" s="300">
        <v>7.7426555907250533E-2</v>
      </c>
      <c r="N63" s="300">
        <v>0.62091587552109662</v>
      </c>
      <c r="O63" s="300">
        <f t="shared" ref="O63:O64" si="91">SUM(L63:N63)</f>
        <v>4.1607377373421244</v>
      </c>
      <c r="P63" s="300"/>
      <c r="Q63" s="300">
        <v>3.5280964165913291</v>
      </c>
      <c r="R63" s="300">
        <v>8.0629285898627931E-2</v>
      </c>
      <c r="S63" s="300">
        <v>0.61413895332505053</v>
      </c>
      <c r="T63" s="300">
        <f t="shared" ref="T63:T64" si="92">SUM(Q63:S63)</f>
        <v>4.2228646558150071</v>
      </c>
      <c r="U63" s="300"/>
      <c r="V63" s="300">
        <v>3.5931780288514052</v>
      </c>
      <c r="W63" s="300">
        <v>8.2506089139888217E-2</v>
      </c>
      <c r="X63" s="300">
        <v>0.58738279973982577</v>
      </c>
      <c r="Y63" s="300">
        <f t="shared" ref="Y63:Y64" si="93">SUM(V63:X63)</f>
        <v>4.2630669177311198</v>
      </c>
    </row>
    <row r="64" spans="1:25" x14ac:dyDescent="0.2">
      <c r="A64" s="264" t="s">
        <v>363</v>
      </c>
      <c r="B64" s="301">
        <f>SUM(B62:B63)</f>
        <v>3.977489466398108</v>
      </c>
      <c r="C64" s="301">
        <f t="shared" ref="C64" si="94">SUM(C62:C63)</f>
        <v>0.57151053360188864</v>
      </c>
      <c r="D64" s="301">
        <f t="shared" ref="D64" si="95">SUM(D62:D63)</f>
        <v>0</v>
      </c>
      <c r="E64" s="301">
        <f t="shared" si="89"/>
        <v>4.5489999999999968</v>
      </c>
      <c r="F64" s="301"/>
      <c r="G64" s="301">
        <f>SUM(G62:G63)</f>
        <v>4.5761165964838586</v>
      </c>
      <c r="H64" s="301">
        <f t="shared" ref="H64" si="96">SUM(H62:H63)</f>
        <v>0.68088340351613841</v>
      </c>
      <c r="I64" s="301">
        <f t="shared" ref="I64" si="97">SUM(I62:I63)</f>
        <v>0</v>
      </c>
      <c r="J64" s="301">
        <f t="shared" si="90"/>
        <v>5.256999999999997</v>
      </c>
      <c r="K64" s="301"/>
      <c r="L64" s="301">
        <f>SUM(L62:L63)</f>
        <v>4.3712176951511283</v>
      </c>
      <c r="M64" s="301">
        <f t="shared" ref="M64" si="98">SUM(M62:M63)</f>
        <v>0.64872929852618522</v>
      </c>
      <c r="N64" s="301">
        <f t="shared" ref="N64" si="99">SUM(N62:N63)</f>
        <v>0.68105300632268317</v>
      </c>
      <c r="O64" s="301">
        <f t="shared" si="91"/>
        <v>5.700999999999997</v>
      </c>
      <c r="P64" s="301"/>
      <c r="Q64" s="301">
        <f>SUM(Q62:Q63)</f>
        <v>4.4971549368454253</v>
      </c>
      <c r="R64" s="301">
        <f t="shared" ref="R64" si="100">SUM(R62:R63)</f>
        <v>0.67366898685960441</v>
      </c>
      <c r="S64" s="301">
        <f t="shared" ref="S64" si="101">SUM(S62:S63)</f>
        <v>0.67517607629496801</v>
      </c>
      <c r="T64" s="301">
        <f t="shared" si="92"/>
        <v>5.8459999999999974</v>
      </c>
      <c r="U64" s="301"/>
      <c r="V64" s="301">
        <f>SUM(V62:V63)</f>
        <v>4.6702988072810996</v>
      </c>
      <c r="W64" s="301">
        <f t="shared" ref="W64" si="102">SUM(W62:W63)</f>
        <v>0.70924959197359549</v>
      </c>
      <c r="X64" s="301">
        <f t="shared" ref="X64" si="103">SUM(X62:X63)</f>
        <v>0.64945160074529751</v>
      </c>
      <c r="Y64" s="301">
        <f t="shared" si="93"/>
        <v>6.0289999999999928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3.7430685315747017</v>
      </c>
      <c r="C71" s="300">
        <v>1.6957100954144553</v>
      </c>
      <c r="D71" s="300">
        <v>2.0238171247403427</v>
      </c>
      <c r="E71" s="300">
        <f>SUM(B71:D71)</f>
        <v>7.4625957517294994</v>
      </c>
      <c r="F71" s="300"/>
      <c r="G71" s="300">
        <v>3.823201871281277</v>
      </c>
      <c r="H71" s="300">
        <v>2.1215845613850068</v>
      </c>
      <c r="I71" s="300">
        <v>0.55945637426797212</v>
      </c>
      <c r="J71" s="300">
        <f>SUM(G71:I71)</f>
        <v>6.5042428069342559</v>
      </c>
      <c r="K71" s="300"/>
      <c r="L71" s="300">
        <v>3.8453340466330856</v>
      </c>
      <c r="M71" s="300">
        <v>2.2565208201091753</v>
      </c>
      <c r="N71" s="300">
        <v>0.71056720258171591</v>
      </c>
      <c r="O71" s="300">
        <f>SUM(L71:N71)</f>
        <v>6.8124220693239774</v>
      </c>
      <c r="P71" s="300"/>
      <c r="Q71" s="300">
        <v>3.7511756001256233</v>
      </c>
      <c r="R71" s="300">
        <v>2.2160559469324319</v>
      </c>
      <c r="S71" s="300">
        <v>0.69675450404366579</v>
      </c>
      <c r="T71" s="300">
        <f>SUM(Q71:S71)</f>
        <v>6.6639860511017215</v>
      </c>
      <c r="U71" s="300"/>
      <c r="V71" s="300">
        <v>3.8010726549285909</v>
      </c>
      <c r="W71" s="300">
        <v>2.2697919977269794</v>
      </c>
      <c r="X71" s="300">
        <v>0.72570042953333769</v>
      </c>
      <c r="Y71" s="300">
        <f>SUM(V71:X71)</f>
        <v>6.7965650821889083</v>
      </c>
    </row>
    <row r="72" spans="1:25" x14ac:dyDescent="0.2">
      <c r="A72" s="260" t="s">
        <v>364</v>
      </c>
      <c r="B72" s="300">
        <v>29.880545312328522</v>
      </c>
      <c r="C72" s="300">
        <v>1.1057059754430851</v>
      </c>
      <c r="D72" s="300">
        <v>10.834152960498875</v>
      </c>
      <c r="E72" s="300">
        <f t="shared" ref="E72:E73" si="104">SUM(B72:D72)</f>
        <v>41.820404248270485</v>
      </c>
      <c r="F72" s="300"/>
      <c r="G72" s="300">
        <v>28.860749473513465</v>
      </c>
      <c r="H72" s="300">
        <v>1.2741506432712704</v>
      </c>
      <c r="I72" s="300">
        <v>17.862857076281045</v>
      </c>
      <c r="J72" s="300">
        <f t="shared" ref="J72:J73" si="105">SUM(G72:I72)</f>
        <v>47.99775719306578</v>
      </c>
      <c r="K72" s="300"/>
      <c r="L72" s="300">
        <v>28.711426522827686</v>
      </c>
      <c r="M72" s="300">
        <v>1.3782747961529569</v>
      </c>
      <c r="N72" s="300">
        <v>15.103876611695414</v>
      </c>
      <c r="O72" s="300">
        <f t="shared" ref="O72:O73" si="106">SUM(L72:N72)</f>
        <v>45.193577930676057</v>
      </c>
      <c r="P72" s="300"/>
      <c r="Q72" s="300">
        <v>27.535737998980931</v>
      </c>
      <c r="R72" s="300">
        <v>1.3648855797895469</v>
      </c>
      <c r="S72" s="300">
        <v>14.816390370127813</v>
      </c>
      <c r="T72" s="300">
        <f t="shared" ref="T72:T73" si="107">SUM(Q72:S72)</f>
        <v>43.717013948898291</v>
      </c>
      <c r="U72" s="300"/>
      <c r="V72" s="300">
        <v>26.65573789540786</v>
      </c>
      <c r="W72" s="300">
        <v>1.4129681260523521</v>
      </c>
      <c r="X72" s="300">
        <v>15.138728896350868</v>
      </c>
      <c r="Y72" s="300">
        <f t="shared" ref="Y72:Y73" si="108">SUM(V72:X72)</f>
        <v>43.207434917811078</v>
      </c>
    </row>
    <row r="73" spans="1:25" x14ac:dyDescent="0.2">
      <c r="A73" s="264" t="s">
        <v>363</v>
      </c>
      <c r="B73" s="301">
        <f>SUM(B71:B72)</f>
        <v>33.623613843903222</v>
      </c>
      <c r="C73" s="301">
        <f t="shared" ref="C73" si="109">SUM(C71:C72)</f>
        <v>2.8014160708575404</v>
      </c>
      <c r="D73" s="301">
        <f t="shared" ref="D73" si="110">SUM(D71:D72)</f>
        <v>12.857970085239216</v>
      </c>
      <c r="E73" s="301">
        <f t="shared" si="104"/>
        <v>49.28299999999998</v>
      </c>
      <c r="F73" s="301"/>
      <c r="G73" s="301">
        <f>SUM(G71:G72)</f>
        <v>32.683951344794743</v>
      </c>
      <c r="H73" s="301">
        <f t="shared" ref="H73" si="111">SUM(H71:H72)</f>
        <v>3.395735204656277</v>
      </c>
      <c r="I73" s="301">
        <f t="shared" ref="I73" si="112">SUM(I71:I72)</f>
        <v>18.422313450549019</v>
      </c>
      <c r="J73" s="301">
        <f t="shared" si="105"/>
        <v>54.502000000000038</v>
      </c>
      <c r="K73" s="301"/>
      <c r="L73" s="301">
        <f>SUM(L71:L72)</f>
        <v>32.556760569460771</v>
      </c>
      <c r="M73" s="301">
        <f t="shared" ref="M73" si="113">SUM(M71:M72)</f>
        <v>3.6347956162621324</v>
      </c>
      <c r="N73" s="301">
        <f t="shared" ref="N73" si="114">SUM(N71:N72)</f>
        <v>15.81444381427713</v>
      </c>
      <c r="O73" s="301">
        <f t="shared" si="106"/>
        <v>52.006000000000029</v>
      </c>
      <c r="P73" s="301"/>
      <c r="Q73" s="301">
        <f>SUM(Q71:Q72)</f>
        <v>31.286913599106555</v>
      </c>
      <c r="R73" s="301">
        <f t="shared" ref="R73" si="115">SUM(R71:R72)</f>
        <v>3.5809415267219791</v>
      </c>
      <c r="S73" s="301">
        <f t="shared" ref="S73" si="116">SUM(S71:S72)</f>
        <v>15.513144874171479</v>
      </c>
      <c r="T73" s="301">
        <f t="shared" si="107"/>
        <v>50.381000000000014</v>
      </c>
      <c r="U73" s="301"/>
      <c r="V73" s="301">
        <f>SUM(V71:V72)</f>
        <v>30.456810550336449</v>
      </c>
      <c r="W73" s="301">
        <f t="shared" ref="W73" si="117">SUM(W71:W72)</f>
        <v>3.6827601237793317</v>
      </c>
      <c r="X73" s="301">
        <f t="shared" ref="X73" si="118">SUM(X71:X72)</f>
        <v>15.864429325884206</v>
      </c>
      <c r="Y73" s="301">
        <f t="shared" si="108"/>
        <v>50.003999999999991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24.971352361635066</v>
      </c>
      <c r="C80" s="300">
        <v>38.286178758725185</v>
      </c>
      <c r="D80" s="300">
        <v>3.7404880730958179</v>
      </c>
      <c r="E80" s="300">
        <f>SUM(B80:D80)</f>
        <v>66.998019193456074</v>
      </c>
      <c r="F80" s="300"/>
      <c r="G80" s="300">
        <v>22.106732097110193</v>
      </c>
      <c r="H80" s="300">
        <v>34.709460140952501</v>
      </c>
      <c r="I80" s="300">
        <v>4.1423862310864088</v>
      </c>
      <c r="J80" s="300">
        <f>SUM(G80:I80)</f>
        <v>60.958578469149103</v>
      </c>
      <c r="K80" s="300"/>
      <c r="L80" s="300">
        <v>23.203587404825679</v>
      </c>
      <c r="M80" s="300">
        <v>36.736449640130274</v>
      </c>
      <c r="N80" s="300">
        <v>2.8648998063579025</v>
      </c>
      <c r="O80" s="300">
        <f>SUM(L80:N80)</f>
        <v>62.804936851313862</v>
      </c>
      <c r="P80" s="300"/>
      <c r="Q80" s="300">
        <v>23.724777688161481</v>
      </c>
      <c r="R80" s="300">
        <v>34.954740721805436</v>
      </c>
      <c r="S80" s="300">
        <v>2.9308269120914665</v>
      </c>
      <c r="T80" s="300">
        <f>SUM(Q80:S80)</f>
        <v>61.610345322058386</v>
      </c>
      <c r="U80" s="300"/>
      <c r="V80" s="300">
        <v>25.27941106687895</v>
      </c>
      <c r="W80" s="300">
        <v>32.350035451516135</v>
      </c>
      <c r="X80" s="300">
        <v>3.1349256324971879</v>
      </c>
      <c r="Y80" s="300">
        <f>SUM(V80:X80)</f>
        <v>60.764372150892271</v>
      </c>
    </row>
    <row r="81" spans="1:25" x14ac:dyDescent="0.2">
      <c r="A81" s="260" t="s">
        <v>364</v>
      </c>
      <c r="B81" s="300">
        <v>35.465727085005376</v>
      </c>
      <c r="C81" s="300">
        <v>18.633903240899592</v>
      </c>
      <c r="D81" s="300">
        <v>9.1653504806388995</v>
      </c>
      <c r="E81" s="300">
        <f t="shared" ref="E81:E82" si="119">SUM(B81:D81)</f>
        <v>63.264980806543868</v>
      </c>
      <c r="F81" s="300"/>
      <c r="G81" s="300">
        <v>45.089810349757535</v>
      </c>
      <c r="H81" s="300">
        <v>14.450707989685975</v>
      </c>
      <c r="I81" s="300">
        <v>7.3499031914073845</v>
      </c>
      <c r="J81" s="300">
        <f t="shared" ref="J81:J82" si="120">SUM(G81:I81)</f>
        <v>66.890421530850887</v>
      </c>
      <c r="K81" s="300"/>
      <c r="L81" s="300">
        <v>43.224119551680495</v>
      </c>
      <c r="M81" s="300">
        <v>16.21842441472365</v>
      </c>
      <c r="N81" s="300">
        <v>5.6675191822820485</v>
      </c>
      <c r="O81" s="300">
        <f t="shared" ref="O81:O82" si="121">SUM(L81:N81)</f>
        <v>65.110063148686194</v>
      </c>
      <c r="P81" s="300"/>
      <c r="Q81" s="300">
        <v>43.642254514420223</v>
      </c>
      <c r="R81" s="300">
        <v>16.046446040633548</v>
      </c>
      <c r="S81" s="300">
        <v>5.7019541228878357</v>
      </c>
      <c r="T81" s="300">
        <f t="shared" ref="T81:T82" si="122">SUM(Q81:S81)</f>
        <v>65.390654677941612</v>
      </c>
      <c r="U81" s="300"/>
      <c r="V81" s="300">
        <v>44.981126491159756</v>
      </c>
      <c r="W81" s="300">
        <v>16.088872814974483</v>
      </c>
      <c r="X81" s="300">
        <v>5.8376285429736132</v>
      </c>
      <c r="Y81" s="300">
        <f t="shared" ref="Y81:Y82" si="123">SUM(V81:X81)</f>
        <v>66.907627849107854</v>
      </c>
    </row>
    <row r="82" spans="1:25" x14ac:dyDescent="0.2">
      <c r="A82" s="264" t="s">
        <v>363</v>
      </c>
      <c r="B82" s="301">
        <f>SUM(B80:B81)</f>
        <v>60.437079446640439</v>
      </c>
      <c r="C82" s="301">
        <f t="shared" ref="C82" si="124">SUM(C80:C81)</f>
        <v>56.920081999624777</v>
      </c>
      <c r="D82" s="301">
        <f t="shared" ref="D82" si="125">SUM(D80:D81)</f>
        <v>12.905838553734718</v>
      </c>
      <c r="E82" s="301">
        <f t="shared" si="119"/>
        <v>130.26299999999995</v>
      </c>
      <c r="F82" s="301"/>
      <c r="G82" s="301">
        <f>SUM(G80:G81)</f>
        <v>67.196542446867724</v>
      </c>
      <c r="H82" s="301">
        <f t="shared" ref="H82" si="126">SUM(H80:H81)</f>
        <v>49.160168130638475</v>
      </c>
      <c r="I82" s="301">
        <f t="shared" ref="I82" si="127">SUM(I80:I81)</f>
        <v>11.492289422493794</v>
      </c>
      <c r="J82" s="301">
        <f t="shared" si="120"/>
        <v>127.84899999999999</v>
      </c>
      <c r="K82" s="301"/>
      <c r="L82" s="301">
        <f>SUM(L80:L81)</f>
        <v>66.427706956506171</v>
      </c>
      <c r="M82" s="301">
        <f t="shared" ref="M82" si="128">SUM(M80:M81)</f>
        <v>52.954874054853924</v>
      </c>
      <c r="N82" s="301">
        <f t="shared" ref="N82" si="129">SUM(N80:N81)</f>
        <v>8.5324189886399502</v>
      </c>
      <c r="O82" s="301">
        <f t="shared" si="121"/>
        <v>127.91500000000003</v>
      </c>
      <c r="P82" s="301"/>
      <c r="Q82" s="301">
        <f>SUM(Q80:Q81)</f>
        <v>67.367032202581697</v>
      </c>
      <c r="R82" s="301">
        <f t="shared" ref="R82" si="130">SUM(R80:R81)</f>
        <v>51.001186762438984</v>
      </c>
      <c r="S82" s="301">
        <f t="shared" ref="S82" si="131">SUM(S80:S81)</f>
        <v>8.6327810349793026</v>
      </c>
      <c r="T82" s="301">
        <f t="shared" si="122"/>
        <v>127.00099999999998</v>
      </c>
      <c r="U82" s="301"/>
      <c r="V82" s="301">
        <f>SUM(V80:V81)</f>
        <v>70.260537558038706</v>
      </c>
      <c r="W82" s="301">
        <f t="shared" ref="W82" si="132">SUM(W80:W81)</f>
        <v>48.438908266490614</v>
      </c>
      <c r="X82" s="301">
        <f t="shared" ref="X82" si="133">SUM(X80:X81)</f>
        <v>8.9725541754708011</v>
      </c>
      <c r="Y82" s="301">
        <f t="shared" si="123"/>
        <v>127.67200000000012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4.0944010416116754</v>
      </c>
      <c r="C89" s="300">
        <v>3.1907595486443299</v>
      </c>
      <c r="D89" s="300">
        <v>0.41662326389461546</v>
      </c>
      <c r="E89" s="300">
        <f>SUM(B89:D89)</f>
        <v>7.7017838541506212</v>
      </c>
      <c r="F89" s="300"/>
      <c r="G89" s="300">
        <v>4.6786333887658405</v>
      </c>
      <c r="H89" s="300">
        <v>3.3898214087894161</v>
      </c>
      <c r="I89" s="300">
        <v>0.56701941209996465</v>
      </c>
      <c r="J89" s="300">
        <f>SUM(G89:I89)</f>
        <v>8.6354742096552215</v>
      </c>
      <c r="K89" s="300"/>
      <c r="L89" s="300">
        <v>5.2438136283232826</v>
      </c>
      <c r="M89" s="300">
        <v>3.5531184423694868</v>
      </c>
      <c r="N89" s="300">
        <v>2.3503034226024324</v>
      </c>
      <c r="O89" s="300">
        <f>SUM(L89:N89)</f>
        <v>11.147235493295202</v>
      </c>
      <c r="P89" s="300"/>
      <c r="Q89" s="300">
        <v>5.6686523973963103</v>
      </c>
      <c r="R89" s="300">
        <v>3.8839561202684121</v>
      </c>
      <c r="S89" s="300">
        <v>2.4413025249954403</v>
      </c>
      <c r="T89" s="300">
        <f>SUM(Q89:S89)</f>
        <v>11.993911042660162</v>
      </c>
      <c r="U89" s="300"/>
      <c r="V89" s="300">
        <v>5.9218480209024511</v>
      </c>
      <c r="W89" s="300">
        <v>4.2008267779863351</v>
      </c>
      <c r="X89" s="300">
        <v>2.4407078711598458</v>
      </c>
      <c r="Y89" s="300">
        <f>SUM(V89:X89)</f>
        <v>12.563382670048632</v>
      </c>
    </row>
    <row r="90" spans="1:25" x14ac:dyDescent="0.2">
      <c r="A90" s="260" t="s">
        <v>364</v>
      </c>
      <c r="B90" s="300">
        <v>21.409407552056084</v>
      </c>
      <c r="C90" s="300">
        <v>2.8165169271112207</v>
      </c>
      <c r="D90" s="300">
        <v>4.4822916666820181</v>
      </c>
      <c r="E90" s="300">
        <f t="shared" ref="E90:E91" si="134">SUM(B90:D90)</f>
        <v>28.70821614584932</v>
      </c>
      <c r="F90" s="300"/>
      <c r="G90" s="300">
        <v>24.282750970928685</v>
      </c>
      <c r="H90" s="300">
        <v>3.0860610094996281</v>
      </c>
      <c r="I90" s="300">
        <v>7.0277138099163832</v>
      </c>
      <c r="J90" s="300">
        <f t="shared" ref="J90:J91" si="135">SUM(G90:I90)</f>
        <v>34.396525790344697</v>
      </c>
      <c r="K90" s="300"/>
      <c r="L90" s="300">
        <v>23.580635195517225</v>
      </c>
      <c r="M90" s="300">
        <v>3.3476195799843382</v>
      </c>
      <c r="N90" s="300">
        <v>5.8215097312031858</v>
      </c>
      <c r="O90" s="300">
        <f t="shared" ref="O90:O91" si="136">SUM(L90:N90)</f>
        <v>32.74976450670475</v>
      </c>
      <c r="P90" s="300"/>
      <c r="Q90" s="300">
        <v>24.237303533073185</v>
      </c>
      <c r="R90" s="300">
        <v>3.4688768400854402</v>
      </c>
      <c r="S90" s="300">
        <v>6.1799085841811543</v>
      </c>
      <c r="T90" s="300">
        <f t="shared" ref="T90:T91" si="137">SUM(Q90:S90)</f>
        <v>33.88608895733978</v>
      </c>
      <c r="U90" s="300"/>
      <c r="V90" s="300">
        <v>23.504936317821834</v>
      </c>
      <c r="W90" s="300">
        <v>3.5687478780064281</v>
      </c>
      <c r="X90" s="300">
        <v>6.5119331341230842</v>
      </c>
      <c r="Y90" s="300">
        <f t="shared" ref="Y90:Y91" si="138">SUM(V90:X90)</f>
        <v>33.585617329951347</v>
      </c>
    </row>
    <row r="91" spans="1:25" x14ac:dyDescent="0.2">
      <c r="A91" s="264" t="s">
        <v>363</v>
      </c>
      <c r="B91" s="301">
        <f>SUM(B89:B90)</f>
        <v>25.50380859366776</v>
      </c>
      <c r="C91" s="301">
        <f t="shared" ref="C91" si="139">SUM(C89:C90)</f>
        <v>6.0072764757555506</v>
      </c>
      <c r="D91" s="301">
        <f t="shared" ref="D91" si="140">SUM(D89:D90)</f>
        <v>4.898914930576634</v>
      </c>
      <c r="E91" s="301">
        <f t="shared" si="134"/>
        <v>36.40999999999994</v>
      </c>
      <c r="F91" s="301"/>
      <c r="G91" s="301">
        <f>SUM(G89:G90)</f>
        <v>28.961384359694527</v>
      </c>
      <c r="H91" s="301">
        <f t="shared" ref="H91" si="141">SUM(H89:H90)</f>
        <v>6.4758824182890447</v>
      </c>
      <c r="I91" s="301">
        <f t="shared" ref="I91" si="142">SUM(I89:I90)</f>
        <v>7.5947332220163482</v>
      </c>
      <c r="J91" s="301">
        <f t="shared" si="135"/>
        <v>43.031999999999925</v>
      </c>
      <c r="K91" s="301"/>
      <c r="L91" s="301">
        <f>SUM(L89:L90)</f>
        <v>28.824448823840505</v>
      </c>
      <c r="M91" s="301">
        <f t="shared" ref="M91" si="143">SUM(M89:M90)</f>
        <v>6.9007380223538251</v>
      </c>
      <c r="N91" s="301">
        <f t="shared" ref="N91" si="144">SUM(N89:N90)</f>
        <v>8.1718131538056191</v>
      </c>
      <c r="O91" s="301">
        <f t="shared" si="136"/>
        <v>43.896999999999949</v>
      </c>
      <c r="P91" s="301"/>
      <c r="Q91" s="301">
        <f>SUM(Q89:Q90)</f>
        <v>29.905955930469496</v>
      </c>
      <c r="R91" s="301">
        <f t="shared" ref="R91" si="145">SUM(R89:R90)</f>
        <v>7.3528329603538527</v>
      </c>
      <c r="S91" s="301">
        <f t="shared" ref="S91" si="146">SUM(S89:S90)</f>
        <v>8.6212111091765955</v>
      </c>
      <c r="T91" s="301">
        <f t="shared" si="137"/>
        <v>45.879999999999939</v>
      </c>
      <c r="U91" s="301"/>
      <c r="V91" s="301">
        <f>SUM(V89:V90)</f>
        <v>29.426784338724286</v>
      </c>
      <c r="W91" s="301">
        <f t="shared" ref="W91" si="147">SUM(W89:W90)</f>
        <v>7.7695746559927628</v>
      </c>
      <c r="X91" s="301">
        <f t="shared" ref="X91" si="148">SUM(X89:X90)</f>
        <v>8.9526410052829295</v>
      </c>
      <c r="Y91" s="301">
        <f t="shared" si="138"/>
        <v>46.148999999999972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9.685590604326709</v>
      </c>
      <c r="C98" s="300">
        <v>26.891092943236451</v>
      </c>
      <c r="D98" s="300">
        <v>3.1382613430415263</v>
      </c>
      <c r="E98" s="300">
        <f>SUM(B98:D98)</f>
        <v>39.714944890604691</v>
      </c>
      <c r="F98" s="300"/>
      <c r="G98" s="300">
        <v>13.425348612249865</v>
      </c>
      <c r="H98" s="300">
        <v>22.144733381102455</v>
      </c>
      <c r="I98" s="300">
        <v>4.0086666252432446</v>
      </c>
      <c r="J98" s="300">
        <f>SUM(G98:I98)</f>
        <v>39.578748618595561</v>
      </c>
      <c r="K98" s="300"/>
      <c r="L98" s="300">
        <v>14.997294147842076</v>
      </c>
      <c r="M98" s="300">
        <v>23.691240408526081</v>
      </c>
      <c r="N98" s="300">
        <v>3.2953624853797003</v>
      </c>
      <c r="O98" s="300">
        <f>SUM(L98:N98)</f>
        <v>41.983897041747852</v>
      </c>
      <c r="P98" s="300"/>
      <c r="Q98" s="300">
        <v>15.454106565396224</v>
      </c>
      <c r="R98" s="300">
        <v>24.342867071502685</v>
      </c>
      <c r="S98" s="300">
        <v>3.3933871287939041</v>
      </c>
      <c r="T98" s="300">
        <f>SUM(Q98:S98)</f>
        <v>43.190360765692816</v>
      </c>
      <c r="U98" s="300"/>
      <c r="V98" s="300">
        <v>18.309537261386453</v>
      </c>
      <c r="W98" s="300">
        <v>28.39712542926322</v>
      </c>
      <c r="X98" s="300">
        <v>4.0444876243895322</v>
      </c>
      <c r="Y98" s="300">
        <f>SUM(V98:X98)</f>
        <v>50.751150315039204</v>
      </c>
    </row>
    <row r="99" spans="1:25" x14ac:dyDescent="0.2">
      <c r="A99" s="260" t="s">
        <v>364</v>
      </c>
      <c r="B99" s="300">
        <v>13.25636873494379</v>
      </c>
      <c r="C99" s="300">
        <v>10.369570640812006</v>
      </c>
      <c r="D99" s="300">
        <v>3.1661157336395163</v>
      </c>
      <c r="E99" s="300">
        <f t="shared" ref="E99:E100" si="149">SUM(B99:D99)</f>
        <v>26.79205510939531</v>
      </c>
      <c r="F99" s="300"/>
      <c r="G99" s="300">
        <v>15.081429507257381</v>
      </c>
      <c r="H99" s="300">
        <v>16.17095641196239</v>
      </c>
      <c r="I99" s="300">
        <v>5.6108654621846643</v>
      </c>
      <c r="J99" s="300">
        <f t="shared" ref="J99:J100" si="150">SUM(G99:I99)</f>
        <v>36.863251381404432</v>
      </c>
      <c r="K99" s="300"/>
      <c r="L99" s="300">
        <v>15.104665805435401</v>
      </c>
      <c r="M99" s="300">
        <v>14.470699328226733</v>
      </c>
      <c r="N99" s="300">
        <v>1.7787378245900363</v>
      </c>
      <c r="O99" s="300">
        <f t="shared" ref="O99:O100" si="151">SUM(L99:N99)</f>
        <v>31.354102958252167</v>
      </c>
      <c r="P99" s="300"/>
      <c r="Q99" s="300">
        <v>15.648647052795953</v>
      </c>
      <c r="R99" s="300">
        <v>14.887883031056907</v>
      </c>
      <c r="S99" s="300">
        <v>1.8331091504543175</v>
      </c>
      <c r="T99" s="300">
        <f t="shared" ref="T99:T100" si="152">SUM(Q99:S99)</f>
        <v>32.369639234307179</v>
      </c>
      <c r="U99" s="300"/>
      <c r="V99" s="300">
        <v>18.717270317275442</v>
      </c>
      <c r="W99" s="300">
        <v>17.384327673979527</v>
      </c>
      <c r="X99" s="300">
        <v>2.1812516937058852</v>
      </c>
      <c r="Y99" s="300">
        <f t="shared" ref="Y99:Y100" si="153">SUM(V99:X99)</f>
        <v>38.282849684960851</v>
      </c>
    </row>
    <row r="100" spans="1:25" x14ac:dyDescent="0.2">
      <c r="A100" s="264" t="s">
        <v>363</v>
      </c>
      <c r="B100" s="301">
        <f>SUM(B98:B99)</f>
        <v>22.941959339270497</v>
      </c>
      <c r="C100" s="301">
        <f t="shared" ref="C100" si="154">SUM(C98:C99)</f>
        <v>37.260663584048459</v>
      </c>
      <c r="D100" s="301">
        <f t="shared" ref="D100" si="155">SUM(D98:D99)</f>
        <v>6.3043770766810425</v>
      </c>
      <c r="E100" s="301">
        <f t="shared" si="149"/>
        <v>66.507000000000005</v>
      </c>
      <c r="F100" s="301"/>
      <c r="G100" s="301">
        <f>SUM(G98:G99)</f>
        <v>28.506778119507246</v>
      </c>
      <c r="H100" s="301">
        <f t="shared" ref="H100" si="156">SUM(H98:H99)</f>
        <v>38.315689793064848</v>
      </c>
      <c r="I100" s="301">
        <f t="shared" ref="I100" si="157">SUM(I98:I99)</f>
        <v>9.6195320874279098</v>
      </c>
      <c r="J100" s="301">
        <f t="shared" si="150"/>
        <v>76.442000000000007</v>
      </c>
      <c r="K100" s="301"/>
      <c r="L100" s="301">
        <f>SUM(L98:L99)</f>
        <v>30.101959953277479</v>
      </c>
      <c r="M100" s="301">
        <f t="shared" ref="M100" si="158">SUM(M98:M99)</f>
        <v>38.161939736752814</v>
      </c>
      <c r="N100" s="301">
        <f t="shared" ref="N100" si="159">SUM(N98:N99)</f>
        <v>5.0741003099697366</v>
      </c>
      <c r="O100" s="301">
        <f t="shared" si="151"/>
        <v>73.338000000000022</v>
      </c>
      <c r="P100" s="301"/>
      <c r="Q100" s="301">
        <f>SUM(Q98:Q99)</f>
        <v>31.102753618192175</v>
      </c>
      <c r="R100" s="301">
        <f t="shared" ref="R100" si="160">SUM(R98:R99)</f>
        <v>39.23075010255959</v>
      </c>
      <c r="S100" s="301">
        <f t="shared" ref="S100" si="161">SUM(S98:S99)</f>
        <v>5.2264962792482219</v>
      </c>
      <c r="T100" s="301">
        <f t="shared" si="152"/>
        <v>75.559999999999988</v>
      </c>
      <c r="U100" s="301"/>
      <c r="V100" s="301">
        <f>SUM(V98:V99)</f>
        <v>37.026807578661895</v>
      </c>
      <c r="W100" s="301">
        <f t="shared" ref="W100" si="162">SUM(W98:W99)</f>
        <v>45.781453103242747</v>
      </c>
      <c r="X100" s="301">
        <f t="shared" ref="X100" si="163">SUM(X98:X99)</f>
        <v>6.2257393180954175</v>
      </c>
      <c r="Y100" s="301">
        <f t="shared" si="153"/>
        <v>89.034000000000063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1.2506929073354658</v>
      </c>
      <c r="C107" s="300">
        <v>0.49134364217711762</v>
      </c>
      <c r="D107" s="300">
        <v>1.1809487539996399</v>
      </c>
      <c r="E107" s="300">
        <f>SUM(B107:D107)</f>
        <v>2.9229853035122231</v>
      </c>
      <c r="F107" s="300"/>
      <c r="G107" s="300">
        <v>1.1182187226530425</v>
      </c>
      <c r="H107" s="300">
        <v>0.73362904636951953</v>
      </c>
      <c r="I107" s="300">
        <v>0</v>
      </c>
      <c r="J107" s="300">
        <f>SUM(G107:I107)</f>
        <v>1.8518477690225619</v>
      </c>
      <c r="K107" s="300"/>
      <c r="L107" s="300">
        <v>0.91880337267927259</v>
      </c>
      <c r="M107" s="300">
        <v>0.42020910624084323</v>
      </c>
      <c r="N107" s="300">
        <v>2.5568107925732071</v>
      </c>
      <c r="O107" s="300">
        <f>SUM(L107:N107)</f>
        <v>3.895823271493323</v>
      </c>
      <c r="P107" s="300"/>
      <c r="Q107" s="300">
        <v>0.90162236963704101</v>
      </c>
      <c r="R107" s="300">
        <v>0.41812031107942293</v>
      </c>
      <c r="S107" s="300">
        <v>2.4869279505370598</v>
      </c>
      <c r="T107" s="300">
        <f>SUM(Q107:S107)</f>
        <v>3.8066706312535237</v>
      </c>
      <c r="U107" s="300"/>
      <c r="V107" s="300">
        <v>0.93364846917290545</v>
      </c>
      <c r="W107" s="300">
        <v>0.43010772175013257</v>
      </c>
      <c r="X107" s="300">
        <v>2.4450776677097847</v>
      </c>
      <c r="Y107" s="300">
        <f>SUM(V107:X107)</f>
        <v>3.8088338586328225</v>
      </c>
    </row>
    <row r="108" spans="1:25" x14ac:dyDescent="0.2">
      <c r="A108" s="260" t="s">
        <v>364</v>
      </c>
      <c r="B108" s="300">
        <v>1.719310926505474</v>
      </c>
      <c r="C108" s="300">
        <v>0.5626550798769222</v>
      </c>
      <c r="D108" s="300">
        <v>0.92704869010539004</v>
      </c>
      <c r="E108" s="300">
        <f t="shared" ref="E108:E109" si="164">SUM(B108:D108)</f>
        <v>3.2090146964877864</v>
      </c>
      <c r="F108" s="300"/>
      <c r="G108" s="300">
        <v>2.3075380577371774</v>
      </c>
      <c r="H108" s="300">
        <v>0.58173228347130934</v>
      </c>
      <c r="I108" s="300">
        <v>2.6468818897689523</v>
      </c>
      <c r="J108" s="300">
        <f t="shared" ref="J108:J109" si="165">SUM(G108:I108)</f>
        <v>5.5361522309774394</v>
      </c>
      <c r="K108" s="300"/>
      <c r="L108" s="300">
        <v>2.2529672849889795</v>
      </c>
      <c r="M108" s="300">
        <v>0.54384755480747227</v>
      </c>
      <c r="N108" s="300">
        <v>0.49536188871022641</v>
      </c>
      <c r="O108" s="300">
        <f t="shared" ref="O108:O109" si="166">SUM(L108:N108)</f>
        <v>3.2921767285066781</v>
      </c>
      <c r="P108" s="300"/>
      <c r="Q108" s="300">
        <v>2.2019926807047323</v>
      </c>
      <c r="R108" s="300">
        <v>0.55937717292110745</v>
      </c>
      <c r="S108" s="300">
        <v>0.4899595151206349</v>
      </c>
      <c r="T108" s="300">
        <f t="shared" ref="T108:T109" si="167">SUM(Q108:S108)</f>
        <v>3.2513293687464744</v>
      </c>
      <c r="U108" s="300"/>
      <c r="V108" s="300">
        <v>2.2393038045727036</v>
      </c>
      <c r="W108" s="300">
        <v>0.61328680773977862</v>
      </c>
      <c r="X108" s="300">
        <v>0.50757552905468062</v>
      </c>
      <c r="Y108" s="300">
        <f t="shared" ref="Y108:Y109" si="168">SUM(V108:X108)</f>
        <v>3.3601661413671629</v>
      </c>
    </row>
    <row r="109" spans="1:25" x14ac:dyDescent="0.2">
      <c r="A109" s="264" t="s">
        <v>363</v>
      </c>
      <c r="B109" s="301">
        <f>SUM(B107:B108)</f>
        <v>2.9700038338409396</v>
      </c>
      <c r="C109" s="301">
        <f t="shared" ref="C109" si="169">SUM(C107:C108)</f>
        <v>1.0539987220540399</v>
      </c>
      <c r="D109" s="301">
        <f t="shared" ref="D109" si="170">SUM(D107:D108)</f>
        <v>2.1079974441050302</v>
      </c>
      <c r="E109" s="301">
        <f t="shared" si="164"/>
        <v>6.1320000000000094</v>
      </c>
      <c r="F109" s="301"/>
      <c r="G109" s="301">
        <f>SUM(G107:G108)</f>
        <v>3.4257567803902198</v>
      </c>
      <c r="H109" s="301">
        <f t="shared" ref="H109" si="171">SUM(H107:H108)</f>
        <v>1.3153613298408289</v>
      </c>
      <c r="I109" s="301">
        <f t="shared" ref="I109" si="172">SUM(I107:I108)</f>
        <v>2.6468818897689523</v>
      </c>
      <c r="J109" s="301">
        <f t="shared" si="165"/>
        <v>7.3880000000000008</v>
      </c>
      <c r="K109" s="301"/>
      <c r="L109" s="301">
        <f>SUM(L107:L108)</f>
        <v>3.1717706576682518</v>
      </c>
      <c r="M109" s="301">
        <f t="shared" ref="M109" si="173">SUM(M107:M108)</f>
        <v>0.96405666104831544</v>
      </c>
      <c r="N109" s="301">
        <f t="shared" ref="N109" si="174">SUM(N107:N108)</f>
        <v>3.0521726812834333</v>
      </c>
      <c r="O109" s="301">
        <f t="shared" si="166"/>
        <v>7.1880000000000006</v>
      </c>
      <c r="P109" s="301"/>
      <c r="Q109" s="301">
        <f>SUM(Q107:Q108)</f>
        <v>3.1036150503417734</v>
      </c>
      <c r="R109" s="301">
        <f t="shared" ref="R109" si="175">SUM(R107:R108)</f>
        <v>0.97749748400053038</v>
      </c>
      <c r="S109" s="301">
        <f t="shared" ref="S109" si="176">SUM(S107:S108)</f>
        <v>2.9768874656576947</v>
      </c>
      <c r="T109" s="301">
        <f t="shared" si="167"/>
        <v>7.0579999999999981</v>
      </c>
      <c r="U109" s="301"/>
      <c r="V109" s="301">
        <f>SUM(V107:V108)</f>
        <v>3.1729522737456088</v>
      </c>
      <c r="W109" s="301">
        <f t="shared" ref="W109" si="177">SUM(W107:W108)</f>
        <v>1.0433945294899112</v>
      </c>
      <c r="X109" s="301">
        <f t="shared" ref="X109" si="178">SUM(X107:X108)</f>
        <v>2.9526531967644654</v>
      </c>
      <c r="Y109" s="301">
        <f t="shared" si="168"/>
        <v>7.1689999999999863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5.0105293742258699</v>
      </c>
      <c r="C116" s="300">
        <v>2.1353676653444387</v>
      </c>
      <c r="D116" s="300">
        <v>0.69389725227036736</v>
      </c>
      <c r="E116" s="300">
        <f>SUM(B116:D116)</f>
        <v>7.8397942918406756</v>
      </c>
      <c r="F116" s="300"/>
      <c r="G116" s="300">
        <v>4.2009652758860074</v>
      </c>
      <c r="H116" s="300">
        <v>2.0207490147122193</v>
      </c>
      <c r="I116" s="300">
        <v>0</v>
      </c>
      <c r="J116" s="300">
        <f>SUM(G116:I116)</f>
        <v>6.2217142905982268</v>
      </c>
      <c r="K116" s="300"/>
      <c r="L116" s="300">
        <v>3.9523041413230233</v>
      </c>
      <c r="M116" s="300">
        <v>0.73014783122060101</v>
      </c>
      <c r="N116" s="300">
        <v>0.85306834151457245</v>
      </c>
      <c r="O116" s="300">
        <f>SUM(L116:N116)</f>
        <v>5.5355203140581972</v>
      </c>
      <c r="P116" s="300"/>
      <c r="Q116" s="300">
        <v>4.4355564185706902</v>
      </c>
      <c r="R116" s="300">
        <v>0.79006289104229677</v>
      </c>
      <c r="S116" s="300">
        <v>0.95071175833166943</v>
      </c>
      <c r="T116" s="300">
        <f>SUM(Q116:S116)</f>
        <v>6.1763310679446564</v>
      </c>
      <c r="U116" s="300"/>
      <c r="V116" s="300">
        <v>5.1316972857452452</v>
      </c>
      <c r="W116" s="300">
        <v>0.84630317052500059</v>
      </c>
      <c r="X116" s="300">
        <v>1.0576717390428778</v>
      </c>
      <c r="Y116" s="300">
        <f>SUM(V116:X116)</f>
        <v>7.0356721953131238</v>
      </c>
    </row>
    <row r="117" spans="1:25" x14ac:dyDescent="0.2">
      <c r="A117" s="260" t="s">
        <v>364</v>
      </c>
      <c r="B117" s="300">
        <v>12.274668994793874</v>
      </c>
      <c r="C117" s="300">
        <v>1.0735181705440058</v>
      </c>
      <c r="D117" s="300">
        <v>0.75301854282148362</v>
      </c>
      <c r="E117" s="300">
        <f t="shared" ref="E117:E118" si="179">SUM(B117:D117)</f>
        <v>14.101205708159362</v>
      </c>
      <c r="F117" s="300"/>
      <c r="G117" s="300">
        <v>16.025627718086678</v>
      </c>
      <c r="H117" s="300">
        <v>0.98836470508973684</v>
      </c>
      <c r="I117" s="300">
        <v>1.2092932862253896</v>
      </c>
      <c r="J117" s="300">
        <f t="shared" ref="J117:J118" si="180">SUM(G117:I117)</f>
        <v>18.223285709401804</v>
      </c>
      <c r="K117" s="300"/>
      <c r="L117" s="300">
        <v>13.890837134408553</v>
      </c>
      <c r="M117" s="300">
        <v>1.0161428851889158</v>
      </c>
      <c r="N117" s="300">
        <v>0.43349966634437592</v>
      </c>
      <c r="O117" s="300">
        <f t="shared" ref="O117:O118" si="181">SUM(L117:N117)</f>
        <v>15.340479685941846</v>
      </c>
      <c r="P117" s="300"/>
      <c r="Q117" s="300">
        <v>15.124884897540458</v>
      </c>
      <c r="R117" s="300">
        <v>1.1237182308378024</v>
      </c>
      <c r="S117" s="300">
        <v>0.48606580367707231</v>
      </c>
      <c r="T117" s="300">
        <f t="shared" ref="T117:T118" si="182">SUM(Q117:S117)</f>
        <v>16.734668932055332</v>
      </c>
      <c r="U117" s="300"/>
      <c r="V117" s="300">
        <v>16.594504871403995</v>
      </c>
      <c r="W117" s="300">
        <v>1.2557779660276531</v>
      </c>
      <c r="X117" s="300">
        <v>0.55204496725524221</v>
      </c>
      <c r="Y117" s="300">
        <f t="shared" ref="Y117:Y118" si="183">SUM(V117:X117)</f>
        <v>18.402327804686891</v>
      </c>
    </row>
    <row r="118" spans="1:25" x14ac:dyDescent="0.2">
      <c r="A118" s="264" t="s">
        <v>363</v>
      </c>
      <c r="B118" s="301">
        <f>SUM(B116:B117)</f>
        <v>17.285198369019746</v>
      </c>
      <c r="C118" s="301">
        <f t="shared" ref="C118" si="184">SUM(C116:C117)</f>
        <v>3.2088858358884442</v>
      </c>
      <c r="D118" s="301">
        <f t="shared" ref="D118" si="185">SUM(D116:D117)</f>
        <v>1.446915795091851</v>
      </c>
      <c r="E118" s="301">
        <f t="shared" si="179"/>
        <v>21.941000000000042</v>
      </c>
      <c r="F118" s="301"/>
      <c r="G118" s="301">
        <f>SUM(G116:G117)</f>
        <v>20.226592993972687</v>
      </c>
      <c r="H118" s="301">
        <f t="shared" ref="H118" si="186">SUM(H116:H117)</f>
        <v>3.009113719801956</v>
      </c>
      <c r="I118" s="301">
        <f t="shared" ref="I118" si="187">SUM(I116:I117)</f>
        <v>1.2092932862253896</v>
      </c>
      <c r="J118" s="301">
        <f t="shared" si="180"/>
        <v>24.445000000000032</v>
      </c>
      <c r="K118" s="301"/>
      <c r="L118" s="301">
        <f>SUM(L116:L117)</f>
        <v>17.843141275731575</v>
      </c>
      <c r="M118" s="301">
        <f t="shared" ref="M118" si="188">SUM(M116:M117)</f>
        <v>1.7462907164095167</v>
      </c>
      <c r="N118" s="301">
        <f t="shared" ref="N118" si="189">SUM(N116:N117)</f>
        <v>1.2865680078589483</v>
      </c>
      <c r="O118" s="301">
        <f t="shared" si="181"/>
        <v>20.876000000000044</v>
      </c>
      <c r="P118" s="301"/>
      <c r="Q118" s="301">
        <f>SUM(Q116:Q117)</f>
        <v>19.560441316111149</v>
      </c>
      <c r="R118" s="301">
        <f t="shared" ref="R118" si="190">SUM(R116:R117)</f>
        <v>1.9137811218800991</v>
      </c>
      <c r="S118" s="301">
        <f t="shared" ref="S118" si="191">SUM(S116:S117)</f>
        <v>1.4367775620087417</v>
      </c>
      <c r="T118" s="301">
        <f t="shared" si="182"/>
        <v>22.910999999999991</v>
      </c>
      <c r="U118" s="301"/>
      <c r="V118" s="301">
        <f>SUM(V116:V117)</f>
        <v>21.726202157149238</v>
      </c>
      <c r="W118" s="301">
        <f t="shared" ref="W118" si="192">SUM(W116:W117)</f>
        <v>2.1020811365526537</v>
      </c>
      <c r="X118" s="301">
        <f t="shared" ref="X118" si="193">SUM(X116:X117)</f>
        <v>1.6097167062981201</v>
      </c>
      <c r="Y118" s="301">
        <f t="shared" si="183"/>
        <v>25.438000000000013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6.5447776758467207</v>
      </c>
      <c r="C125" s="300">
        <v>2.7222683709994344</v>
      </c>
      <c r="D125" s="300">
        <v>0</v>
      </c>
      <c r="E125" s="300">
        <f>SUM(B125:D125)</f>
        <v>9.2670460468461542</v>
      </c>
      <c r="F125" s="300"/>
      <c r="G125" s="300">
        <v>6.8888295413161584</v>
      </c>
      <c r="H125" s="300">
        <v>2.4720509000354678</v>
      </c>
      <c r="I125" s="300">
        <v>0</v>
      </c>
      <c r="J125" s="300">
        <f>SUM(G125:I125)</f>
        <v>9.3608804413516253</v>
      </c>
      <c r="K125" s="300"/>
      <c r="L125" s="300">
        <v>6.5038743772869818</v>
      </c>
      <c r="M125" s="300">
        <v>2.3922871995003598</v>
      </c>
      <c r="N125" s="300">
        <v>0</v>
      </c>
      <c r="O125" s="300">
        <f>SUM(L125:N125)</f>
        <v>8.8961615767873425</v>
      </c>
      <c r="P125" s="300"/>
      <c r="Q125" s="300">
        <v>6.7210686927236489</v>
      </c>
      <c r="R125" s="300">
        <v>2.4457818661214472</v>
      </c>
      <c r="S125" s="300">
        <v>0</v>
      </c>
      <c r="T125" s="300">
        <f>SUM(Q125:S125)</f>
        <v>9.1668505588450966</v>
      </c>
      <c r="U125" s="300"/>
      <c r="V125" s="300">
        <v>6.7108654023734289</v>
      </c>
      <c r="W125" s="300">
        <v>2.4193156069736674</v>
      </c>
      <c r="X125" s="300">
        <v>0</v>
      </c>
      <c r="Y125" s="300">
        <f>SUM(V125:X125)</f>
        <v>9.1301810093470959</v>
      </c>
    </row>
    <row r="126" spans="1:25" x14ac:dyDescent="0.2">
      <c r="A126" s="260" t="s">
        <v>364</v>
      </c>
      <c r="B126" s="300">
        <v>7.2240568611401912</v>
      </c>
      <c r="C126" s="300">
        <v>0.24433444151615341</v>
      </c>
      <c r="D126" s="300">
        <v>2.5235626504974915</v>
      </c>
      <c r="E126" s="300">
        <f t="shared" ref="E126:E127" si="194">SUM(B126:D126)</f>
        <v>9.9919539531538355</v>
      </c>
      <c r="F126" s="300"/>
      <c r="G126" s="300">
        <v>7.7087920106261389</v>
      </c>
      <c r="H126" s="300">
        <v>0.29049281198648547</v>
      </c>
      <c r="I126" s="300">
        <v>0.40783473603574577</v>
      </c>
      <c r="J126" s="300">
        <f t="shared" ref="J126:J127" si="195">SUM(G126:I126)</f>
        <v>8.40711955864837</v>
      </c>
      <c r="K126" s="300"/>
      <c r="L126" s="300">
        <v>6.9329841888550838</v>
      </c>
      <c r="M126" s="300">
        <v>0.3554459605821636</v>
      </c>
      <c r="N126" s="300">
        <v>0.32540827377538273</v>
      </c>
      <c r="O126" s="300">
        <f t="shared" ref="O126:O127" si="196">SUM(L126:N126)</f>
        <v>7.6138384232126306</v>
      </c>
      <c r="P126" s="300"/>
      <c r="Q126" s="300">
        <v>7.194191845591912</v>
      </c>
      <c r="R126" s="300">
        <v>0.38365205742764663</v>
      </c>
      <c r="S126" s="300">
        <v>0.35430553813531673</v>
      </c>
      <c r="T126" s="300">
        <f t="shared" ref="T126:T127" si="197">SUM(Q126:S126)</f>
        <v>7.9321494411548752</v>
      </c>
      <c r="U126" s="300"/>
      <c r="V126" s="300">
        <v>7.2078870832165203</v>
      </c>
      <c r="W126" s="300">
        <v>0.41120498787701226</v>
      </c>
      <c r="X126" s="300">
        <v>0.36972691955936787</v>
      </c>
      <c r="Y126" s="300">
        <f t="shared" ref="Y126:Y127" si="198">SUM(V126:X126)</f>
        <v>7.9888189906529004</v>
      </c>
    </row>
    <row r="127" spans="1:25" x14ac:dyDescent="0.2">
      <c r="A127" s="264" t="s">
        <v>363</v>
      </c>
      <c r="B127" s="301">
        <f>SUM(B125:B126)</f>
        <v>13.768834536986912</v>
      </c>
      <c r="C127" s="301">
        <f t="shared" ref="C127" si="199">SUM(C125:C126)</f>
        <v>2.9666028125155877</v>
      </c>
      <c r="D127" s="301">
        <f t="shared" ref="D127" si="200">SUM(D125:D126)</f>
        <v>2.5235626504974915</v>
      </c>
      <c r="E127" s="301">
        <f t="shared" si="194"/>
        <v>19.258999999999993</v>
      </c>
      <c r="F127" s="301"/>
      <c r="G127" s="301">
        <f>SUM(G125:G126)</f>
        <v>14.597621551942296</v>
      </c>
      <c r="H127" s="301">
        <f t="shared" ref="H127" si="201">SUM(H125:H126)</f>
        <v>2.7625437120219534</v>
      </c>
      <c r="I127" s="301">
        <f t="shared" ref="I127" si="202">SUM(I125:I126)</f>
        <v>0.40783473603574577</v>
      </c>
      <c r="J127" s="301">
        <f t="shared" si="195"/>
        <v>17.767999999999994</v>
      </c>
      <c r="K127" s="301"/>
      <c r="L127" s="301">
        <f>SUM(L125:L126)</f>
        <v>13.436858566142066</v>
      </c>
      <c r="M127" s="301">
        <f t="shared" ref="M127" si="203">SUM(M125:M126)</f>
        <v>2.7477331600825234</v>
      </c>
      <c r="N127" s="301">
        <f t="shared" ref="N127" si="204">SUM(N125:N126)</f>
        <v>0.32540827377538273</v>
      </c>
      <c r="O127" s="301">
        <f t="shared" si="196"/>
        <v>16.509999999999973</v>
      </c>
      <c r="P127" s="301"/>
      <c r="Q127" s="301">
        <f>SUM(Q125:Q126)</f>
        <v>13.915260538315561</v>
      </c>
      <c r="R127" s="301">
        <f t="shared" ref="R127" si="205">SUM(R125:R126)</f>
        <v>2.829433923549094</v>
      </c>
      <c r="S127" s="301">
        <f t="shared" ref="S127" si="206">SUM(S125:S126)</f>
        <v>0.35430553813531673</v>
      </c>
      <c r="T127" s="301">
        <f t="shared" si="197"/>
        <v>17.098999999999972</v>
      </c>
      <c r="U127" s="301"/>
      <c r="V127" s="301">
        <f>SUM(V125:V126)</f>
        <v>13.918752485589948</v>
      </c>
      <c r="W127" s="301">
        <f t="shared" ref="W127" si="207">SUM(W125:W126)</f>
        <v>2.8305205948506797</v>
      </c>
      <c r="X127" s="301">
        <f t="shared" ref="X127" si="208">SUM(X125:X126)</f>
        <v>0.36972691955936787</v>
      </c>
      <c r="Y127" s="301">
        <f t="shared" si="198"/>
        <v>17.118999999999996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3.737477001679073</v>
      </c>
      <c r="C134" s="300">
        <v>2.3670425894791047</v>
      </c>
      <c r="D134" s="300">
        <v>0.42880068143674294</v>
      </c>
      <c r="E134" s="300">
        <f>SUM(B134:D134)</f>
        <v>6.5333202725949215</v>
      </c>
      <c r="F134" s="300"/>
      <c r="G134" s="300">
        <v>5.5230246767999267</v>
      </c>
      <c r="H134" s="300">
        <v>2.3683360752225191</v>
      </c>
      <c r="I134" s="300">
        <v>0.78557931846593765</v>
      </c>
      <c r="J134" s="300">
        <f>SUM(G134:I134)</f>
        <v>8.6769400704883832</v>
      </c>
      <c r="K134" s="300"/>
      <c r="L134" s="300">
        <v>4.3590449014535739</v>
      </c>
      <c r="M134" s="300">
        <v>2.2620450630187454</v>
      </c>
      <c r="N134" s="300">
        <v>1.1584015290098806</v>
      </c>
      <c r="O134" s="300">
        <f>SUM(L134:N134)</f>
        <v>7.7794914934822001</v>
      </c>
      <c r="P134" s="300"/>
      <c r="Q134" s="300">
        <v>4.4793909945329879</v>
      </c>
      <c r="R134" s="300">
        <v>2.1463748515762839</v>
      </c>
      <c r="S134" s="300">
        <v>1.1661224489597815</v>
      </c>
      <c r="T134" s="300">
        <f>SUM(Q134:S134)</f>
        <v>7.7918882950690538</v>
      </c>
      <c r="U134" s="300"/>
      <c r="V134" s="300">
        <v>5.4475853187278362</v>
      </c>
      <c r="W134" s="300">
        <v>2.231512997170217</v>
      </c>
      <c r="X134" s="300">
        <v>1.3336444308100435</v>
      </c>
      <c r="Y134" s="300">
        <f>SUM(V134:X134)</f>
        <v>9.0127427467080974</v>
      </c>
    </row>
    <row r="135" spans="1:25" x14ac:dyDescent="0.2">
      <c r="A135" s="260" t="s">
        <v>364</v>
      </c>
      <c r="B135" s="300">
        <v>6.0746763202532446</v>
      </c>
      <c r="C135" s="300">
        <v>0.26073594548560008</v>
      </c>
      <c r="D135" s="300">
        <v>0.96126746166625088</v>
      </c>
      <c r="E135" s="300">
        <f t="shared" ref="E135:E136" si="209">SUM(B135:D135)</f>
        <v>7.2966797274050954</v>
      </c>
      <c r="F135" s="300"/>
      <c r="G135" s="300">
        <v>4.9454383078702104</v>
      </c>
      <c r="H135" s="300">
        <v>1.0036239718016595</v>
      </c>
      <c r="I135" s="300">
        <v>1.1659976498397668</v>
      </c>
      <c r="J135" s="300">
        <f t="shared" ref="J135:J136" si="210">SUM(G135:I135)</f>
        <v>7.115059929511637</v>
      </c>
      <c r="K135" s="300"/>
      <c r="L135" s="300">
        <v>5.4102441585068739</v>
      </c>
      <c r="M135" s="300">
        <v>1.1344931086440648</v>
      </c>
      <c r="N135" s="300">
        <v>7.7123936685765846E-4</v>
      </c>
      <c r="O135" s="300">
        <f t="shared" ref="O135:O136" si="211">SUM(L135:N135)</f>
        <v>6.5455085065177965</v>
      </c>
      <c r="P135" s="300"/>
      <c r="Q135" s="300">
        <v>5.3640090162375538</v>
      </c>
      <c r="R135" s="300">
        <v>1.1283314436874896</v>
      </c>
      <c r="S135" s="300">
        <v>7.7124500591024077E-4</v>
      </c>
      <c r="T135" s="300">
        <f t="shared" ref="T135:T136" si="212">SUM(Q135:S135)</f>
        <v>6.4931117049309535</v>
      </c>
      <c r="U135" s="300"/>
      <c r="V135" s="300">
        <v>6.089251733644196</v>
      </c>
      <c r="W135" s="300">
        <v>1.3042314950216038</v>
      </c>
      <c r="X135" s="300">
        <v>7.7402462610150658E-4</v>
      </c>
      <c r="Y135" s="300">
        <f t="shared" ref="Y135:Y136" si="213">SUM(V135:X135)</f>
        <v>7.3942572532919018</v>
      </c>
    </row>
    <row r="136" spans="1:25" x14ac:dyDescent="0.2">
      <c r="A136" s="264" t="s">
        <v>363</v>
      </c>
      <c r="B136" s="301">
        <f>SUM(B134:B135)</f>
        <v>9.8121533219323176</v>
      </c>
      <c r="C136" s="301">
        <f t="shared" ref="C136" si="214">SUM(C134:C135)</f>
        <v>2.6277785349647047</v>
      </c>
      <c r="D136" s="301">
        <f t="shared" ref="D136" si="215">SUM(D134:D135)</f>
        <v>1.3900681431029938</v>
      </c>
      <c r="E136" s="301">
        <f t="shared" si="209"/>
        <v>13.830000000000016</v>
      </c>
      <c r="F136" s="301"/>
      <c r="G136" s="301">
        <f>SUM(G134:G135)</f>
        <v>10.468462984670136</v>
      </c>
      <c r="H136" s="301">
        <f t="shared" ref="H136" si="216">SUM(H134:H135)</f>
        <v>3.3719600470241788</v>
      </c>
      <c r="I136" s="301">
        <f t="shared" ref="I136" si="217">SUM(I134:I135)</f>
        <v>1.9515769683057045</v>
      </c>
      <c r="J136" s="301">
        <f t="shared" si="210"/>
        <v>15.792000000000019</v>
      </c>
      <c r="K136" s="301"/>
      <c r="L136" s="301">
        <f>SUM(L134:L135)</f>
        <v>9.7692890599604478</v>
      </c>
      <c r="M136" s="301">
        <f t="shared" ref="M136" si="218">SUM(M134:M135)</f>
        <v>3.3965381716628102</v>
      </c>
      <c r="N136" s="301">
        <f t="shared" ref="N136" si="219">SUM(N134:N135)</f>
        <v>1.1591727683767383</v>
      </c>
      <c r="O136" s="301">
        <f t="shared" si="211"/>
        <v>14.324999999999996</v>
      </c>
      <c r="P136" s="301"/>
      <c r="Q136" s="301">
        <f>SUM(Q134:Q135)</f>
        <v>9.8434000107705408</v>
      </c>
      <c r="R136" s="301">
        <f t="shared" ref="R136" si="220">SUM(R134:R135)</f>
        <v>3.2747062952637735</v>
      </c>
      <c r="S136" s="301">
        <f t="shared" ref="S136" si="221">SUM(S134:S135)</f>
        <v>1.1668936939656918</v>
      </c>
      <c r="T136" s="301">
        <f t="shared" si="212"/>
        <v>14.285000000000005</v>
      </c>
      <c r="U136" s="301"/>
      <c r="V136" s="301">
        <f>SUM(V134:V135)</f>
        <v>11.536837052372032</v>
      </c>
      <c r="W136" s="301">
        <f t="shared" ref="W136" si="222">SUM(W134:W135)</f>
        <v>3.5357444921918209</v>
      </c>
      <c r="X136" s="301">
        <f t="shared" ref="X136" si="223">SUM(X134:X135)</f>
        <v>1.3344184554361449</v>
      </c>
      <c r="Y136" s="301">
        <f t="shared" si="213"/>
        <v>16.406999999999996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11.352927680680386</v>
      </c>
      <c r="C143" s="300">
        <v>6.1037912062696931</v>
      </c>
      <c r="D143" s="300">
        <v>3.2368068001104704</v>
      </c>
      <c r="E143" s="300">
        <f>SUM(B143:D143)</f>
        <v>20.69352568706055</v>
      </c>
      <c r="F143" s="300"/>
      <c r="G143" s="300">
        <v>10.85441650540985</v>
      </c>
      <c r="H143" s="300">
        <v>6.7632646610984297</v>
      </c>
      <c r="I143" s="300">
        <v>4.0643365001831606</v>
      </c>
      <c r="J143" s="300">
        <f>SUM(G143:I143)</f>
        <v>21.68201766669144</v>
      </c>
      <c r="K143" s="300"/>
      <c r="L143" s="300">
        <v>12.868252626274687</v>
      </c>
      <c r="M143" s="300">
        <v>6.3656628275455782</v>
      </c>
      <c r="N143" s="300">
        <v>1.1847786356266721</v>
      </c>
      <c r="O143" s="300">
        <f>SUM(L143:N143)</f>
        <v>20.418694089446937</v>
      </c>
      <c r="P143" s="300"/>
      <c r="Q143" s="300">
        <v>13.46295812508014</v>
      </c>
      <c r="R143" s="300">
        <v>6.7108447895057237</v>
      </c>
      <c r="S143" s="300">
        <v>1.3300055969502109</v>
      </c>
      <c r="T143" s="300">
        <f>SUM(Q143:S143)</f>
        <v>21.503808511536075</v>
      </c>
      <c r="U143" s="300"/>
      <c r="V143" s="300">
        <v>14.398247311822473</v>
      </c>
      <c r="W143" s="300">
        <v>7.1787933015618677</v>
      </c>
      <c r="X143" s="300">
        <v>1.5610807725438658</v>
      </c>
      <c r="Y143" s="300">
        <f>SUM(V143:X143)</f>
        <v>23.138121385928208</v>
      </c>
    </row>
    <row r="144" spans="1:25" x14ac:dyDescent="0.2">
      <c r="A144" s="260" t="s">
        <v>364</v>
      </c>
      <c r="B144" s="300">
        <v>27.071412447543683</v>
      </c>
      <c r="C144" s="300">
        <v>1.8745932148759068</v>
      </c>
      <c r="D144" s="300">
        <v>5.6974686505198866</v>
      </c>
      <c r="E144" s="300">
        <f t="shared" ref="E144:E145" si="224">SUM(B144:D144)</f>
        <v>34.643474312939475</v>
      </c>
      <c r="F144" s="300"/>
      <c r="G144" s="300">
        <v>19.928149205215949</v>
      </c>
      <c r="H144" s="300">
        <v>1.8140218009696669</v>
      </c>
      <c r="I144" s="300">
        <v>6.0088113271229204</v>
      </c>
      <c r="J144" s="300">
        <f t="shared" ref="J144:J145" si="225">SUM(G144:I144)</f>
        <v>27.750982333308535</v>
      </c>
      <c r="K144" s="300"/>
      <c r="L144" s="300">
        <v>21.657522845038272</v>
      </c>
      <c r="M144" s="300">
        <v>3.1983257815539297</v>
      </c>
      <c r="N144" s="300">
        <v>5.9714572839608691</v>
      </c>
      <c r="O144" s="300">
        <f t="shared" ref="O144:O145" si="226">SUM(L144:N144)</f>
        <v>30.827305910553072</v>
      </c>
      <c r="P144" s="300"/>
      <c r="Q144" s="300">
        <v>21.757935874150157</v>
      </c>
      <c r="R144" s="300">
        <v>3.3485443037633433</v>
      </c>
      <c r="S144" s="300">
        <v>6.296711310550374</v>
      </c>
      <c r="T144" s="300">
        <f t="shared" ref="T144:T145" si="227">SUM(Q144:S144)</f>
        <v>31.403191488463875</v>
      </c>
      <c r="U144" s="300"/>
      <c r="V144" s="300">
        <v>22.365567924297928</v>
      </c>
      <c r="W144" s="300">
        <v>3.6398594943176961</v>
      </c>
      <c r="X144" s="300">
        <v>6.8324511954562919</v>
      </c>
      <c r="Y144" s="300">
        <f t="shared" ref="Y144:Y145" si="228">SUM(V144:X144)</f>
        <v>32.837878614071919</v>
      </c>
    </row>
    <row r="145" spans="1:25" x14ac:dyDescent="0.2">
      <c r="A145" s="264" t="s">
        <v>363</v>
      </c>
      <c r="B145" s="301">
        <f>SUM(B143:B144)</f>
        <v>38.424340128224067</v>
      </c>
      <c r="C145" s="301">
        <f t="shared" ref="C145" si="229">SUM(C143:C144)</f>
        <v>7.9783844211456003</v>
      </c>
      <c r="D145" s="301">
        <f t="shared" ref="D145" si="230">SUM(D143:D144)</f>
        <v>8.9342754506303574</v>
      </c>
      <c r="E145" s="301">
        <f t="shared" si="224"/>
        <v>55.337000000000025</v>
      </c>
      <c r="F145" s="301"/>
      <c r="G145" s="301">
        <f>SUM(G143:G144)</f>
        <v>30.782565710625796</v>
      </c>
      <c r="H145" s="301">
        <f t="shared" ref="H145" si="231">SUM(H143:H144)</f>
        <v>8.5772864620680966</v>
      </c>
      <c r="I145" s="301">
        <f t="shared" ref="I145" si="232">SUM(I143:I144)</f>
        <v>10.07314782730608</v>
      </c>
      <c r="J145" s="301">
        <f t="shared" si="225"/>
        <v>49.432999999999971</v>
      </c>
      <c r="K145" s="301"/>
      <c r="L145" s="301">
        <f>SUM(L143:L144)</f>
        <v>34.525775471312961</v>
      </c>
      <c r="M145" s="301">
        <f t="shared" ref="M145" si="233">SUM(M143:M144)</f>
        <v>9.563988609099507</v>
      </c>
      <c r="N145" s="301">
        <f t="shared" ref="N145" si="234">SUM(N143:N144)</f>
        <v>7.1562359195875409</v>
      </c>
      <c r="O145" s="301">
        <f t="shared" si="226"/>
        <v>51.246000000000009</v>
      </c>
      <c r="P145" s="301"/>
      <c r="Q145" s="301">
        <f>SUM(Q143:Q144)</f>
        <v>35.220893999230299</v>
      </c>
      <c r="R145" s="301">
        <f t="shared" ref="R145" si="235">SUM(R143:R144)</f>
        <v>10.059389093269067</v>
      </c>
      <c r="S145" s="301">
        <f t="shared" ref="S145" si="236">SUM(S143:S144)</f>
        <v>7.626716907500585</v>
      </c>
      <c r="T145" s="301">
        <f t="shared" si="227"/>
        <v>52.906999999999954</v>
      </c>
      <c r="U145" s="301"/>
      <c r="V145" s="301">
        <f>SUM(V143:V144)</f>
        <v>36.763815236120401</v>
      </c>
      <c r="W145" s="301">
        <f t="shared" ref="W145" si="237">SUM(W143:W144)</f>
        <v>10.818652795879563</v>
      </c>
      <c r="X145" s="301">
        <f t="shared" ref="X145" si="238">SUM(X143:X144)</f>
        <v>8.3935319680001577</v>
      </c>
      <c r="Y145" s="301">
        <f t="shared" si="228"/>
        <v>55.976000000000127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14.640070763403022</v>
      </c>
      <c r="C152" s="300">
        <v>13.175754596762568</v>
      </c>
      <c r="D152" s="300">
        <v>3.0429958127028724</v>
      </c>
      <c r="E152" s="300">
        <f>SUM(B152:D152)</f>
        <v>30.858821172868463</v>
      </c>
      <c r="F152" s="300"/>
      <c r="G152" s="300">
        <v>12.79277571413709</v>
      </c>
      <c r="H152" s="300">
        <v>11.877719171924323</v>
      </c>
      <c r="I152" s="300">
        <v>1.5005726237193926</v>
      </c>
      <c r="J152" s="300">
        <f>SUM(G152:I152)</f>
        <v>26.171067509780805</v>
      </c>
      <c r="K152" s="300"/>
      <c r="L152" s="300">
        <v>13.511776196855077</v>
      </c>
      <c r="M152" s="300">
        <v>12.171610558837124</v>
      </c>
      <c r="N152" s="300">
        <v>1.6907511712730494</v>
      </c>
      <c r="O152" s="300">
        <f>SUM(L152:N152)</f>
        <v>27.374137926965251</v>
      </c>
      <c r="P152" s="300"/>
      <c r="Q152" s="300">
        <v>14.072248081015088</v>
      </c>
      <c r="R152" s="300">
        <v>12.219470899590229</v>
      </c>
      <c r="S152" s="300">
        <v>1.7003810030685675</v>
      </c>
      <c r="T152" s="300">
        <f>SUM(Q152:S152)</f>
        <v>27.992099983673885</v>
      </c>
      <c r="U152" s="300"/>
      <c r="V152" s="300">
        <v>15.017043245002528</v>
      </c>
      <c r="W152" s="300">
        <v>12.318874370892031</v>
      </c>
      <c r="X152" s="300">
        <v>1.7914936909761525</v>
      </c>
      <c r="Y152" s="300">
        <f>SUM(V152:X152)</f>
        <v>29.127411306870712</v>
      </c>
    </row>
    <row r="153" spans="1:25" x14ac:dyDescent="0.2">
      <c r="A153" s="260" t="s">
        <v>364</v>
      </c>
      <c r="B153" s="300">
        <v>25.176192628858278</v>
      </c>
      <c r="C153" s="300">
        <v>8.0927615912699444</v>
      </c>
      <c r="D153" s="300">
        <v>1.937224607003408</v>
      </c>
      <c r="E153" s="300">
        <f t="shared" ref="E153:E154" si="239">SUM(B153:D153)</f>
        <v>35.20617882713163</v>
      </c>
      <c r="F153" s="300"/>
      <c r="G153" s="300">
        <v>27.589818014687165</v>
      </c>
      <c r="H153" s="300">
        <v>7.3527307900305869</v>
      </c>
      <c r="I153" s="300">
        <v>5.8243836855012514</v>
      </c>
      <c r="J153" s="300">
        <f t="shared" ref="J153:J154" si="240">SUM(G153:I153)</f>
        <v>40.766932490219006</v>
      </c>
      <c r="K153" s="300"/>
      <c r="L153" s="300">
        <v>27.141163352844025</v>
      </c>
      <c r="M153" s="300">
        <v>7.5383380756618639</v>
      </c>
      <c r="N153" s="300">
        <v>3.5013606445287917</v>
      </c>
      <c r="O153" s="300">
        <f t="shared" ref="O153:O154" si="241">SUM(L153:N153)</f>
        <v>38.180862073034682</v>
      </c>
      <c r="P153" s="300"/>
      <c r="Q153" s="300">
        <v>27.767634675936002</v>
      </c>
      <c r="R153" s="300">
        <v>7.6963823591645495</v>
      </c>
      <c r="S153" s="300">
        <v>3.5268829812255178</v>
      </c>
      <c r="T153" s="300">
        <f t="shared" ref="T153:T154" si="242">SUM(Q153:S153)</f>
        <v>38.990900016326073</v>
      </c>
      <c r="U153" s="300"/>
      <c r="V153" s="300">
        <v>28.98421239944869</v>
      </c>
      <c r="W153" s="300">
        <v>7.9611055355088096</v>
      </c>
      <c r="X153" s="300">
        <v>3.6922707581716541</v>
      </c>
      <c r="Y153" s="300">
        <f t="shared" ref="Y153:Y154" si="243">SUM(V153:X153)</f>
        <v>40.637588693129153</v>
      </c>
    </row>
    <row r="154" spans="1:25" x14ac:dyDescent="0.2">
      <c r="A154" s="264" t="s">
        <v>363</v>
      </c>
      <c r="B154" s="301">
        <f>SUM(B152:B153)</f>
        <v>39.816263392261298</v>
      </c>
      <c r="C154" s="301">
        <f t="shared" ref="C154" si="244">SUM(C152:C153)</f>
        <v>21.268516188032514</v>
      </c>
      <c r="D154" s="301">
        <f t="shared" ref="D154" si="245">SUM(D152:D153)</f>
        <v>4.9802204197062805</v>
      </c>
      <c r="E154" s="301">
        <f t="shared" si="239"/>
        <v>66.065000000000097</v>
      </c>
      <c r="F154" s="301"/>
      <c r="G154" s="301">
        <f>SUM(G152:G153)</f>
        <v>40.382593728824254</v>
      </c>
      <c r="H154" s="301">
        <f t="shared" ref="H154" si="246">SUM(H152:H153)</f>
        <v>19.230449961954911</v>
      </c>
      <c r="I154" s="301">
        <f t="shared" ref="I154" si="247">SUM(I152:I153)</f>
        <v>7.324956309220644</v>
      </c>
      <c r="J154" s="301">
        <f t="shared" si="240"/>
        <v>66.937999999999803</v>
      </c>
      <c r="K154" s="301"/>
      <c r="L154" s="301">
        <f>SUM(L152:L153)</f>
        <v>40.652939549699099</v>
      </c>
      <c r="M154" s="301">
        <f t="shared" ref="M154" si="248">SUM(M152:M153)</f>
        <v>19.709948634498986</v>
      </c>
      <c r="N154" s="301">
        <f t="shared" ref="N154" si="249">SUM(N152:N153)</f>
        <v>5.1921118158018409</v>
      </c>
      <c r="O154" s="301">
        <f t="shared" si="241"/>
        <v>65.554999999999922</v>
      </c>
      <c r="P154" s="301"/>
      <c r="Q154" s="301">
        <f>SUM(Q152:Q153)</f>
        <v>41.839882756951091</v>
      </c>
      <c r="R154" s="301">
        <f t="shared" ref="R154" si="250">SUM(R152:R153)</f>
        <v>19.91585325875478</v>
      </c>
      <c r="S154" s="301">
        <f t="shared" ref="S154" si="251">SUM(S152:S153)</f>
        <v>5.2272639842940851</v>
      </c>
      <c r="T154" s="301">
        <f t="shared" si="242"/>
        <v>66.982999999999961</v>
      </c>
      <c r="U154" s="301"/>
      <c r="V154" s="301">
        <f>SUM(V152:V153)</f>
        <v>44.00125564445122</v>
      </c>
      <c r="W154" s="301">
        <f t="shared" ref="W154" si="252">SUM(W152:W153)</f>
        <v>20.27997990640084</v>
      </c>
      <c r="X154" s="301">
        <f t="shared" ref="X154" si="253">SUM(X152:X153)</f>
        <v>5.4837644491478068</v>
      </c>
      <c r="Y154" s="301">
        <f t="shared" si="243"/>
        <v>69.764999999999873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16.571409291670321</v>
      </c>
      <c r="C161" s="300">
        <v>15.619766136009751</v>
      </c>
      <c r="D161" s="300">
        <v>0.55573364166136241</v>
      </c>
      <c r="E161" s="300">
        <f>SUM(B161:D161)</f>
        <v>32.746909069341434</v>
      </c>
      <c r="F161" s="300"/>
      <c r="G161" s="300">
        <v>17.596572675554846</v>
      </c>
      <c r="H161" s="300">
        <v>14.864076660391717</v>
      </c>
      <c r="I161" s="300">
        <v>0.15946869070470937</v>
      </c>
      <c r="J161" s="300">
        <f>SUM(G161:I161)</f>
        <v>32.620118026651269</v>
      </c>
      <c r="K161" s="300"/>
      <c r="L161" s="300">
        <v>17.457218804980997</v>
      </c>
      <c r="M161" s="300">
        <v>14.762298501969738</v>
      </c>
      <c r="N161" s="300">
        <v>2.0271665437911777</v>
      </c>
      <c r="O161" s="300">
        <f>SUM(L161:N161)</f>
        <v>34.24668385074191</v>
      </c>
      <c r="P161" s="300"/>
      <c r="Q161" s="300">
        <v>17.145054139773798</v>
      </c>
      <c r="R161" s="300">
        <v>14.527958616883243</v>
      </c>
      <c r="S161" s="300">
        <v>1.9926067957627793</v>
      </c>
      <c r="T161" s="300">
        <f>SUM(Q161:S161)</f>
        <v>33.66561955241982</v>
      </c>
      <c r="U161" s="300"/>
      <c r="V161" s="300">
        <v>17.468679880413131</v>
      </c>
      <c r="W161" s="300">
        <v>14.808750874005806</v>
      </c>
      <c r="X161" s="300">
        <v>2.0473296018608438</v>
      </c>
      <c r="Y161" s="300">
        <f>SUM(V161:X161)</f>
        <v>34.324760356279782</v>
      </c>
    </row>
    <row r="162" spans="1:25" x14ac:dyDescent="0.2">
      <c r="A162" s="260" t="s">
        <v>364</v>
      </c>
      <c r="B162" s="300">
        <v>18.095011888879611</v>
      </c>
      <c r="C162" s="300">
        <v>2.9149649263156978</v>
      </c>
      <c r="D162" s="300">
        <v>0.97111411546335347</v>
      </c>
      <c r="E162" s="300">
        <f t="shared" ref="E162:E163" si="254">SUM(B162:D162)</f>
        <v>21.981090930658663</v>
      </c>
      <c r="F162" s="300"/>
      <c r="G162" s="300">
        <v>18.783019734279399</v>
      </c>
      <c r="H162" s="300">
        <v>2.8616656546300434</v>
      </c>
      <c r="I162" s="300">
        <v>0.36119658443928609</v>
      </c>
      <c r="J162" s="300">
        <f t="shared" ref="J162:J163" si="255">SUM(G162:I162)</f>
        <v>22.005881973348732</v>
      </c>
      <c r="K162" s="300"/>
      <c r="L162" s="300">
        <v>19.069230565082588</v>
      </c>
      <c r="M162" s="300">
        <v>2.8550855841754896</v>
      </c>
      <c r="N162" s="300">
        <v>0</v>
      </c>
      <c r="O162" s="300">
        <f t="shared" ref="O162:O163" si="256">SUM(L162:N162)</f>
        <v>21.924316149258079</v>
      </c>
      <c r="P162" s="300"/>
      <c r="Q162" s="300">
        <v>18.350053514423927</v>
      </c>
      <c r="R162" s="300">
        <v>2.9553269331563721</v>
      </c>
      <c r="S162" s="300">
        <v>0</v>
      </c>
      <c r="T162" s="300">
        <f t="shared" ref="T162:T163" si="257">SUM(Q162:S162)</f>
        <v>21.305380447580298</v>
      </c>
      <c r="U162" s="300"/>
      <c r="V162" s="300">
        <v>17.934927207582987</v>
      </c>
      <c r="W162" s="300">
        <v>3.3213124361372275</v>
      </c>
      <c r="X162" s="300">
        <v>0</v>
      </c>
      <c r="Y162" s="300">
        <f t="shared" ref="Y162:Y163" si="258">SUM(V162:X162)</f>
        <v>21.256239643720214</v>
      </c>
    </row>
    <row r="163" spans="1:25" x14ac:dyDescent="0.2">
      <c r="A163" s="264" t="s">
        <v>363</v>
      </c>
      <c r="B163" s="301">
        <f>SUM(B161:B162)</f>
        <v>34.666421180549932</v>
      </c>
      <c r="C163" s="301">
        <f t="shared" ref="C163" si="259">SUM(C161:C162)</f>
        <v>18.534731062325449</v>
      </c>
      <c r="D163" s="301">
        <f t="shared" ref="D163" si="260">SUM(D161:D162)</f>
        <v>1.5268477571247159</v>
      </c>
      <c r="E163" s="301">
        <f t="shared" si="254"/>
        <v>54.728000000000094</v>
      </c>
      <c r="F163" s="301"/>
      <c r="G163" s="301">
        <f>SUM(G161:G162)</f>
        <v>36.379592409834245</v>
      </c>
      <c r="H163" s="301">
        <f t="shared" ref="H163" si="261">SUM(H161:H162)</f>
        <v>17.725742315021762</v>
      </c>
      <c r="I163" s="301">
        <f t="shared" ref="I163" si="262">SUM(I161:I162)</f>
        <v>0.52066527514399552</v>
      </c>
      <c r="J163" s="301">
        <f t="shared" si="255"/>
        <v>54.626000000000005</v>
      </c>
      <c r="K163" s="301"/>
      <c r="L163" s="301">
        <f>SUM(L161:L162)</f>
        <v>36.526449370063588</v>
      </c>
      <c r="M163" s="301">
        <f t="shared" ref="M163" si="263">SUM(M161:M162)</f>
        <v>17.617384086145229</v>
      </c>
      <c r="N163" s="301">
        <f t="shared" ref="N163" si="264">SUM(N161:N162)</f>
        <v>2.0271665437911777</v>
      </c>
      <c r="O163" s="301">
        <f t="shared" si="256"/>
        <v>56.170999999999992</v>
      </c>
      <c r="P163" s="301"/>
      <c r="Q163" s="301">
        <f>SUM(Q161:Q162)</f>
        <v>35.495107654197724</v>
      </c>
      <c r="R163" s="301">
        <f t="shared" ref="R163" si="265">SUM(R161:R162)</f>
        <v>17.483285550039614</v>
      </c>
      <c r="S163" s="301">
        <f t="shared" ref="S163" si="266">SUM(S161:S162)</f>
        <v>1.9926067957627793</v>
      </c>
      <c r="T163" s="301">
        <f t="shared" si="257"/>
        <v>54.971000000000117</v>
      </c>
      <c r="U163" s="301"/>
      <c r="V163" s="301">
        <f>SUM(V161:V162)</f>
        <v>35.403607087996122</v>
      </c>
      <c r="W163" s="301">
        <f t="shared" ref="W163" si="267">SUM(W161:W162)</f>
        <v>18.130063310143033</v>
      </c>
      <c r="X163" s="301">
        <f t="shared" ref="X163" si="268">SUM(X161:X162)</f>
        <v>2.0473296018608438</v>
      </c>
      <c r="Y163" s="301">
        <f t="shared" si="258"/>
        <v>55.580999999999996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24.376928563449606</v>
      </c>
      <c r="C170" s="300">
        <v>23.255572095843469</v>
      </c>
      <c r="D170" s="300">
        <v>4.1614455666780668</v>
      </c>
      <c r="E170" s="300">
        <f>SUM(B170:D170)</f>
        <v>51.793946225971141</v>
      </c>
      <c r="F170" s="300"/>
      <c r="G170" s="300">
        <v>26.686955619197146</v>
      </c>
      <c r="H170" s="300">
        <v>24.527467875986748</v>
      </c>
      <c r="I170" s="300">
        <v>5.6395970566398868</v>
      </c>
      <c r="J170" s="300">
        <f>SUM(G170:I170)</f>
        <v>56.85402055182378</v>
      </c>
      <c r="K170" s="300"/>
      <c r="L170" s="300">
        <v>29.334779909613573</v>
      </c>
      <c r="M170" s="300">
        <v>24.025539152549992</v>
      </c>
      <c r="N170" s="300">
        <v>2.7403520619551869</v>
      </c>
      <c r="O170" s="300">
        <f>SUM(L170:N170)</f>
        <v>56.100671124118755</v>
      </c>
      <c r="P170" s="300"/>
      <c r="Q170" s="300">
        <v>31.824326327136557</v>
      </c>
      <c r="R170" s="300">
        <v>24.948511633108474</v>
      </c>
      <c r="S170" s="300">
        <v>2.9413207311438212</v>
      </c>
      <c r="T170" s="300">
        <f>SUM(Q170:S170)</f>
        <v>59.714158691388846</v>
      </c>
      <c r="U170" s="300"/>
      <c r="V170" s="300">
        <v>34.354987364409347</v>
      </c>
      <c r="W170" s="300">
        <v>24.620501886049965</v>
      </c>
      <c r="X170" s="300">
        <v>3.0382584629690048</v>
      </c>
      <c r="Y170" s="300">
        <f>SUM(V170:X170)</f>
        <v>62.013747713428316</v>
      </c>
    </row>
    <row r="171" spans="1:25" x14ac:dyDescent="0.2">
      <c r="A171" s="260" t="s">
        <v>364</v>
      </c>
      <c r="B171" s="300">
        <v>21.660819761229867</v>
      </c>
      <c r="C171" s="300">
        <v>4.3744737076957154</v>
      </c>
      <c r="D171" s="300">
        <v>2.3647603051034474</v>
      </c>
      <c r="E171" s="300">
        <f t="shared" ref="E171" si="269">SUM(B171:D171)</f>
        <v>28.400053774029029</v>
      </c>
      <c r="F171" s="300"/>
      <c r="G171" s="300">
        <v>17.568013936282661</v>
      </c>
      <c r="H171" s="300">
        <v>4.9613160271955916</v>
      </c>
      <c r="I171" s="300">
        <v>2.9226494846978883</v>
      </c>
      <c r="J171" s="300">
        <f t="shared" ref="J171:J172" si="270">SUM(G171:I171)</f>
        <v>25.451979448176143</v>
      </c>
      <c r="K171" s="300"/>
      <c r="L171" s="300">
        <v>16.643428738749002</v>
      </c>
      <c r="M171" s="300">
        <v>3.9030880347086785</v>
      </c>
      <c r="N171" s="300">
        <v>3.1468121024236431</v>
      </c>
      <c r="O171" s="300">
        <f t="shared" ref="O171:O172" si="271">SUM(L171:N171)</f>
        <v>23.693328875881321</v>
      </c>
      <c r="P171" s="300"/>
      <c r="Q171" s="300">
        <v>17.43248219317649</v>
      </c>
      <c r="R171" s="300">
        <v>4.1980668614156667</v>
      </c>
      <c r="S171" s="300">
        <v>3.4042922540189355</v>
      </c>
      <c r="T171" s="300">
        <f t="shared" ref="T171:T172" si="272">SUM(Q171:S171)</f>
        <v>25.034841308611092</v>
      </c>
      <c r="U171" s="300"/>
      <c r="V171" s="300">
        <v>17.530468951503799</v>
      </c>
      <c r="W171" s="300">
        <v>4.4249742695654053</v>
      </c>
      <c r="X171" s="300">
        <v>3.6198090655025119</v>
      </c>
      <c r="Y171" s="300">
        <f t="shared" ref="Y171:Y172" si="273">SUM(V171:X171)</f>
        <v>25.575252286571715</v>
      </c>
    </row>
    <row r="172" spans="1:25" x14ac:dyDescent="0.2">
      <c r="A172" s="264" t="s">
        <v>363</v>
      </c>
      <c r="B172" s="301">
        <f>SUM(B170:B171)</f>
        <v>46.03774832467947</v>
      </c>
      <c r="C172" s="301">
        <f t="shared" ref="C172" si="274">SUM(C170:C171)</f>
        <v>27.630045803539183</v>
      </c>
      <c r="D172" s="301">
        <f t="shared" ref="D172" si="275">SUM(D170:D171)</f>
        <v>6.5262058717815137</v>
      </c>
      <c r="E172" s="301">
        <f>SUM(B172:D172)</f>
        <v>80.194000000000159</v>
      </c>
      <c r="F172" s="301"/>
      <c r="G172" s="301">
        <f>SUM(G170:G171)</f>
        <v>44.254969555479803</v>
      </c>
      <c r="H172" s="301">
        <f t="shared" ref="H172" si="276">SUM(H170:H171)</f>
        <v>29.488783903182338</v>
      </c>
      <c r="I172" s="301">
        <f t="shared" ref="I172" si="277">SUM(I170:I171)</f>
        <v>8.5622465413377746</v>
      </c>
      <c r="J172" s="301">
        <f t="shared" si="270"/>
        <v>82.305999999999912</v>
      </c>
      <c r="K172" s="301"/>
      <c r="L172" s="301">
        <f>SUM(L170:L171)</f>
        <v>45.978208648362575</v>
      </c>
      <c r="M172" s="301">
        <f t="shared" ref="M172" si="278">SUM(M170:M171)</f>
        <v>27.92862718725867</v>
      </c>
      <c r="N172" s="301">
        <f t="shared" ref="N172" si="279">SUM(N170:N171)</f>
        <v>5.8871641643788299</v>
      </c>
      <c r="O172" s="301">
        <f t="shared" si="271"/>
        <v>79.794000000000082</v>
      </c>
      <c r="P172" s="301"/>
      <c r="Q172" s="301">
        <f>SUM(Q170:Q171)</f>
        <v>49.256808520313044</v>
      </c>
      <c r="R172" s="301">
        <f t="shared" ref="R172" si="280">SUM(R170:R171)</f>
        <v>29.146578494524142</v>
      </c>
      <c r="S172" s="301">
        <f t="shared" ref="S172" si="281">SUM(S170:S171)</f>
        <v>6.3456129851627567</v>
      </c>
      <c r="T172" s="301">
        <f t="shared" si="272"/>
        <v>84.748999999999953</v>
      </c>
      <c r="U172" s="301"/>
      <c r="V172" s="301">
        <f>SUM(V170:V171)</f>
        <v>51.885456315913146</v>
      </c>
      <c r="W172" s="301">
        <f t="shared" ref="W172" si="282">SUM(W170:W171)</f>
        <v>29.045476155615368</v>
      </c>
      <c r="X172" s="301">
        <f t="shared" ref="X172" si="283">SUM(X170:X171)</f>
        <v>6.6580675284715163</v>
      </c>
      <c r="Y172" s="301">
        <f t="shared" si="273"/>
        <v>87.589000000000027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59.22431360440175</v>
      </c>
      <c r="C179" s="300">
        <v>47.129956688113019</v>
      </c>
      <c r="D179" s="300">
        <v>5.7024163065576392</v>
      </c>
      <c r="E179" s="300">
        <f>SUM(B179:D179)</f>
        <v>112.05668659907241</v>
      </c>
      <c r="F179" s="300"/>
      <c r="G179" s="300">
        <v>52.530666871142287</v>
      </c>
      <c r="H179" s="300">
        <v>43.595844786362036</v>
      </c>
      <c r="I179" s="300">
        <v>7.5058302629993428</v>
      </c>
      <c r="J179" s="300">
        <f>SUM(G179:I179)</f>
        <v>103.63234192050366</v>
      </c>
      <c r="K179" s="300"/>
      <c r="L179" s="300">
        <v>56.124175015789234</v>
      </c>
      <c r="M179" s="300">
        <v>50.353265277241043</v>
      </c>
      <c r="N179" s="300">
        <v>4.7446490207202094</v>
      </c>
      <c r="O179" s="300">
        <f>SUM(L179:N179)</f>
        <v>111.22208931375047</v>
      </c>
      <c r="P179" s="300"/>
      <c r="Q179" s="300">
        <v>60.912993907626706</v>
      </c>
      <c r="R179" s="300">
        <v>51.677974453785794</v>
      </c>
      <c r="S179" s="300">
        <v>5.2884606914477343</v>
      </c>
      <c r="T179" s="300">
        <f>SUM(Q179:S179)</f>
        <v>117.87942905286025</v>
      </c>
      <c r="U179" s="300"/>
      <c r="V179" s="300">
        <v>68.191677273511758</v>
      </c>
      <c r="W179" s="300">
        <v>51.686831493998298</v>
      </c>
      <c r="X179" s="300">
        <v>6.0815630570699577</v>
      </c>
      <c r="Y179" s="300">
        <f>SUM(V179:X179)</f>
        <v>125.96007182458001</v>
      </c>
    </row>
    <row r="180" spans="1:25" x14ac:dyDescent="0.2">
      <c r="A180" s="260" t="s">
        <v>364</v>
      </c>
      <c r="B180" s="300">
        <v>17.990185148469383</v>
      </c>
      <c r="C180" s="300">
        <v>4.8015049927175433</v>
      </c>
      <c r="D180" s="300">
        <v>3.1866232597406938</v>
      </c>
      <c r="E180" s="300">
        <f t="shared" ref="E180:E181" si="284">SUM(B180:D180)</f>
        <v>25.978313400927618</v>
      </c>
      <c r="F180" s="300"/>
      <c r="G180" s="300">
        <v>17.861673118236855</v>
      </c>
      <c r="H180" s="300">
        <v>5.8304605424190825</v>
      </c>
      <c r="I180" s="300">
        <v>0.60652441884031227</v>
      </c>
      <c r="J180" s="300">
        <f t="shared" ref="J180:J181" si="285">SUM(G180:I180)</f>
        <v>24.298658079496249</v>
      </c>
      <c r="K180" s="300"/>
      <c r="L180" s="300">
        <v>18.845615819490412</v>
      </c>
      <c r="M180" s="300">
        <v>6.7089987595648539</v>
      </c>
      <c r="N180" s="300">
        <v>1.886296107194376</v>
      </c>
      <c r="O180" s="300">
        <f t="shared" ref="O180:O181" si="286">SUM(L180:N180)</f>
        <v>27.440910686249641</v>
      </c>
      <c r="P180" s="300"/>
      <c r="Q180" s="300">
        <v>20.017003597462121</v>
      </c>
      <c r="R180" s="300">
        <v>7.2153311312116699</v>
      </c>
      <c r="S180" s="300">
        <v>1.9182362184657979</v>
      </c>
      <c r="T180" s="300">
        <f t="shared" ref="T180:T181" si="287">SUM(Q180:S180)</f>
        <v>29.150570947139588</v>
      </c>
      <c r="U180" s="300"/>
      <c r="V180" s="300">
        <v>21.590983183879608</v>
      </c>
      <c r="W180" s="300">
        <v>7.8794968523249596</v>
      </c>
      <c r="X180" s="300">
        <v>1.8904481392153742</v>
      </c>
      <c r="Y180" s="300">
        <f t="shared" ref="Y180:Y181" si="288">SUM(V180:X180)</f>
        <v>31.360928175419939</v>
      </c>
    </row>
    <row r="181" spans="1:25" x14ac:dyDescent="0.2">
      <c r="A181" s="264" t="s">
        <v>363</v>
      </c>
      <c r="B181" s="301">
        <f>SUM(B179:B180)</f>
        <v>77.214498752871137</v>
      </c>
      <c r="C181" s="301">
        <f t="shared" ref="C181" si="289">SUM(C179:C180)</f>
        <v>51.931461680830566</v>
      </c>
      <c r="D181" s="301">
        <f t="shared" ref="D181" si="290">SUM(D179:D180)</f>
        <v>8.889039566298333</v>
      </c>
      <c r="E181" s="301">
        <f t="shared" si="284"/>
        <v>138.03500000000003</v>
      </c>
      <c r="F181" s="301"/>
      <c r="G181" s="301">
        <f>SUM(G179:G180)</f>
        <v>70.392339989379138</v>
      </c>
      <c r="H181" s="301">
        <f t="shared" ref="H181" si="291">SUM(H179:H180)</f>
        <v>49.426305328781119</v>
      </c>
      <c r="I181" s="301">
        <f t="shared" ref="I181" si="292">SUM(I179:I180)</f>
        <v>8.1123546818396548</v>
      </c>
      <c r="J181" s="301">
        <f t="shared" si="285"/>
        <v>127.93099999999993</v>
      </c>
      <c r="K181" s="301"/>
      <c r="L181" s="301">
        <f>SUM(L179:L180)</f>
        <v>74.969790835279639</v>
      </c>
      <c r="M181" s="301">
        <f t="shared" ref="M181" si="293">SUM(M179:M180)</f>
        <v>57.0622640368059</v>
      </c>
      <c r="N181" s="301">
        <f t="shared" ref="N181" si="294">SUM(N179:N180)</f>
        <v>6.6309451279145852</v>
      </c>
      <c r="O181" s="301">
        <f t="shared" si="286"/>
        <v>138.66300000000012</v>
      </c>
      <c r="P181" s="301"/>
      <c r="Q181" s="301">
        <f>SUM(Q179:Q180)</f>
        <v>80.929997505088835</v>
      </c>
      <c r="R181" s="301">
        <f t="shared" ref="R181" si="295">SUM(R179:R180)</f>
        <v>58.893305584997464</v>
      </c>
      <c r="S181" s="301">
        <f t="shared" ref="S181" si="296">SUM(S179:S180)</f>
        <v>7.2066969099135321</v>
      </c>
      <c r="T181" s="301">
        <f t="shared" si="287"/>
        <v>147.02999999999986</v>
      </c>
      <c r="U181" s="301"/>
      <c r="V181" s="301">
        <f>SUM(V179:V180)</f>
        <v>89.782660457391358</v>
      </c>
      <c r="W181" s="301">
        <f t="shared" ref="W181" si="297">SUM(W179:W180)</f>
        <v>59.56632834632326</v>
      </c>
      <c r="X181" s="301">
        <f t="shared" ref="X181" si="298">SUM(X179:X180)</f>
        <v>7.9720111962853322</v>
      </c>
      <c r="Y181" s="301">
        <f t="shared" si="288"/>
        <v>157.32099999999997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4.0195980470715815</v>
      </c>
      <c r="C188" s="300">
        <v>5.3985015125705536</v>
      </c>
      <c r="D188" s="300">
        <v>3.3335463503794487</v>
      </c>
      <c r="E188" s="300">
        <f>SUM(B188:D188)</f>
        <v>12.751645910021583</v>
      </c>
      <c r="F188" s="300"/>
      <c r="G188" s="300">
        <v>4.428310341820433</v>
      </c>
      <c r="H188" s="300">
        <v>5.0153969401903531</v>
      </c>
      <c r="I188" s="300">
        <v>3.5728412986400411</v>
      </c>
      <c r="J188" s="300">
        <f>SUM(G188:I188)</f>
        <v>13.016548580650827</v>
      </c>
      <c r="K188" s="300"/>
      <c r="L188" s="300">
        <v>3.5018960927498428</v>
      </c>
      <c r="M188" s="300">
        <v>6.943021754411248</v>
      </c>
      <c r="N188" s="300">
        <v>0.99435617904296392</v>
      </c>
      <c r="O188" s="300">
        <f>SUM(L188:N188)</f>
        <v>11.439274026204053</v>
      </c>
      <c r="P188" s="300"/>
      <c r="Q188" s="300">
        <v>3.5331387332475761</v>
      </c>
      <c r="R188" s="300">
        <v>7.2321063098225951</v>
      </c>
      <c r="S188" s="300">
        <v>0.94954049964755161</v>
      </c>
      <c r="T188" s="300">
        <f>SUM(Q188:S188)</f>
        <v>11.714785542717724</v>
      </c>
      <c r="U188" s="300"/>
      <c r="V188" s="300">
        <v>3.6193316717832169</v>
      </c>
      <c r="W188" s="300">
        <v>7.8883841735559308</v>
      </c>
      <c r="X188" s="300">
        <v>1.1144569663641102</v>
      </c>
      <c r="Y188" s="300">
        <f>SUM(V188:X188)</f>
        <v>12.622172811703258</v>
      </c>
    </row>
    <row r="189" spans="1:25" x14ac:dyDescent="0.2">
      <c r="A189" s="260" t="s">
        <v>364</v>
      </c>
      <c r="B189" s="300">
        <v>4.4140022164051071</v>
      </c>
      <c r="C189" s="300">
        <v>4.4140022164586998</v>
      </c>
      <c r="D189" s="300">
        <v>3.6463496571146026</v>
      </c>
      <c r="E189" s="300">
        <f t="shared" ref="E189:E190" si="299">SUM(B189:D189)</f>
        <v>12.474354089978409</v>
      </c>
      <c r="F189" s="300"/>
      <c r="G189" s="300">
        <v>5.4492310628557599</v>
      </c>
      <c r="H189" s="300">
        <v>3.364692413685809</v>
      </c>
      <c r="I189" s="300">
        <v>4.7325279428075859</v>
      </c>
      <c r="J189" s="300">
        <f t="shared" ref="J189:J190" si="300">SUM(G189:I189)</f>
        <v>13.546451419349154</v>
      </c>
      <c r="K189" s="300"/>
      <c r="L189" s="300">
        <v>4.3868654957981486</v>
      </c>
      <c r="M189" s="300">
        <v>4.6823617170749054</v>
      </c>
      <c r="N189" s="300">
        <v>4.3184987609229166</v>
      </c>
      <c r="O189" s="300">
        <f t="shared" ref="O189:O190" si="301">SUM(L189:N189)</f>
        <v>13.38772597379597</v>
      </c>
      <c r="P189" s="300"/>
      <c r="Q189" s="300">
        <v>4.5932317950491601</v>
      </c>
      <c r="R189" s="300">
        <v>5.043014137032805</v>
      </c>
      <c r="S189" s="300">
        <v>4.1979685252003165</v>
      </c>
      <c r="T189" s="300">
        <f t="shared" ref="T189:T190" si="302">SUM(Q189:S189)</f>
        <v>13.834214457282282</v>
      </c>
      <c r="U189" s="300"/>
      <c r="V189" s="300">
        <v>5.01581448258964</v>
      </c>
      <c r="W189" s="300">
        <v>5.7042001462035881</v>
      </c>
      <c r="X189" s="300">
        <v>4.6428125595035592</v>
      </c>
      <c r="Y189" s="300">
        <f t="shared" ref="Y189:Y190" si="303">SUM(V189:X189)</f>
        <v>15.362827188296787</v>
      </c>
    </row>
    <row r="190" spans="1:25" x14ac:dyDescent="0.2">
      <c r="A190" s="264" t="s">
        <v>363</v>
      </c>
      <c r="B190" s="301">
        <f>SUM(B188:B189)</f>
        <v>8.4336002634766878</v>
      </c>
      <c r="C190" s="301">
        <f t="shared" ref="C190" si="304">SUM(C188:C189)</f>
        <v>9.8125037290292525</v>
      </c>
      <c r="D190" s="301">
        <f t="shared" ref="D190" si="305">SUM(D188:D189)</f>
        <v>6.9798960074940517</v>
      </c>
      <c r="E190" s="301">
        <f t="shared" si="299"/>
        <v>25.225999999999992</v>
      </c>
      <c r="F190" s="301"/>
      <c r="G190" s="301">
        <f>SUM(G188:G189)</f>
        <v>9.8775414046761938</v>
      </c>
      <c r="H190" s="301">
        <f t="shared" ref="H190" si="306">SUM(H188:H189)</f>
        <v>8.3800893538761621</v>
      </c>
      <c r="I190" s="301">
        <f t="shared" ref="I190" si="307">SUM(I188:I189)</f>
        <v>8.305369241447627</v>
      </c>
      <c r="J190" s="301">
        <f t="shared" si="300"/>
        <v>26.562999999999981</v>
      </c>
      <c r="K190" s="301"/>
      <c r="L190" s="301">
        <f>SUM(L188:L189)</f>
        <v>7.8887615885479914</v>
      </c>
      <c r="M190" s="301">
        <f t="shared" ref="M190" si="308">SUM(M188:M189)</f>
        <v>11.625383471486153</v>
      </c>
      <c r="N190" s="301">
        <f t="shared" ref="N190" si="309">SUM(N188:N189)</f>
        <v>5.3128549399658809</v>
      </c>
      <c r="O190" s="301">
        <f t="shared" si="301"/>
        <v>24.827000000000027</v>
      </c>
      <c r="P190" s="301"/>
      <c r="Q190" s="301">
        <f>SUM(Q188:Q189)</f>
        <v>8.1263705282967358</v>
      </c>
      <c r="R190" s="301">
        <f t="shared" ref="R190" si="310">SUM(R188:R189)</f>
        <v>12.2751204468554</v>
      </c>
      <c r="S190" s="301">
        <f t="shared" ref="S190" si="311">SUM(S188:S189)</f>
        <v>5.1475090248478681</v>
      </c>
      <c r="T190" s="301">
        <f t="shared" si="302"/>
        <v>25.549000000000003</v>
      </c>
      <c r="U190" s="301"/>
      <c r="V190" s="301">
        <f>SUM(V188:V189)</f>
        <v>8.6351461543728565</v>
      </c>
      <c r="W190" s="301">
        <f t="shared" ref="W190" si="312">SUM(W188:W189)</f>
        <v>13.592584319759519</v>
      </c>
      <c r="X190" s="301">
        <f t="shared" ref="X190" si="313">SUM(X188:X189)</f>
        <v>5.7572695258676694</v>
      </c>
      <c r="Y190" s="301">
        <f t="shared" si="303"/>
        <v>27.985000000000046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6.6106509088162193</v>
      </c>
      <c r="C197" s="300">
        <v>5.0371008062450775</v>
      </c>
      <c r="D197" s="300">
        <v>6.1217348891160395</v>
      </c>
      <c r="E197" s="300">
        <f>SUM(B197:D197)</f>
        <v>17.769486604177338</v>
      </c>
      <c r="F197" s="300"/>
      <c r="G197" s="300">
        <v>4.3866444636693922</v>
      </c>
      <c r="H197" s="300">
        <v>6.0036976268382745</v>
      </c>
      <c r="I197" s="300">
        <v>8.0104979863756203</v>
      </c>
      <c r="J197" s="300">
        <f>SUM(G197:I197)</f>
        <v>18.400840076883284</v>
      </c>
      <c r="K197" s="300"/>
      <c r="L197" s="300">
        <v>4.0371616574815929</v>
      </c>
      <c r="M197" s="300">
        <v>3.9514671883608226</v>
      </c>
      <c r="N197" s="300">
        <v>9.888983045779808</v>
      </c>
      <c r="O197" s="300">
        <f>SUM(L197:N197)</f>
        <v>17.877611891622223</v>
      </c>
      <c r="P197" s="300"/>
      <c r="Q197" s="300">
        <v>3.3705911432539448</v>
      </c>
      <c r="R197" s="300">
        <v>3.3562108065347029</v>
      </c>
      <c r="S197" s="300">
        <v>8.5467134510185954</v>
      </c>
      <c r="T197" s="300">
        <f>SUM(Q197:S197)</f>
        <v>15.273515400807243</v>
      </c>
      <c r="U197" s="300"/>
      <c r="V197" s="300">
        <v>3.0702126260778688</v>
      </c>
      <c r="W197" s="300">
        <v>3.0998726435717225</v>
      </c>
      <c r="X197" s="300">
        <v>8.027443665060769</v>
      </c>
      <c r="Y197" s="300">
        <f>SUM(V197:X197)</f>
        <v>14.197528934710361</v>
      </c>
    </row>
    <row r="198" spans="1:25" x14ac:dyDescent="0.2">
      <c r="A198" s="260" t="s">
        <v>364</v>
      </c>
      <c r="B198" s="300">
        <v>5.5734844007654933</v>
      </c>
      <c r="C198" s="300">
        <v>2.1059780660179857</v>
      </c>
      <c r="D198" s="300">
        <v>6.1470509290392101</v>
      </c>
      <c r="E198" s="300">
        <f t="shared" ref="E198:E199" si="314">SUM(B198:D198)</f>
        <v>13.826513395822689</v>
      </c>
      <c r="F198" s="300"/>
      <c r="G198" s="300">
        <v>4.5425433421660539</v>
      </c>
      <c r="H198" s="300">
        <v>1.1867404424089638</v>
      </c>
      <c r="I198" s="300">
        <v>1.5438761385417394</v>
      </c>
      <c r="J198" s="300">
        <f t="shared" ref="J198:J199" si="315">SUM(G198:I198)</f>
        <v>7.2731599231167579</v>
      </c>
      <c r="K198" s="300"/>
      <c r="L198" s="300">
        <v>6.4215309146961577</v>
      </c>
      <c r="M198" s="300">
        <v>2.4708571936815971</v>
      </c>
      <c r="N198" s="300">
        <v>0</v>
      </c>
      <c r="O198" s="300">
        <f t="shared" ref="O198:O199" si="316">SUM(L198:N198)</f>
        <v>8.8923881083777552</v>
      </c>
      <c r="P198" s="300"/>
      <c r="Q198" s="300">
        <v>5.714586026920963</v>
      </c>
      <c r="R198" s="300">
        <v>2.1218985722718027</v>
      </c>
      <c r="S198" s="300">
        <v>0</v>
      </c>
      <c r="T198" s="300">
        <f t="shared" ref="T198:T199" si="317">SUM(Q198:S198)</f>
        <v>7.8364845991927652</v>
      </c>
      <c r="U198" s="300"/>
      <c r="V198" s="300">
        <v>5.7131606751196866</v>
      </c>
      <c r="W198" s="300">
        <v>2.0313103901699474</v>
      </c>
      <c r="X198" s="300">
        <v>0</v>
      </c>
      <c r="Y198" s="300">
        <f t="shared" ref="Y198:Y199" si="318">SUM(V198:X198)</f>
        <v>7.744471065289634</v>
      </c>
    </row>
    <row r="199" spans="1:25" x14ac:dyDescent="0.2">
      <c r="A199" s="264" t="s">
        <v>363</v>
      </c>
      <c r="B199" s="301">
        <f>SUM(B197:B198)</f>
        <v>12.184135309581713</v>
      </c>
      <c r="C199" s="301">
        <f t="shared" ref="C199" si="319">SUM(C197:C198)</f>
        <v>7.1430788722630627</v>
      </c>
      <c r="D199" s="301">
        <f t="shared" ref="D199" si="320">SUM(D197:D198)</f>
        <v>12.26878581815525</v>
      </c>
      <c r="E199" s="301">
        <f t="shared" si="314"/>
        <v>31.596000000000025</v>
      </c>
      <c r="F199" s="301"/>
      <c r="G199" s="301">
        <f>SUM(G197:G198)</f>
        <v>8.929187805835447</v>
      </c>
      <c r="H199" s="301">
        <f t="shared" ref="H199" si="321">SUM(H197:H198)</f>
        <v>7.1904380692472385</v>
      </c>
      <c r="I199" s="301">
        <f t="shared" ref="I199" si="322">SUM(I197:I198)</f>
        <v>9.5543741249173593</v>
      </c>
      <c r="J199" s="301">
        <f t="shared" si="315"/>
        <v>25.674000000000046</v>
      </c>
      <c r="K199" s="301"/>
      <c r="L199" s="301">
        <f>SUM(L197:L198)</f>
        <v>10.45869257217775</v>
      </c>
      <c r="M199" s="301">
        <f t="shared" ref="M199" si="323">SUM(M197:M198)</f>
        <v>6.4223243820424196</v>
      </c>
      <c r="N199" s="301">
        <f t="shared" ref="N199" si="324">SUM(N197:N198)</f>
        <v>9.888983045779808</v>
      </c>
      <c r="O199" s="301">
        <f t="shared" si="316"/>
        <v>26.769999999999975</v>
      </c>
      <c r="P199" s="301"/>
      <c r="Q199" s="301">
        <f>SUM(Q197:Q198)</f>
        <v>9.0851771701749087</v>
      </c>
      <c r="R199" s="301">
        <f t="shared" ref="R199" si="325">SUM(R197:R198)</f>
        <v>5.4781093788065061</v>
      </c>
      <c r="S199" s="301">
        <f t="shared" ref="S199" si="326">SUM(S197:S198)</f>
        <v>8.5467134510185954</v>
      </c>
      <c r="T199" s="301">
        <f t="shared" si="317"/>
        <v>23.11000000000001</v>
      </c>
      <c r="U199" s="301"/>
      <c r="V199" s="301">
        <f>SUM(V197:V198)</f>
        <v>8.783373301197555</v>
      </c>
      <c r="W199" s="301">
        <f t="shared" ref="W199" si="327">SUM(W197:W198)</f>
        <v>5.13118303374167</v>
      </c>
      <c r="X199" s="301">
        <f t="shared" ref="X199" si="328">SUM(X197:X198)</f>
        <v>8.027443665060769</v>
      </c>
      <c r="Y199" s="301">
        <f t="shared" si="318"/>
        <v>21.941999999999993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East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-0.14790938126225672</v>
      </c>
      <c r="N7">
        <f>'Ind T4'!C122</f>
        <v>0.35261644863415764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9.0826277047995063E-2</v>
      </c>
      <c r="N9">
        <f>'Ind T4'!C120</f>
        <v>0.845163342564903</v>
      </c>
    </row>
    <row r="10" spans="1:16" x14ac:dyDescent="0.2">
      <c r="L10" s="13" t="str">
        <f>'Ind T4'!A80</f>
        <v>Education</v>
      </c>
      <c r="M10">
        <f>'Ind T4'!B119</f>
        <v>-9.9957717900711618E-2</v>
      </c>
      <c r="N10">
        <f>'Ind T4'!C119</f>
        <v>0.62331527899555095</v>
      </c>
    </row>
    <row r="11" spans="1:16" x14ac:dyDescent="0.2">
      <c r="L11" s="13" t="str">
        <f>'Ind T4'!A79</f>
        <v>Public admin. and defence</v>
      </c>
      <c r="M11">
        <f>'Ind T4'!B118</f>
        <v>0.52185993049236323</v>
      </c>
      <c r="N11">
        <f>'Ind T4'!C118</f>
        <v>-7.0369850449880644E-2</v>
      </c>
    </row>
    <row r="12" spans="1:16" x14ac:dyDescent="0.2">
      <c r="L12" s="1" t="str">
        <f>CONCATENATE("[",'Ind T4'!A78,"]")</f>
        <v>[Non-marketed services]</v>
      </c>
      <c r="M12">
        <f>'Ind T4'!B117</f>
        <v>0.12213814817330082</v>
      </c>
      <c r="N12">
        <f>'Ind T4'!C117</f>
        <v>0.60180594480885308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-3.2606303519871593</v>
      </c>
      <c r="N14" s="13">
        <f>'Ind T4'!C115</f>
        <v>-1.3171108325131242</v>
      </c>
    </row>
    <row r="15" spans="1:16" x14ac:dyDescent="0.2">
      <c r="L15" s="13" t="str">
        <f>'Ind T4'!A75</f>
        <v>Arts and entertainment</v>
      </c>
      <c r="M15" s="13">
        <f>'Ind T4'!B114</f>
        <v>-0.31836091412341672</v>
      </c>
      <c r="N15" s="13">
        <f>'Ind T4'!C114</f>
        <v>0.80144035474185582</v>
      </c>
    </row>
    <row r="16" spans="1:16" x14ac:dyDescent="0.2">
      <c r="L16" s="13" t="str">
        <f>'Ind T4'!A74</f>
        <v>Support services</v>
      </c>
      <c r="M16" s="13">
        <f>'Ind T4'!B113</f>
        <v>-0.15487236707910634</v>
      </c>
      <c r="N16" s="13">
        <f>'Ind T4'!C113</f>
        <v>0.41581523175542312</v>
      </c>
    </row>
    <row r="17" spans="12:14" x14ac:dyDescent="0.2">
      <c r="L17" s="13" t="str">
        <f>'Ind T4'!A73</f>
        <v>Professional services</v>
      </c>
      <c r="M17" s="13">
        <f>'Ind T4'!B112</f>
        <v>-1.5243463346766517</v>
      </c>
      <c r="N17" s="13">
        <f>'Ind T4'!C112</f>
        <v>0.59030521653695711</v>
      </c>
    </row>
    <row r="18" spans="12:14" x14ac:dyDescent="0.2">
      <c r="L18" s="13" t="str">
        <f>'Ind T4'!A72</f>
        <v>Real estate</v>
      </c>
      <c r="M18" s="13">
        <f>'Ind T4'!B111</f>
        <v>0.7058014587024708</v>
      </c>
      <c r="N18" s="13">
        <f>'Ind T4'!C111</f>
        <v>0.90878332272832374</v>
      </c>
    </row>
    <row r="19" spans="12:14" x14ac:dyDescent="0.2">
      <c r="L19" t="str">
        <f>'Ind T4'!A71</f>
        <v>Finance and insurance</v>
      </c>
      <c r="M19">
        <f>'Ind T4'!B110</f>
        <v>-3.0332883453433657</v>
      </c>
      <c r="N19">
        <f>'Ind T4'!C110</f>
        <v>0.24177647480041475</v>
      </c>
    </row>
    <row r="20" spans="12:14" x14ac:dyDescent="0.2">
      <c r="L20" t="str">
        <f>'Ind T4'!A70</f>
        <v>Information technology</v>
      </c>
      <c r="M20">
        <f>'Ind T4'!B109</f>
        <v>-0.99020207148698969</v>
      </c>
      <c r="N20">
        <f>'Ind T4'!C109</f>
        <v>1.3263452493057493</v>
      </c>
    </row>
    <row r="21" spans="12:14" x14ac:dyDescent="0.2">
      <c r="L21" t="str">
        <f>'Ind T4'!A69</f>
        <v>Media</v>
      </c>
      <c r="M21">
        <f>'Ind T4'!B108</f>
        <v>3.228872640920244</v>
      </c>
      <c r="N21">
        <f>'Ind T4'!C108</f>
        <v>-1.7643736980144098E-2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-1.0310435169390342</v>
      </c>
      <c r="N22">
        <f>'Ind T4'!C107</f>
        <v>0.41323508102319995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1.9746775691346974</v>
      </c>
      <c r="N24">
        <f>'Ind T4'!C105</f>
        <v>1.3013239877032845</v>
      </c>
    </row>
    <row r="25" spans="12:14" x14ac:dyDescent="0.2">
      <c r="L25" s="13" t="str">
        <f>'Ind T4'!A65</f>
        <v>Transport and storage</v>
      </c>
      <c r="M25">
        <f>'Ind T4'!B104</f>
        <v>3.8108703953454892</v>
      </c>
      <c r="N25">
        <f>'Ind T4'!C104</f>
        <v>0.33408557017227114</v>
      </c>
    </row>
    <row r="26" spans="12:14" x14ac:dyDescent="0.2">
      <c r="L26" s="13" t="str">
        <f>'Ind T4'!A64</f>
        <v>Wholesale and retail trade</v>
      </c>
      <c r="M26">
        <f>'Ind T4'!B103</f>
        <v>-0.36312914329860169</v>
      </c>
      <c r="N26">
        <f>'Ind T4'!C103</f>
        <v>-1.2675901443504056E-2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1.0062203033279316</v>
      </c>
      <c r="N27">
        <f>'Ind T4'!C102</f>
        <v>0.46596412715875779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1.0814034021430885</v>
      </c>
      <c r="N29">
        <f>'Ind T4'!C100</f>
        <v>-0.26136514041892323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-4.1429555800754025</v>
      </c>
      <c r="N31">
        <f>'Ind T4'!C98</f>
        <v>-0.85948991769638772</v>
      </c>
    </row>
    <row r="32" spans="12:14" x14ac:dyDescent="0.2">
      <c r="L32" s="13" t="str">
        <f>'Ind T4'!A58</f>
        <v>Engineering</v>
      </c>
      <c r="M32">
        <f>'Ind T4'!B97</f>
        <v>-3.4461891022669722</v>
      </c>
      <c r="N32">
        <f>'Ind T4'!C97</f>
        <v>-0.33453234410238952</v>
      </c>
    </row>
    <row r="33" spans="12:14" x14ac:dyDescent="0.2">
      <c r="L33" s="13" t="str">
        <f>'Ind T4'!A57</f>
        <v>Food drink and tobacco</v>
      </c>
      <c r="M33">
        <f>'Ind T4'!B96</f>
        <v>1.1913186003869258</v>
      </c>
      <c r="N33">
        <f>'Ind T4'!C96</f>
        <v>-0.12345930212309675</v>
      </c>
    </row>
    <row r="34" spans="12:14" x14ac:dyDescent="0.2">
      <c r="L34" s="1" t="str">
        <f>CONCATENATE("[",'Ind T4'!A56,"]")</f>
        <v>[Manufacturing]</v>
      </c>
      <c r="M34">
        <f>'Ind T4'!B95</f>
        <v>-3.5361807826268299</v>
      </c>
      <c r="N34">
        <f>'Ind T4'!C95</f>
        <v>-0.68249557950519346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4.6181463527690481</v>
      </c>
      <c r="N36">
        <f>'Ind T4'!C93</f>
        <v>0.37362666041242942</v>
      </c>
    </row>
    <row r="37" spans="12:14" x14ac:dyDescent="0.2">
      <c r="L37" s="13" t="str">
        <f>'Ind T4'!A53</f>
        <v>Electricity and gas</v>
      </c>
      <c r="M37">
        <f>'Ind T4'!B92</f>
        <v>20.375622084090672</v>
      </c>
      <c r="N37">
        <f>'Ind T4'!C92</f>
        <v>7.1725727731397626E-3</v>
      </c>
    </row>
    <row r="38" spans="12:14" x14ac:dyDescent="0.2">
      <c r="L38" s="13" t="str">
        <f>'Ind T4'!A52</f>
        <v>Mining and quarrying</v>
      </c>
      <c r="M38">
        <f>'Ind T4'!B91</f>
        <v>5.1514301914431737</v>
      </c>
      <c r="N38">
        <f>'Ind T4'!C91</f>
        <v>-1.6884305504209607</v>
      </c>
    </row>
    <row r="39" spans="12:14" x14ac:dyDescent="0.2">
      <c r="L39" s="45" t="str">
        <f>'Ind T4'!A51</f>
        <v>Agriculture</v>
      </c>
      <c r="M39">
        <f>'Ind T4'!B90</f>
        <v>-5.8456687374821126</v>
      </c>
      <c r="N39">
        <f>'Ind T4'!C90</f>
        <v>0.42062571673493476</v>
      </c>
    </row>
    <row r="40" spans="12:14" x14ac:dyDescent="0.2">
      <c r="L40" s="1" t="str">
        <f>CONCATENATE("[",'Ind T4'!A50,"]")</f>
        <v>[Primary sector and utilities]</v>
      </c>
      <c r="M40">
        <f>'Ind T4'!B89</f>
        <v>5.7743287882969119</v>
      </c>
      <c r="N40">
        <f>'Ind T4'!C89</f>
        <v>0.145683980218414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East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18.513999999999982</v>
      </c>
      <c r="N5" s="11">
        <f t="shared" ref="N5:AL5" si="1">SUM(N6:N9)</f>
        <v>24.550000000000011</v>
      </c>
      <c r="O5" s="11">
        <f t="shared" si="1"/>
        <v>16.616999999999994</v>
      </c>
      <c r="P5" s="11">
        <f t="shared" si="1"/>
        <v>19.081000000000014</v>
      </c>
      <c r="Q5" s="11">
        <f t="shared" si="1"/>
        <v>20.370999999999974</v>
      </c>
      <c r="R5" s="11">
        <f t="shared" si="1"/>
        <v>14.778999999999989</v>
      </c>
      <c r="S5" s="11">
        <f t="shared" si="1"/>
        <v>13.952999999999992</v>
      </c>
      <c r="T5" s="11">
        <f t="shared" si="1"/>
        <v>18.512000000000008</v>
      </c>
      <c r="U5" s="11">
        <f t="shared" si="1"/>
        <v>21.905000000000008</v>
      </c>
      <c r="V5" s="11">
        <f t="shared" si="1"/>
        <v>18.809999999999985</v>
      </c>
      <c r="W5" s="11">
        <f t="shared" si="1"/>
        <v>19.567999999999998</v>
      </c>
      <c r="X5" s="11">
        <f t="shared" si="1"/>
        <v>19.429999999999993</v>
      </c>
      <c r="Y5" s="11">
        <f t="shared" si="1"/>
        <v>19.287000000000003</v>
      </c>
      <c r="Z5" s="11">
        <f t="shared" si="1"/>
        <v>19.325000000000017</v>
      </c>
      <c r="AA5" s="11">
        <f t="shared" si="1"/>
        <v>19.531000000000002</v>
      </c>
      <c r="AB5" s="11">
        <f t="shared" si="1"/>
        <v>19.62700000000001</v>
      </c>
      <c r="AC5" s="11">
        <f t="shared" si="1"/>
        <v>19.700000000000006</v>
      </c>
      <c r="AD5" s="11">
        <f t="shared" si="1"/>
        <v>19.751000000000026</v>
      </c>
      <c r="AE5" s="11">
        <f t="shared" si="1"/>
        <v>19.783999999999995</v>
      </c>
      <c r="AF5" s="11">
        <f t="shared" si="1"/>
        <v>19.811000000000003</v>
      </c>
      <c r="AG5" s="11">
        <f t="shared" si="1"/>
        <v>19.84500000000002</v>
      </c>
      <c r="AH5" s="11">
        <f t="shared" si="1"/>
        <v>19.876000000000019</v>
      </c>
      <c r="AI5" s="11">
        <f t="shared" si="1"/>
        <v>19.907000000000007</v>
      </c>
      <c r="AJ5" s="11">
        <f t="shared" si="1"/>
        <v>19.93699999999998</v>
      </c>
      <c r="AK5" s="11">
        <f t="shared" si="1"/>
        <v>19.967000000000006</v>
      </c>
      <c r="AL5" s="11">
        <f t="shared" si="1"/>
        <v>20.000000000000018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8.5289999999999964</v>
      </c>
      <c r="N6" s="11">
        <v>13.854000000000003</v>
      </c>
      <c r="O6" s="11">
        <v>4.6669999999999954</v>
      </c>
      <c r="P6" s="11">
        <v>7.3600000000000145</v>
      </c>
      <c r="Q6" s="11">
        <v>10.289999999999983</v>
      </c>
      <c r="R6" s="11">
        <v>6.2179999999999858</v>
      </c>
      <c r="S6" s="11">
        <v>4.2699999999999889</v>
      </c>
      <c r="T6" s="11">
        <v>6.6290000000000058</v>
      </c>
      <c r="U6" s="11">
        <v>9.1240000000000077</v>
      </c>
      <c r="V6" s="11">
        <v>4.7729999999999988</v>
      </c>
      <c r="W6" s="11">
        <v>4.6010000000000009</v>
      </c>
      <c r="X6" s="11">
        <v>4.6370000000000022</v>
      </c>
      <c r="Y6" s="11">
        <v>4.6699999999999982</v>
      </c>
      <c r="Z6" s="11">
        <v>4.7220000000000102</v>
      </c>
      <c r="AA6" s="11">
        <v>4.75600000000001</v>
      </c>
      <c r="AB6" s="11">
        <v>4.7650000000000112</v>
      </c>
      <c r="AC6" s="11">
        <v>4.7789999999999919</v>
      </c>
      <c r="AD6" s="11">
        <v>4.7909999999999977</v>
      </c>
      <c r="AE6" s="11">
        <v>4.8020000000000076</v>
      </c>
      <c r="AF6" s="11">
        <v>4.8119999999999923</v>
      </c>
      <c r="AG6" s="11">
        <v>4.8279999999999959</v>
      </c>
      <c r="AH6" s="11">
        <v>4.8440000000000021</v>
      </c>
      <c r="AI6" s="11">
        <v>4.8589999999999902</v>
      </c>
      <c r="AJ6" s="11">
        <v>4.8730000000000002</v>
      </c>
      <c r="AK6" s="172">
        <v>4.887000000000004</v>
      </c>
      <c r="AL6" s="11">
        <v>4.9000000000000075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1.4289999999999967</v>
      </c>
      <c r="N7" s="11">
        <v>1.5059999999999953</v>
      </c>
      <c r="O7" s="11">
        <v>1.1889999999999996</v>
      </c>
      <c r="P7" s="11">
        <v>1.1570000000000003</v>
      </c>
      <c r="Q7" s="11">
        <v>0.751000000000001</v>
      </c>
      <c r="R7" s="11">
        <v>0.70399999999999896</v>
      </c>
      <c r="S7" s="11">
        <v>1.2009999999999994</v>
      </c>
      <c r="T7" s="11">
        <v>0.58200000000000029</v>
      </c>
      <c r="U7" s="11">
        <v>0.65500000000000058</v>
      </c>
      <c r="V7" s="11">
        <v>0.73100000000000065</v>
      </c>
      <c r="W7" s="11">
        <v>0.90500000000000025</v>
      </c>
      <c r="X7" s="11">
        <v>0.88099999999999823</v>
      </c>
      <c r="Y7" s="11">
        <v>0.87300000000000033</v>
      </c>
      <c r="Z7" s="11">
        <v>0.84800000000000098</v>
      </c>
      <c r="AA7" s="11">
        <v>0.81999999999999784</v>
      </c>
      <c r="AB7" s="11">
        <v>0.80000000000000093</v>
      </c>
      <c r="AC7" s="11">
        <v>0.78700000000000025</v>
      </c>
      <c r="AD7" s="11">
        <v>0.7739999999999988</v>
      </c>
      <c r="AE7" s="11">
        <v>0.76200000000000034</v>
      </c>
      <c r="AF7" s="11">
        <v>0.75199999999999978</v>
      </c>
      <c r="AG7" s="11">
        <v>0.74299999999999911</v>
      </c>
      <c r="AH7" s="11">
        <v>0.73300000000000098</v>
      </c>
      <c r="AI7" s="11">
        <v>0.72300000000000053</v>
      </c>
      <c r="AJ7" s="11">
        <v>0.71500000000000064</v>
      </c>
      <c r="AK7" s="172">
        <v>0.7069999999999993</v>
      </c>
      <c r="AL7" s="11">
        <v>0.70100000000000162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5.2369999999999983</v>
      </c>
      <c r="N8" s="11">
        <v>4.107000000000002</v>
      </c>
      <c r="O8" s="11">
        <v>5.9699999999999935</v>
      </c>
      <c r="P8" s="11">
        <v>6.3889999999999931</v>
      </c>
      <c r="Q8" s="11">
        <v>4.7679999999999865</v>
      </c>
      <c r="R8" s="11">
        <v>3.3080000000000052</v>
      </c>
      <c r="S8" s="11">
        <v>3.6030000000000011</v>
      </c>
      <c r="T8" s="11">
        <v>5.1999999999999975</v>
      </c>
      <c r="U8" s="11">
        <v>4.397999999999997</v>
      </c>
      <c r="V8" s="11">
        <v>8.0489999999999977</v>
      </c>
      <c r="W8" s="11">
        <v>8.3609999999999971</v>
      </c>
      <c r="X8" s="11">
        <v>8.3509999999999938</v>
      </c>
      <c r="Y8" s="11">
        <v>8.2320000000000064</v>
      </c>
      <c r="Z8" s="11">
        <v>8.2060000000000013</v>
      </c>
      <c r="AA8" s="11">
        <v>8.2140000000000075</v>
      </c>
      <c r="AB8" s="11">
        <v>8.2159999999999886</v>
      </c>
      <c r="AC8" s="11">
        <v>8.2160000000000046</v>
      </c>
      <c r="AD8" s="11">
        <v>8.2230000000000256</v>
      </c>
      <c r="AE8" s="11">
        <v>8.229999999999988</v>
      </c>
      <c r="AF8" s="11">
        <v>8.2409999999999997</v>
      </c>
      <c r="AG8" s="11">
        <v>8.2580000000000169</v>
      </c>
      <c r="AH8" s="11">
        <v>8.2770000000000135</v>
      </c>
      <c r="AI8" s="11">
        <v>8.299000000000003</v>
      </c>
      <c r="AJ8" s="11">
        <v>8.3209999999999926</v>
      </c>
      <c r="AK8" s="172">
        <v>8.3450000000000006</v>
      </c>
      <c r="AL8" s="11">
        <v>8.3700000000000188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3.3189999999999911</v>
      </c>
      <c r="N9" s="11">
        <v>5.0830000000000144</v>
      </c>
      <c r="O9" s="11">
        <v>4.7910000000000048</v>
      </c>
      <c r="P9" s="11">
        <v>4.1750000000000052</v>
      </c>
      <c r="Q9" s="11">
        <v>4.5620000000000038</v>
      </c>
      <c r="R9" s="11">
        <v>4.5489999999999986</v>
      </c>
      <c r="S9" s="11">
        <v>4.8790000000000031</v>
      </c>
      <c r="T9" s="11">
        <v>6.1010000000000044</v>
      </c>
      <c r="U9" s="11">
        <v>7.7280000000000015</v>
      </c>
      <c r="V9" s="11">
        <v>5.2569999999999872</v>
      </c>
      <c r="W9" s="11">
        <v>5.7010000000000005</v>
      </c>
      <c r="X9" s="11">
        <v>5.5609999999999973</v>
      </c>
      <c r="Y9" s="11">
        <v>5.5119999999999969</v>
      </c>
      <c r="Z9" s="11">
        <v>5.5490000000000048</v>
      </c>
      <c r="AA9" s="11">
        <v>5.7409999999999872</v>
      </c>
      <c r="AB9" s="11">
        <v>5.8460000000000072</v>
      </c>
      <c r="AC9" s="11">
        <v>5.9180000000000099</v>
      </c>
      <c r="AD9" s="11">
        <v>5.9630000000000054</v>
      </c>
      <c r="AE9" s="11">
        <v>5.9899999999999993</v>
      </c>
      <c r="AF9" s="11">
        <v>6.0060000000000118</v>
      </c>
      <c r="AG9" s="11">
        <v>6.016000000000008</v>
      </c>
      <c r="AH9" s="11">
        <v>6.0220000000000002</v>
      </c>
      <c r="AI9" s="11">
        <v>6.0260000000000149</v>
      </c>
      <c r="AJ9" s="11">
        <v>6.0279999999999854</v>
      </c>
      <c r="AK9" s="172">
        <v>6.0280000000000022</v>
      </c>
      <c r="AL9" s="11">
        <v>6.0289999999999893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87.791999999999987</v>
      </c>
      <c r="N11" s="11">
        <f t="shared" si="2"/>
        <v>86.1610000000002</v>
      </c>
      <c r="O11" s="11">
        <f t="shared" si="2"/>
        <v>87.580999999999889</v>
      </c>
      <c r="P11" s="11">
        <f t="shared" si="2"/>
        <v>88.242999999999995</v>
      </c>
      <c r="Q11" s="11">
        <f t="shared" si="2"/>
        <v>87.642999999999702</v>
      </c>
      <c r="R11" s="11">
        <f t="shared" ref="R11" si="3">SUM(R12:R14)</f>
        <v>95.532999999999788</v>
      </c>
      <c r="S11" s="11">
        <f t="shared" ref="S11" si="4">SUM(S12:S14)</f>
        <v>90.615999999999929</v>
      </c>
      <c r="T11" s="11">
        <f t="shared" ref="T11" si="5">SUM(T12:T14)</f>
        <v>98.704000000000107</v>
      </c>
      <c r="U11" s="11">
        <f t="shared" ref="U11" si="6">SUM(U12:U14)</f>
        <v>99.04599999999985</v>
      </c>
      <c r="V11" s="11">
        <f t="shared" ref="V11" si="7">SUM(V12:V14)</f>
        <v>85.501999999999981</v>
      </c>
      <c r="W11" s="11">
        <f t="shared" ref="W11" si="8">SUM(W12:W14)</f>
        <v>79.794999999999987</v>
      </c>
      <c r="X11" s="11">
        <f t="shared" ref="X11" si="9">SUM(X12:X14)</f>
        <v>80.784999999999854</v>
      </c>
      <c r="Y11" s="11">
        <f t="shared" ref="Y11" si="10">SUM(Y12:Y14)</f>
        <v>80.036999999999907</v>
      </c>
      <c r="Z11" s="11">
        <f t="shared" ref="Z11" si="11">SUM(Z12:Z14)</f>
        <v>79.592999999999961</v>
      </c>
      <c r="AA11" s="11">
        <f t="shared" ref="AA11" si="12">SUM(AA12:AA14)</f>
        <v>79.172999999999945</v>
      </c>
      <c r="AB11" s="11">
        <f t="shared" ref="AB11" si="13">SUM(AB12:AB14)</f>
        <v>78.481999999999971</v>
      </c>
      <c r="AC11" s="11">
        <f t="shared" ref="AC11" si="14">SUM(AC12:AC14)</f>
        <v>77.735000000000028</v>
      </c>
      <c r="AD11" s="11">
        <f>SUM(AD12:AD14)</f>
        <v>76.983000000000047</v>
      </c>
      <c r="AE11" s="11">
        <f t="shared" ref="AE11" si="15">SUM(AE12:AE14)</f>
        <v>76.256000000000071</v>
      </c>
      <c r="AF11" s="11">
        <f t="shared" ref="AF11" si="16">SUM(AF12:AF14)</f>
        <v>75.556000000000068</v>
      </c>
      <c r="AG11" s="11">
        <f t="shared" ref="AG11:AL11" si="17">SUM(AG12:AG14)</f>
        <v>74.945000000000135</v>
      </c>
      <c r="AH11" s="11">
        <f t="shared" si="17"/>
        <v>74.314999999999841</v>
      </c>
      <c r="AI11" s="11">
        <f t="shared" si="17"/>
        <v>73.707000000000107</v>
      </c>
      <c r="AJ11" s="11">
        <f t="shared" si="17"/>
        <v>73.119000000000142</v>
      </c>
      <c r="AK11" s="11">
        <f t="shared" si="17"/>
        <v>72.549999999999955</v>
      </c>
      <c r="AL11" s="11">
        <f t="shared" si="17"/>
        <v>72.005000000000109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9.4009999999999998</v>
      </c>
      <c r="N12" s="11">
        <v>7.4440000000000044</v>
      </c>
      <c r="O12" s="11">
        <v>9.0250000000000128</v>
      </c>
      <c r="P12" s="11">
        <v>8.3920000000000101</v>
      </c>
      <c r="Q12" s="11">
        <v>7.7539999999999862</v>
      </c>
      <c r="R12" s="11">
        <v>7.8030000000000035</v>
      </c>
      <c r="S12" s="11">
        <v>8.1730000000000071</v>
      </c>
      <c r="T12" s="11">
        <v>7.304999999999982</v>
      </c>
      <c r="U12" s="11">
        <v>11.612000000000009</v>
      </c>
      <c r="V12" s="11">
        <v>8.5600000000000058</v>
      </c>
      <c r="W12" s="11">
        <v>8.2790000000000195</v>
      </c>
      <c r="X12" s="11">
        <v>8.2929999999999691</v>
      </c>
      <c r="Y12" s="11">
        <v>8.3150000000000102</v>
      </c>
      <c r="Z12" s="11">
        <v>8.3739999999999846</v>
      </c>
      <c r="AA12" s="11">
        <v>8.377000000000006</v>
      </c>
      <c r="AB12" s="11">
        <v>8.3480000000000079</v>
      </c>
      <c r="AC12" s="11">
        <v>8.3340000000000281</v>
      </c>
      <c r="AD12" s="11">
        <v>8.3159999999999723</v>
      </c>
      <c r="AE12" s="11">
        <v>8.2929999999999851</v>
      </c>
      <c r="AF12" s="11">
        <v>8.2700000000000244</v>
      </c>
      <c r="AG12" s="11">
        <v>8.2480000000000029</v>
      </c>
      <c r="AH12" s="11">
        <v>8.2260000000000097</v>
      </c>
      <c r="AI12" s="11">
        <v>8.2030000000000012</v>
      </c>
      <c r="AJ12" s="11">
        <v>8.1780000000000062</v>
      </c>
      <c r="AK12" s="172">
        <v>8.1529999999999951</v>
      </c>
      <c r="AL12" s="11">
        <v>8.1270000000000095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17.855000000000029</v>
      </c>
      <c r="N13" s="11">
        <v>19.520000000000024</v>
      </c>
      <c r="O13" s="11">
        <v>20.12900000000004</v>
      </c>
      <c r="P13" s="11">
        <v>17.913999999999959</v>
      </c>
      <c r="Q13" s="11">
        <v>17.371999999999971</v>
      </c>
      <c r="R13" s="11">
        <v>17.235000000000024</v>
      </c>
      <c r="S13" s="11">
        <v>15.830000000000013</v>
      </c>
      <c r="T13" s="11">
        <v>17.085000000000004</v>
      </c>
      <c r="U13" s="11">
        <v>18.769999999999996</v>
      </c>
      <c r="V13" s="11">
        <v>15.494999999999985</v>
      </c>
      <c r="W13" s="11">
        <v>14.462999999999999</v>
      </c>
      <c r="X13" s="11">
        <v>14.949999999999994</v>
      </c>
      <c r="Y13" s="11">
        <v>14.877000000000054</v>
      </c>
      <c r="Z13" s="11">
        <v>14.929000000000055</v>
      </c>
      <c r="AA13" s="11">
        <v>14.940999999999963</v>
      </c>
      <c r="AB13" s="11">
        <v>14.945000000000046</v>
      </c>
      <c r="AC13" s="11">
        <v>14.815000000000044</v>
      </c>
      <c r="AD13" s="11">
        <v>14.683</v>
      </c>
      <c r="AE13" s="11">
        <v>14.554000000000013</v>
      </c>
      <c r="AF13" s="11">
        <v>14.426000000000009</v>
      </c>
      <c r="AG13" s="11">
        <v>14.321000000000021</v>
      </c>
      <c r="AH13" s="11">
        <v>14.207999999999966</v>
      </c>
      <c r="AI13" s="11">
        <v>14.093999999999989</v>
      </c>
      <c r="AJ13" s="11">
        <v>13.981000000000023</v>
      </c>
      <c r="AK13" s="172">
        <v>13.866999999999996</v>
      </c>
      <c r="AL13" s="11">
        <v>13.754000000000014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60.535999999999959</v>
      </c>
      <c r="N14" s="11">
        <v>59.197000000000173</v>
      </c>
      <c r="O14" s="11">
        <v>58.426999999999836</v>
      </c>
      <c r="P14" s="11">
        <v>61.937000000000033</v>
      </c>
      <c r="Q14" s="11">
        <v>62.516999999999747</v>
      </c>
      <c r="R14" s="11">
        <v>70.494999999999763</v>
      </c>
      <c r="S14" s="11">
        <v>66.6129999999999</v>
      </c>
      <c r="T14" s="11">
        <v>74.314000000000121</v>
      </c>
      <c r="U14" s="11">
        <v>68.663999999999845</v>
      </c>
      <c r="V14" s="11">
        <v>61.446999999999996</v>
      </c>
      <c r="W14" s="11">
        <v>57.052999999999976</v>
      </c>
      <c r="X14" s="11">
        <v>57.541999999999895</v>
      </c>
      <c r="Y14" s="11">
        <v>56.844999999999843</v>
      </c>
      <c r="Z14" s="11">
        <v>56.289999999999921</v>
      </c>
      <c r="AA14" s="11">
        <v>55.854999999999976</v>
      </c>
      <c r="AB14" s="11">
        <v>55.188999999999908</v>
      </c>
      <c r="AC14" s="11">
        <v>54.585999999999956</v>
      </c>
      <c r="AD14" s="11">
        <v>53.984000000000073</v>
      </c>
      <c r="AE14" s="11">
        <v>53.409000000000077</v>
      </c>
      <c r="AF14" s="11">
        <v>52.860000000000042</v>
      </c>
      <c r="AG14" s="11">
        <v>52.376000000000111</v>
      </c>
      <c r="AH14" s="11">
        <v>51.880999999999865</v>
      </c>
      <c r="AI14" s="11">
        <v>51.41000000000011</v>
      </c>
      <c r="AJ14" s="11">
        <v>50.960000000000122</v>
      </c>
      <c r="AK14" s="172">
        <v>50.529999999999966</v>
      </c>
      <c r="AL14" s="11">
        <v>50.12400000000008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60.849999999999987</v>
      </c>
      <c r="N16" s="11">
        <v>57.793000000000085</v>
      </c>
      <c r="O16" s="11">
        <v>53.441999999999894</v>
      </c>
      <c r="P16" s="11">
        <v>52.230999999999774</v>
      </c>
      <c r="Q16" s="11">
        <v>51.057999999999794</v>
      </c>
      <c r="R16" s="11">
        <v>49.28299999999998</v>
      </c>
      <c r="S16" s="11">
        <v>47.98100000000003</v>
      </c>
      <c r="T16" s="11">
        <v>50.342000000000155</v>
      </c>
      <c r="U16" s="11">
        <v>54.72399999999999</v>
      </c>
      <c r="V16" s="11">
        <v>54.502000000000073</v>
      </c>
      <c r="W16" s="11">
        <v>52.006000000000007</v>
      </c>
      <c r="X16" s="11">
        <v>50.894999999999946</v>
      </c>
      <c r="Y16" s="11">
        <v>50.725999999999964</v>
      </c>
      <c r="Z16" s="11">
        <v>50.441999999999922</v>
      </c>
      <c r="AA16" s="11">
        <v>50.337999999999987</v>
      </c>
      <c r="AB16" s="11">
        <v>50.381000000000029</v>
      </c>
      <c r="AC16" s="11">
        <v>50.378000000000064</v>
      </c>
      <c r="AD16" s="11">
        <v>50.272999999999918</v>
      </c>
      <c r="AE16" s="11">
        <v>50.215000000000032</v>
      </c>
      <c r="AF16" s="11">
        <v>50.131000000000007</v>
      </c>
      <c r="AG16" s="11">
        <v>50.094999999999843</v>
      </c>
      <c r="AH16" s="11">
        <v>50.065999999999903</v>
      </c>
      <c r="AI16" s="11">
        <v>50.045000000000044</v>
      </c>
      <c r="AJ16" s="11">
        <v>50.028999999999911</v>
      </c>
      <c r="AK16" s="172">
        <v>50.015999999999892</v>
      </c>
      <c r="AL16" s="11">
        <v>50.004000000000019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202.98699999999988</v>
      </c>
      <c r="N18" s="11">
        <f t="shared" ref="N18:AL18" si="18">SUM(N19:N21)</f>
        <v>217.53100000000026</v>
      </c>
      <c r="O18" s="11">
        <f t="shared" si="18"/>
        <v>203.21599999999987</v>
      </c>
      <c r="P18" s="11">
        <f t="shared" si="18"/>
        <v>217.92999999999984</v>
      </c>
      <c r="Q18" s="11">
        <f t="shared" si="18"/>
        <v>224.4819999999998</v>
      </c>
      <c r="R18" s="11">
        <f t="shared" si="18"/>
        <v>233.18000000000006</v>
      </c>
      <c r="S18" s="11">
        <f t="shared" si="18"/>
        <v>226.70800000000003</v>
      </c>
      <c r="T18" s="11">
        <f t="shared" si="18"/>
        <v>233.31500000000028</v>
      </c>
      <c r="U18" s="11">
        <f t="shared" si="18"/>
        <v>229.89400000000052</v>
      </c>
      <c r="V18" s="11">
        <f t="shared" si="18"/>
        <v>247.32299999999987</v>
      </c>
      <c r="W18" s="11">
        <f t="shared" si="18"/>
        <v>245.15000000000009</v>
      </c>
      <c r="X18" s="11">
        <f t="shared" si="18"/>
        <v>241.97500000000014</v>
      </c>
      <c r="Y18" s="11">
        <f t="shared" si="18"/>
        <v>242.50199999999984</v>
      </c>
      <c r="Z18" s="11">
        <f t="shared" si="18"/>
        <v>244.16300000000012</v>
      </c>
      <c r="AA18" s="11">
        <f t="shared" si="18"/>
        <v>246.40599999999992</v>
      </c>
      <c r="AB18" s="11">
        <f t="shared" si="18"/>
        <v>248.441</v>
      </c>
      <c r="AC18" s="11">
        <f t="shared" si="18"/>
        <v>250.10499999999973</v>
      </c>
      <c r="AD18" s="11">
        <f t="shared" si="18"/>
        <v>251.63800000000029</v>
      </c>
      <c r="AE18" s="11">
        <f t="shared" si="18"/>
        <v>253.1050000000001</v>
      </c>
      <c r="AF18" s="11">
        <f t="shared" si="18"/>
        <v>254.5360000000004</v>
      </c>
      <c r="AG18" s="11">
        <f t="shared" si="18"/>
        <v>255.98200000000031</v>
      </c>
      <c r="AH18" s="11">
        <f t="shared" si="18"/>
        <v>257.39799999999968</v>
      </c>
      <c r="AI18" s="11">
        <f t="shared" si="18"/>
        <v>258.78099999999984</v>
      </c>
      <c r="AJ18" s="11">
        <f t="shared" si="18"/>
        <v>260.19199999999978</v>
      </c>
      <c r="AK18" s="11">
        <f t="shared" si="18"/>
        <v>261.54600000000056</v>
      </c>
      <c r="AL18" s="11">
        <f t="shared" si="18"/>
        <v>262.85500000000013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120.84600000000009</v>
      </c>
      <c r="N19" s="11">
        <v>120.40900000000019</v>
      </c>
      <c r="O19" s="11">
        <v>115.96299999999998</v>
      </c>
      <c r="P19" s="11">
        <v>118.11200000000001</v>
      </c>
      <c r="Q19" s="11">
        <v>131.90299999999982</v>
      </c>
      <c r="R19" s="11">
        <v>130.26300000000003</v>
      </c>
      <c r="S19" s="11">
        <v>124.25300000000009</v>
      </c>
      <c r="T19" s="11">
        <v>120.70700000000028</v>
      </c>
      <c r="U19" s="11">
        <v>117.74300000000027</v>
      </c>
      <c r="V19" s="11">
        <v>127.84899999999985</v>
      </c>
      <c r="W19" s="11">
        <v>127.91500000000003</v>
      </c>
      <c r="X19" s="11">
        <v>127.26200000000003</v>
      </c>
      <c r="Y19" s="11">
        <v>126.85799999999993</v>
      </c>
      <c r="Z19" s="11">
        <v>126.84400000000008</v>
      </c>
      <c r="AA19" s="11">
        <v>126.88499999999995</v>
      </c>
      <c r="AB19" s="11">
        <v>127.00100000000015</v>
      </c>
      <c r="AC19" s="11">
        <v>127.05099999999966</v>
      </c>
      <c r="AD19" s="11">
        <v>127.08700000000032</v>
      </c>
      <c r="AE19" s="11">
        <v>127.11799999999998</v>
      </c>
      <c r="AF19" s="11">
        <v>127.15100000000029</v>
      </c>
      <c r="AG19" s="11">
        <v>127.20500000000024</v>
      </c>
      <c r="AH19" s="11">
        <v>127.26799999999969</v>
      </c>
      <c r="AI19" s="11">
        <v>127.32999999999998</v>
      </c>
      <c r="AJ19" s="11">
        <v>127.45499999999973</v>
      </c>
      <c r="AK19" s="172">
        <v>127.56700000000022</v>
      </c>
      <c r="AL19" s="11">
        <v>127.67200000000007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30.020999999999894</v>
      </c>
      <c r="N20" s="11">
        <v>39.398000000000039</v>
      </c>
      <c r="O20" s="11">
        <v>33.355999999999767</v>
      </c>
      <c r="P20" s="11">
        <v>36.500999999999891</v>
      </c>
      <c r="Q20" s="11">
        <v>36.104000000000021</v>
      </c>
      <c r="R20" s="11">
        <v>36.410000000000068</v>
      </c>
      <c r="S20" s="11">
        <v>38.031999999999904</v>
      </c>
      <c r="T20" s="11">
        <v>38.165999999999968</v>
      </c>
      <c r="U20" s="11">
        <v>46.732000000000241</v>
      </c>
      <c r="V20" s="11">
        <v>43.03199999999994</v>
      </c>
      <c r="W20" s="11">
        <v>43.897000000000062</v>
      </c>
      <c r="X20" s="11">
        <v>45.229000000000099</v>
      </c>
      <c r="Y20" s="11">
        <v>45.39299999999993</v>
      </c>
      <c r="Z20" s="11">
        <v>45.519999999999996</v>
      </c>
      <c r="AA20" s="11">
        <v>45.763000000000034</v>
      </c>
      <c r="AB20" s="11">
        <v>45.879999999999889</v>
      </c>
      <c r="AC20" s="11">
        <v>45.923000000000144</v>
      </c>
      <c r="AD20" s="11">
        <v>45.957999999999998</v>
      </c>
      <c r="AE20" s="11">
        <v>45.989999999999995</v>
      </c>
      <c r="AF20" s="11">
        <v>46.021000000000093</v>
      </c>
      <c r="AG20" s="11">
        <v>46.061000000000028</v>
      </c>
      <c r="AH20" s="11">
        <v>46.088000000000072</v>
      </c>
      <c r="AI20" s="11">
        <v>46.110999999999969</v>
      </c>
      <c r="AJ20" s="11">
        <v>46.128000000000135</v>
      </c>
      <c r="AK20" s="172">
        <v>46.140000000000015</v>
      </c>
      <c r="AL20" s="11">
        <v>46.148999999999994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52.119999999999891</v>
      </c>
      <c r="N21" s="11">
        <v>57.724000000000018</v>
      </c>
      <c r="O21" s="11">
        <v>53.897000000000141</v>
      </c>
      <c r="P21" s="11">
        <v>63.316999999999943</v>
      </c>
      <c r="Q21" s="11">
        <v>56.47499999999998</v>
      </c>
      <c r="R21" s="11">
        <v>66.506999999999948</v>
      </c>
      <c r="S21" s="11">
        <v>64.423000000000016</v>
      </c>
      <c r="T21" s="11">
        <v>74.442000000000021</v>
      </c>
      <c r="U21" s="11">
        <v>65.419000000000011</v>
      </c>
      <c r="V21" s="11">
        <v>76.442000000000078</v>
      </c>
      <c r="W21" s="11">
        <v>73.338000000000008</v>
      </c>
      <c r="X21" s="11">
        <v>69.484000000000023</v>
      </c>
      <c r="Y21" s="11">
        <v>70.250999999999976</v>
      </c>
      <c r="Z21" s="11">
        <v>71.799000000000021</v>
      </c>
      <c r="AA21" s="11">
        <v>73.757999999999953</v>
      </c>
      <c r="AB21" s="11">
        <v>75.559999999999974</v>
      </c>
      <c r="AC21" s="11">
        <v>77.130999999999915</v>
      </c>
      <c r="AD21" s="11">
        <v>78.592999999999989</v>
      </c>
      <c r="AE21" s="11">
        <v>79.997000000000128</v>
      </c>
      <c r="AF21" s="11">
        <v>81.364000000000019</v>
      </c>
      <c r="AG21" s="11">
        <v>82.716000000000022</v>
      </c>
      <c r="AH21" s="11">
        <v>84.041999999999931</v>
      </c>
      <c r="AI21" s="11">
        <v>85.339999999999918</v>
      </c>
      <c r="AJ21" s="11">
        <v>86.608999999999938</v>
      </c>
      <c r="AK21" s="172">
        <v>87.83900000000034</v>
      </c>
      <c r="AL21" s="11">
        <v>89.034000000000091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214.55000000000032</v>
      </c>
      <c r="N23" s="11">
        <f t="shared" ref="N23:AL23" si="19">SUM(N24:N31)</f>
        <v>208.99300000000022</v>
      </c>
      <c r="O23" s="11">
        <f t="shared" si="19"/>
        <v>214.39300000000031</v>
      </c>
      <c r="P23" s="11">
        <f t="shared" si="19"/>
        <v>218.09699999999981</v>
      </c>
      <c r="Q23" s="11">
        <f t="shared" si="19"/>
        <v>220.60999999999973</v>
      </c>
      <c r="R23" s="11">
        <f t="shared" si="19"/>
        <v>239.38599999999985</v>
      </c>
      <c r="S23" s="11">
        <f t="shared" si="19"/>
        <v>227.57300000000006</v>
      </c>
      <c r="T23" s="11">
        <f t="shared" si="19"/>
        <v>222.25300000000004</v>
      </c>
      <c r="U23" s="11">
        <f t="shared" si="19"/>
        <v>242.34000000000032</v>
      </c>
      <c r="V23" s="11">
        <f t="shared" si="19"/>
        <v>234.00099999999981</v>
      </c>
      <c r="W23" s="11">
        <f t="shared" si="19"/>
        <v>227.29700000000008</v>
      </c>
      <c r="X23" s="11">
        <f t="shared" si="19"/>
        <v>227.709</v>
      </c>
      <c r="Y23" s="11">
        <f t="shared" si="19"/>
        <v>226.83299999999986</v>
      </c>
      <c r="Z23" s="11">
        <f t="shared" si="19"/>
        <v>227.58599999999998</v>
      </c>
      <c r="AA23" s="11">
        <f t="shared" si="19"/>
        <v>228.87899999999996</v>
      </c>
      <c r="AB23" s="11">
        <f t="shared" si="19"/>
        <v>229.9019999999997</v>
      </c>
      <c r="AC23" s="11">
        <f t="shared" si="19"/>
        <v>231.03899999999982</v>
      </c>
      <c r="AD23" s="11">
        <f t="shared" si="19"/>
        <v>232.16500000000002</v>
      </c>
      <c r="AE23" s="11">
        <f t="shared" si="19"/>
        <v>233.28799999999984</v>
      </c>
      <c r="AF23" s="11">
        <f t="shared" si="19"/>
        <v>234.43500000000014</v>
      </c>
      <c r="AG23" s="11">
        <f t="shared" si="19"/>
        <v>235.66400000000002</v>
      </c>
      <c r="AH23" s="11">
        <f t="shared" si="19"/>
        <v>236.8859999999998</v>
      </c>
      <c r="AI23" s="11">
        <f t="shared" si="19"/>
        <v>238.11899999999986</v>
      </c>
      <c r="AJ23" s="11">
        <f t="shared" si="19"/>
        <v>239.35499999999993</v>
      </c>
      <c r="AK23" s="11">
        <f t="shared" si="19"/>
        <v>240.5800000000003</v>
      </c>
      <c r="AL23" s="11">
        <f t="shared" si="19"/>
        <v>241.80099999999996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3.5309999999999961</v>
      </c>
      <c r="N24" s="11">
        <v>4.0090000000000003</v>
      </c>
      <c r="O24" s="11">
        <v>2.9909999999999957</v>
      </c>
      <c r="P24" s="11">
        <v>6.056</v>
      </c>
      <c r="Q24" s="11">
        <v>3.8330000000000073</v>
      </c>
      <c r="R24" s="11">
        <v>6.1320000000000014</v>
      </c>
      <c r="S24" s="11">
        <v>3.7779999999999982</v>
      </c>
      <c r="T24" s="11">
        <v>5.370000000000001</v>
      </c>
      <c r="U24" s="11">
        <v>2.7900000000000005</v>
      </c>
      <c r="V24" s="11">
        <v>7.3880000000000035</v>
      </c>
      <c r="W24" s="11">
        <v>7.1879999999999953</v>
      </c>
      <c r="X24" s="11">
        <v>7.1049999999999933</v>
      </c>
      <c r="Y24" s="11">
        <v>7.0810000000000004</v>
      </c>
      <c r="Z24" s="11">
        <v>7.0510000000000108</v>
      </c>
      <c r="AA24" s="11">
        <v>7.0360000000000049</v>
      </c>
      <c r="AB24" s="11">
        <v>7.0579999999999909</v>
      </c>
      <c r="AC24" s="11">
        <v>7.0700000000000092</v>
      </c>
      <c r="AD24" s="11">
        <v>7.0820000000000034</v>
      </c>
      <c r="AE24" s="11">
        <v>7.0950000000000131</v>
      </c>
      <c r="AF24" s="11">
        <v>7.1070000000000082</v>
      </c>
      <c r="AG24" s="11">
        <v>7.116999999999984</v>
      </c>
      <c r="AH24" s="11">
        <v>7.1269999999999971</v>
      </c>
      <c r="AI24" s="11">
        <v>7.1380000000000114</v>
      </c>
      <c r="AJ24" s="11">
        <v>7.1479999999999961</v>
      </c>
      <c r="AK24" s="172">
        <v>7.1589999999999909</v>
      </c>
      <c r="AL24" s="11">
        <v>7.1689999999999863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19.005000000000013</v>
      </c>
      <c r="N25" s="11">
        <v>21.750999999999973</v>
      </c>
      <c r="O25" s="11">
        <v>21.097999999999974</v>
      </c>
      <c r="P25" s="11">
        <v>19.506999999999994</v>
      </c>
      <c r="Q25" s="11">
        <v>18.979999999999954</v>
      </c>
      <c r="R25" s="11">
        <v>21.940999999999981</v>
      </c>
      <c r="S25" s="11">
        <v>20.328000000000028</v>
      </c>
      <c r="T25" s="11">
        <v>23.920999999999928</v>
      </c>
      <c r="U25" s="11">
        <v>27.874000000000027</v>
      </c>
      <c r="V25" s="11">
        <v>24.445000000000011</v>
      </c>
      <c r="W25" s="11">
        <v>20.876000000000065</v>
      </c>
      <c r="X25" s="11">
        <v>21.515000000000008</v>
      </c>
      <c r="Y25" s="11">
        <v>21.758999999999986</v>
      </c>
      <c r="Z25" s="11">
        <v>22.231000000000037</v>
      </c>
      <c r="AA25" s="11">
        <v>22.603000000000023</v>
      </c>
      <c r="AB25" s="11">
        <v>22.910999999999927</v>
      </c>
      <c r="AC25" s="11">
        <v>23.203999999999986</v>
      </c>
      <c r="AD25" s="11">
        <v>23.465000000000018</v>
      </c>
      <c r="AE25" s="11">
        <v>23.714000000000038</v>
      </c>
      <c r="AF25" s="11">
        <v>23.96299999999999</v>
      </c>
      <c r="AG25" s="11">
        <v>24.223999999999922</v>
      </c>
      <c r="AH25" s="11">
        <v>24.481000000000002</v>
      </c>
      <c r="AI25" s="11">
        <v>24.733000000000011</v>
      </c>
      <c r="AJ25" s="11">
        <v>24.977999999999941</v>
      </c>
      <c r="AK25" s="172">
        <v>25.212000000000074</v>
      </c>
      <c r="AL25" s="11">
        <v>25.438000000000024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19.549000000000017</v>
      </c>
      <c r="N26" s="11">
        <v>19.856999999999985</v>
      </c>
      <c r="O26" s="11">
        <v>17.73200000000001</v>
      </c>
      <c r="P26" s="11">
        <v>17.744999999999983</v>
      </c>
      <c r="Q26" s="11">
        <v>19.658999999999931</v>
      </c>
      <c r="R26" s="11">
        <v>19.258999999999961</v>
      </c>
      <c r="S26" s="11">
        <v>19.271000000000011</v>
      </c>
      <c r="T26" s="11">
        <v>18.245000000000022</v>
      </c>
      <c r="U26" s="11">
        <v>19.683999999999997</v>
      </c>
      <c r="V26" s="11">
        <v>17.767999999999983</v>
      </c>
      <c r="W26" s="11">
        <v>16.509999999999966</v>
      </c>
      <c r="X26" s="11">
        <v>17.127999999999982</v>
      </c>
      <c r="Y26" s="11">
        <v>17.138999999999996</v>
      </c>
      <c r="Z26" s="11">
        <v>17.14400000000003</v>
      </c>
      <c r="AA26" s="11">
        <v>17.108999999999988</v>
      </c>
      <c r="AB26" s="11">
        <v>17.098999999999979</v>
      </c>
      <c r="AC26" s="11">
        <v>17.110000000000014</v>
      </c>
      <c r="AD26" s="11">
        <v>17.119000000000014</v>
      </c>
      <c r="AE26" s="11">
        <v>17.125999999999973</v>
      </c>
      <c r="AF26" s="11">
        <v>17.130999999999982</v>
      </c>
      <c r="AG26" s="11">
        <v>17.14100000000002</v>
      </c>
      <c r="AH26" s="11">
        <v>17.136000000000003</v>
      </c>
      <c r="AI26" s="11">
        <v>17.131999999999991</v>
      </c>
      <c r="AJ26" s="11">
        <v>17.127999999999989</v>
      </c>
      <c r="AK26" s="172">
        <v>17.122999999999976</v>
      </c>
      <c r="AL26" s="11">
        <v>17.119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16.874000000000006</v>
      </c>
      <c r="N27" s="11">
        <v>12.651999999999994</v>
      </c>
      <c r="O27" s="11">
        <v>12.803000000000003</v>
      </c>
      <c r="P27" s="11">
        <v>15.179000000000013</v>
      </c>
      <c r="Q27" s="11">
        <v>16.203000000000031</v>
      </c>
      <c r="R27" s="11">
        <v>13.830000000000002</v>
      </c>
      <c r="S27" s="11">
        <v>13.092000000000004</v>
      </c>
      <c r="T27" s="11">
        <v>10.481999999999996</v>
      </c>
      <c r="U27" s="11">
        <v>13.758000000000015</v>
      </c>
      <c r="V27" s="11">
        <v>15.792000000000018</v>
      </c>
      <c r="W27" s="11">
        <v>14.324999999999989</v>
      </c>
      <c r="X27" s="11">
        <v>14.176000000000007</v>
      </c>
      <c r="Y27" s="11">
        <v>14.032000000000043</v>
      </c>
      <c r="Z27" s="11">
        <v>14.039999999999987</v>
      </c>
      <c r="AA27" s="11">
        <v>14.154000000000005</v>
      </c>
      <c r="AB27" s="11">
        <v>14.285000000000002</v>
      </c>
      <c r="AC27" s="11">
        <v>14.45699999999994</v>
      </c>
      <c r="AD27" s="11">
        <v>14.651000000000012</v>
      </c>
      <c r="AE27" s="11">
        <v>14.856999999999983</v>
      </c>
      <c r="AF27" s="11">
        <v>15.071000000000044</v>
      </c>
      <c r="AG27" s="11">
        <v>15.287999999999956</v>
      </c>
      <c r="AH27" s="11">
        <v>15.50899999999999</v>
      </c>
      <c r="AI27" s="11">
        <v>15.73199999999996</v>
      </c>
      <c r="AJ27" s="11">
        <v>15.956999999999972</v>
      </c>
      <c r="AK27" s="172">
        <v>16.181999999999967</v>
      </c>
      <c r="AL27" s="11">
        <v>16.406999999999989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49.526000000000089</v>
      </c>
      <c r="N28" s="11">
        <v>51.004000000000048</v>
      </c>
      <c r="O28" s="11">
        <v>47.352000000000189</v>
      </c>
      <c r="P28" s="11">
        <v>44.588000000000029</v>
      </c>
      <c r="Q28" s="11">
        <v>48.357999999999933</v>
      </c>
      <c r="R28" s="11">
        <v>55.336999999999897</v>
      </c>
      <c r="S28" s="11">
        <v>57.426999999999964</v>
      </c>
      <c r="T28" s="11">
        <v>41.844000000000037</v>
      </c>
      <c r="U28" s="11">
        <v>49.180000000000085</v>
      </c>
      <c r="V28" s="11">
        <v>49.432999999999979</v>
      </c>
      <c r="W28" s="11">
        <v>51.246000000000024</v>
      </c>
      <c r="X28" s="11">
        <v>51.954000000000029</v>
      </c>
      <c r="Y28" s="11">
        <v>52.088999999999963</v>
      </c>
      <c r="Z28" s="11">
        <v>52.339999999999932</v>
      </c>
      <c r="AA28" s="11">
        <v>52.648000000000003</v>
      </c>
      <c r="AB28" s="11">
        <v>52.906999999999968</v>
      </c>
      <c r="AC28" s="11">
        <v>53.140999999999913</v>
      </c>
      <c r="AD28" s="11">
        <v>53.396000000000051</v>
      </c>
      <c r="AE28" s="11">
        <v>53.671000000000006</v>
      </c>
      <c r="AF28" s="11">
        <v>53.970000000000041</v>
      </c>
      <c r="AG28" s="11">
        <v>54.296000000000141</v>
      </c>
      <c r="AH28" s="11">
        <v>54.625999999999962</v>
      </c>
      <c r="AI28" s="11">
        <v>54.959999999999994</v>
      </c>
      <c r="AJ28" s="11">
        <v>55.296999999999997</v>
      </c>
      <c r="AK28" s="172">
        <v>55.63500000000014</v>
      </c>
      <c r="AL28" s="11">
        <v>55.976000000000077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62.409000000000162</v>
      </c>
      <c r="N29" s="11">
        <v>51.249000000000109</v>
      </c>
      <c r="O29" s="11">
        <v>63.365000000000137</v>
      </c>
      <c r="P29" s="11">
        <v>62.42899999999981</v>
      </c>
      <c r="Q29" s="11">
        <v>62.175999999999895</v>
      </c>
      <c r="R29" s="11">
        <v>66.065000000000026</v>
      </c>
      <c r="S29" s="11">
        <v>68.817000000000036</v>
      </c>
      <c r="T29" s="11">
        <v>74.351000000000056</v>
      </c>
      <c r="U29" s="11">
        <v>75.414000000000158</v>
      </c>
      <c r="V29" s="11">
        <v>66.93799999999986</v>
      </c>
      <c r="W29" s="11">
        <v>65.554999999999978</v>
      </c>
      <c r="X29" s="11">
        <v>65.965000000000018</v>
      </c>
      <c r="Y29" s="11">
        <v>66.338999999999899</v>
      </c>
      <c r="Z29" s="11">
        <v>66.427999999999997</v>
      </c>
      <c r="AA29" s="11">
        <v>66.733999999999938</v>
      </c>
      <c r="AB29" s="11">
        <v>66.982999999999819</v>
      </c>
      <c r="AC29" s="11">
        <v>67.273999999999916</v>
      </c>
      <c r="AD29" s="11">
        <v>67.557999999999936</v>
      </c>
      <c r="AE29" s="11">
        <v>67.835999999999842</v>
      </c>
      <c r="AF29" s="11">
        <v>68.113000000000014</v>
      </c>
      <c r="AG29" s="11">
        <v>68.398999999999944</v>
      </c>
      <c r="AH29" s="11">
        <v>68.672999999999874</v>
      </c>
      <c r="AI29" s="11">
        <v>68.945999999999884</v>
      </c>
      <c r="AJ29" s="11">
        <v>69.219000000000079</v>
      </c>
      <c r="AK29" s="172">
        <v>69.49200000000009</v>
      </c>
      <c r="AL29" s="11">
        <v>69.76499999999983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21.155999999999999</v>
      </c>
      <c r="N30" s="11">
        <v>21.673000000000059</v>
      </c>
      <c r="O30" s="11">
        <v>28.22600000000002</v>
      </c>
      <c r="P30" s="11">
        <v>28.96100000000002</v>
      </c>
      <c r="Q30" s="11">
        <v>23.733999999999988</v>
      </c>
      <c r="R30" s="11">
        <v>25.225999999999967</v>
      </c>
      <c r="S30" s="11">
        <v>22.887999999999987</v>
      </c>
      <c r="T30" s="11">
        <v>23.466999999999967</v>
      </c>
      <c r="U30" s="11">
        <v>22.617999999999991</v>
      </c>
      <c r="V30" s="11">
        <v>26.562999999999953</v>
      </c>
      <c r="W30" s="11">
        <v>24.827000000000055</v>
      </c>
      <c r="X30" s="11">
        <v>25.162000000000003</v>
      </c>
      <c r="Y30" s="11">
        <v>24.845999999999968</v>
      </c>
      <c r="Z30" s="11">
        <v>24.986999999999995</v>
      </c>
      <c r="AA30" s="11">
        <v>25.355000000000015</v>
      </c>
      <c r="AB30" s="11">
        <v>25.548999999999982</v>
      </c>
      <c r="AC30" s="11">
        <v>25.811000000000071</v>
      </c>
      <c r="AD30" s="11">
        <v>26.055999999999973</v>
      </c>
      <c r="AE30" s="11">
        <v>26.280999999999988</v>
      </c>
      <c r="AF30" s="11">
        <v>26.495000000000044</v>
      </c>
      <c r="AG30" s="11">
        <v>26.728000000000034</v>
      </c>
      <c r="AH30" s="11">
        <v>26.972999999999967</v>
      </c>
      <c r="AI30" s="11">
        <v>27.225999999999981</v>
      </c>
      <c r="AJ30" s="11">
        <v>27.480999999999966</v>
      </c>
      <c r="AK30" s="172">
        <v>27.734000000000066</v>
      </c>
      <c r="AL30" s="11">
        <v>27.985000000000031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22.500000000000018</v>
      </c>
      <c r="N31" s="11">
        <v>26.798000000000055</v>
      </c>
      <c r="O31" s="11">
        <v>20.82599999999999</v>
      </c>
      <c r="P31" s="11">
        <v>23.631999999999969</v>
      </c>
      <c r="Q31" s="11">
        <v>27.667000000000005</v>
      </c>
      <c r="R31" s="11">
        <v>31.596000000000004</v>
      </c>
      <c r="S31" s="11">
        <v>21.972000000000044</v>
      </c>
      <c r="T31" s="11">
        <v>24.573000000000057</v>
      </c>
      <c r="U31" s="11">
        <v>31.022000000000052</v>
      </c>
      <c r="V31" s="11">
        <v>25.674000000000021</v>
      </c>
      <c r="W31" s="11">
        <v>26.77</v>
      </c>
      <c r="X31" s="11">
        <v>24.703999999999994</v>
      </c>
      <c r="Y31" s="11">
        <v>23.547999999999977</v>
      </c>
      <c r="Z31" s="11">
        <v>23.365000000000016</v>
      </c>
      <c r="AA31" s="11">
        <v>23.239999999999966</v>
      </c>
      <c r="AB31" s="11">
        <v>23.110000000000007</v>
      </c>
      <c r="AC31" s="11">
        <v>22.971999999999987</v>
      </c>
      <c r="AD31" s="11">
        <v>22.838000000000005</v>
      </c>
      <c r="AE31" s="11">
        <v>22.708000000000006</v>
      </c>
      <c r="AF31" s="11">
        <v>22.58500000000004</v>
      </c>
      <c r="AG31" s="11">
        <v>22.470999999999997</v>
      </c>
      <c r="AH31" s="11">
        <v>22.361000000000029</v>
      </c>
      <c r="AI31" s="11">
        <v>22.252000000000034</v>
      </c>
      <c r="AJ31" s="11">
        <v>22.146999999999984</v>
      </c>
      <c r="AK31" s="172">
        <v>22.043000000000006</v>
      </c>
      <c r="AL31" s="11">
        <v>21.942000000000007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289.20200000000017</v>
      </c>
      <c r="N33" s="11">
        <f t="shared" ref="N33:AK33" si="20">SUM(N34:N36)</f>
        <v>266.59499999999957</v>
      </c>
      <c r="O33" s="11">
        <f t="shared" si="20"/>
        <v>269.40400000000011</v>
      </c>
      <c r="P33" s="11">
        <f t="shared" si="20"/>
        <v>261.42500000000018</v>
      </c>
      <c r="Q33" s="11">
        <f t="shared" si="20"/>
        <v>272.70799999999969</v>
      </c>
      <c r="R33" s="11">
        <f t="shared" si="20"/>
        <v>272.95700000000022</v>
      </c>
      <c r="S33" s="11">
        <f t="shared" si="20"/>
        <v>262.62499999999989</v>
      </c>
      <c r="T33" s="11">
        <f t="shared" si="20"/>
        <v>268.59799999999984</v>
      </c>
      <c r="U33" s="11">
        <f t="shared" si="20"/>
        <v>263.46700000000033</v>
      </c>
      <c r="V33" s="11">
        <f t="shared" si="20"/>
        <v>264.86299999999983</v>
      </c>
      <c r="W33" s="11">
        <f t="shared" si="20"/>
        <v>274.62799999999999</v>
      </c>
      <c r="X33" s="11">
        <f t="shared" si="20"/>
        <v>278.10999999999956</v>
      </c>
      <c r="Y33" s="11">
        <f t="shared" si="20"/>
        <v>281.09800000000013</v>
      </c>
      <c r="Z33" s="11">
        <f t="shared" si="20"/>
        <v>282.93500000000017</v>
      </c>
      <c r="AA33" s="11">
        <f t="shared" si="20"/>
        <v>284.96999999999997</v>
      </c>
      <c r="AB33" s="11">
        <f t="shared" si="20"/>
        <v>286.75000000000034</v>
      </c>
      <c r="AC33" s="11">
        <f t="shared" si="20"/>
        <v>288.09700000000032</v>
      </c>
      <c r="AD33" s="11">
        <f t="shared" si="20"/>
        <v>289.40900000000022</v>
      </c>
      <c r="AE33" s="11">
        <f t="shared" si="20"/>
        <v>290.72900000000004</v>
      </c>
      <c r="AF33" s="11">
        <f t="shared" si="20"/>
        <v>292.07699999999977</v>
      </c>
      <c r="AG33" s="11">
        <f t="shared" si="20"/>
        <v>293.49900000000002</v>
      </c>
      <c r="AH33" s="11">
        <f t="shared" si="20"/>
        <v>294.8950000000001</v>
      </c>
      <c r="AI33" s="11">
        <f t="shared" si="20"/>
        <v>296.28899999999965</v>
      </c>
      <c r="AJ33" s="11">
        <f t="shared" si="20"/>
        <v>297.69300000000044</v>
      </c>
      <c r="AK33" s="11">
        <f t="shared" si="20"/>
        <v>299.09500000000025</v>
      </c>
      <c r="AL33" s="11">
        <f>SUM(AL34:AL36)</f>
        <v>300.49099999999987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87.07</v>
      </c>
      <c r="N34" s="11">
        <v>72.461000000000027</v>
      </c>
      <c r="O34" s="11">
        <v>62.630999999999958</v>
      </c>
      <c r="P34" s="11">
        <v>62.113000000000007</v>
      </c>
      <c r="Q34" s="11">
        <v>58.236999999999981</v>
      </c>
      <c r="R34" s="11">
        <v>54.728000000000023</v>
      </c>
      <c r="S34" s="11">
        <v>54.171999999999947</v>
      </c>
      <c r="T34" s="11">
        <v>55.205000000000027</v>
      </c>
      <c r="U34" s="11">
        <v>51.035000000000046</v>
      </c>
      <c r="V34" s="11">
        <v>54.626000000000005</v>
      </c>
      <c r="W34" s="11">
        <v>56.170999999999914</v>
      </c>
      <c r="X34" s="11">
        <v>55.618999999999964</v>
      </c>
      <c r="Y34" s="11">
        <v>55.287999999999997</v>
      </c>
      <c r="Z34" s="11">
        <v>55.119000000000014</v>
      </c>
      <c r="AA34" s="11">
        <v>54.862999999999865</v>
      </c>
      <c r="AB34" s="11">
        <v>54.971000000000146</v>
      </c>
      <c r="AC34" s="11">
        <v>55.04500000000003</v>
      </c>
      <c r="AD34" s="11">
        <v>55.116000000000014</v>
      </c>
      <c r="AE34" s="11">
        <v>55.188000000000002</v>
      </c>
      <c r="AF34" s="11">
        <v>55.258999999999872</v>
      </c>
      <c r="AG34" s="11">
        <v>55.32699999999992</v>
      </c>
      <c r="AH34" s="11">
        <v>55.386000000000131</v>
      </c>
      <c r="AI34" s="11">
        <v>55.439999999999905</v>
      </c>
      <c r="AJ34" s="11">
        <v>55.493999999999978</v>
      </c>
      <c r="AK34" s="172">
        <v>55.54099999999999</v>
      </c>
      <c r="AL34" s="11">
        <v>55.581000000000031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78.89700000000002</v>
      </c>
      <c r="N35" s="11">
        <v>77.721000000000004</v>
      </c>
      <c r="O35" s="11">
        <v>84.352000000000018</v>
      </c>
      <c r="P35" s="11">
        <v>73.526000000000195</v>
      </c>
      <c r="Q35" s="11">
        <v>76.184999999999903</v>
      </c>
      <c r="R35" s="11">
        <v>80.19400000000023</v>
      </c>
      <c r="S35" s="11">
        <v>78.827999999999875</v>
      </c>
      <c r="T35" s="11">
        <v>77.984999999999985</v>
      </c>
      <c r="U35" s="11">
        <v>77.749000000000152</v>
      </c>
      <c r="V35" s="11">
        <v>82.305999999999969</v>
      </c>
      <c r="W35" s="11">
        <v>79.794000000000011</v>
      </c>
      <c r="X35" s="11">
        <v>81.547999999999902</v>
      </c>
      <c r="Y35" s="11">
        <v>83.285999999999831</v>
      </c>
      <c r="Z35" s="11">
        <v>83.88800000000009</v>
      </c>
      <c r="AA35" s="11">
        <v>84.411000000000072</v>
      </c>
      <c r="AB35" s="11">
        <v>84.749000000000123</v>
      </c>
      <c r="AC35" s="11">
        <v>84.913999999999888</v>
      </c>
      <c r="AD35" s="11">
        <v>85.107000000000156</v>
      </c>
      <c r="AE35" s="11">
        <v>85.323999999999984</v>
      </c>
      <c r="AF35" s="11">
        <v>85.574000000000083</v>
      </c>
      <c r="AG35" s="11">
        <v>85.90600000000012</v>
      </c>
      <c r="AH35" s="11">
        <v>86.233000000000004</v>
      </c>
      <c r="AI35" s="11">
        <v>86.567999999999913</v>
      </c>
      <c r="AJ35" s="11">
        <v>86.907000000000053</v>
      </c>
      <c r="AK35" s="172">
        <v>87.248000000000033</v>
      </c>
      <c r="AL35" s="11">
        <v>87.589000000000112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123.23500000000016</v>
      </c>
      <c r="N36" s="11">
        <v>116.41299999999957</v>
      </c>
      <c r="O36" s="11">
        <v>122.42100000000013</v>
      </c>
      <c r="P36" s="11">
        <v>125.78599999999996</v>
      </c>
      <c r="Q36" s="11">
        <v>138.2859999999998</v>
      </c>
      <c r="R36" s="11">
        <v>138.035</v>
      </c>
      <c r="S36" s="11">
        <v>129.62500000000009</v>
      </c>
      <c r="T36" s="11">
        <v>135.40799999999984</v>
      </c>
      <c r="U36" s="11">
        <v>134.68300000000013</v>
      </c>
      <c r="V36" s="11">
        <v>127.93099999999984</v>
      </c>
      <c r="W36" s="11">
        <v>138.66300000000007</v>
      </c>
      <c r="X36" s="11">
        <v>140.94299999999967</v>
      </c>
      <c r="Y36" s="11">
        <v>142.52400000000029</v>
      </c>
      <c r="Z36" s="11">
        <v>143.92800000000008</v>
      </c>
      <c r="AA36" s="11">
        <v>145.69600000000003</v>
      </c>
      <c r="AB36" s="11">
        <v>147.03000000000006</v>
      </c>
      <c r="AC36" s="11">
        <v>148.13800000000037</v>
      </c>
      <c r="AD36" s="11">
        <v>149.18600000000001</v>
      </c>
      <c r="AE36" s="11">
        <v>150.21700000000001</v>
      </c>
      <c r="AF36" s="11">
        <v>151.24399999999977</v>
      </c>
      <c r="AG36" s="11">
        <v>152.26600000000002</v>
      </c>
      <c r="AH36" s="11">
        <v>153.27599999999998</v>
      </c>
      <c r="AI36" s="11">
        <v>154.28099999999981</v>
      </c>
      <c r="AJ36" s="11">
        <v>155.2920000000004</v>
      </c>
      <c r="AK36" s="172">
        <v>156.30600000000021</v>
      </c>
      <c r="AL36" s="11">
        <v>157.32099999999977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873.89500000000021</v>
      </c>
      <c r="N38" s="11">
        <f t="shared" ref="N38:AL38" si="21">SUM(N5,N11,N16,N18,N23,N33)</f>
        <v>861.62300000000027</v>
      </c>
      <c r="O38" s="11">
        <f t="shared" si="21"/>
        <v>844.65300000000013</v>
      </c>
      <c r="P38" s="11">
        <f t="shared" si="21"/>
        <v>857.00699999999961</v>
      </c>
      <c r="Q38" s="11">
        <f t="shared" si="21"/>
        <v>876.87199999999871</v>
      </c>
      <c r="R38" s="11">
        <f t="shared" si="21"/>
        <v>905.11799999999994</v>
      </c>
      <c r="S38" s="11">
        <f t="shared" si="21"/>
        <v>869.4559999999999</v>
      </c>
      <c r="T38" s="11">
        <f t="shared" si="21"/>
        <v>891.7240000000005</v>
      </c>
      <c r="U38" s="11">
        <f t="shared" si="21"/>
        <v>911.376000000001</v>
      </c>
      <c r="V38" s="11">
        <f t="shared" si="21"/>
        <v>905.00099999999952</v>
      </c>
      <c r="W38" s="11">
        <f t="shared" si="21"/>
        <v>898.44400000000019</v>
      </c>
      <c r="X38" s="11">
        <f t="shared" si="21"/>
        <v>898.90399999999943</v>
      </c>
      <c r="Y38" s="11">
        <f t="shared" si="21"/>
        <v>900.48299999999972</v>
      </c>
      <c r="Z38" s="11">
        <f t="shared" si="21"/>
        <v>904.04400000000021</v>
      </c>
      <c r="AA38" s="11">
        <f t="shared" si="21"/>
        <v>909.2969999999998</v>
      </c>
      <c r="AB38" s="11">
        <f t="shared" si="21"/>
        <v>913.58300000000008</v>
      </c>
      <c r="AC38" s="11">
        <f t="shared" si="21"/>
        <v>917.05399999999997</v>
      </c>
      <c r="AD38" s="11">
        <f t="shared" si="21"/>
        <v>920.21900000000051</v>
      </c>
      <c r="AE38" s="11">
        <f t="shared" si="21"/>
        <v>923.37700000000018</v>
      </c>
      <c r="AF38" s="11">
        <f t="shared" si="21"/>
        <v>926.54600000000039</v>
      </c>
      <c r="AG38" s="11">
        <f t="shared" si="21"/>
        <v>930.03000000000031</v>
      </c>
      <c r="AH38" s="11">
        <f t="shared" si="21"/>
        <v>933.43599999999935</v>
      </c>
      <c r="AI38" s="11">
        <f t="shared" si="21"/>
        <v>936.8479999999995</v>
      </c>
      <c r="AJ38" s="11">
        <f t="shared" si="21"/>
        <v>940.32500000000016</v>
      </c>
      <c r="AK38" s="11">
        <f t="shared" si="21"/>
        <v>943.75400000000093</v>
      </c>
      <c r="AL38" s="11">
        <f t="shared" si="21"/>
        <v>947.15600000000006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East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30.157062394074615</v>
      </c>
      <c r="N231" s="40">
        <f>'Ind T1'!D25</f>
        <v>30.567069288681314</v>
      </c>
      <c r="O231" s="40">
        <f>'Ind T1'!F25</f>
        <v>31.725608030778439</v>
      </c>
    </row>
    <row r="232" spans="1:15" x14ac:dyDescent="0.2">
      <c r="L232" t="str">
        <f>L23</f>
        <v>Business and other services</v>
      </c>
      <c r="M232" s="40">
        <f>'Ind T1'!B24</f>
        <v>26.448043238561148</v>
      </c>
      <c r="N232" s="40">
        <f>'Ind T1'!D24</f>
        <v>25.298961315340751</v>
      </c>
      <c r="O232" s="40">
        <f>'Ind T1'!F24</f>
        <v>25.529163094569419</v>
      </c>
    </row>
    <row r="233" spans="1:15" x14ac:dyDescent="0.2">
      <c r="L233" t="str">
        <f>L18</f>
        <v>Trade, accomod. and transport</v>
      </c>
      <c r="M233" s="40">
        <f>'Ind T1'!B23</f>
        <v>25.762386782717844</v>
      </c>
      <c r="N233" s="40">
        <f>'Ind T1'!D23</f>
        <v>27.286063460827837</v>
      </c>
      <c r="O233" s="40">
        <f>'Ind T1'!F23</f>
        <v>27.752028176984584</v>
      </c>
    </row>
    <row r="234" spans="1:15" x14ac:dyDescent="0.2">
      <c r="L234" t="str">
        <f>L16</f>
        <v>Construction</v>
      </c>
      <c r="M234" s="40">
        <f>'Ind T1'!B22</f>
        <v>5.4449254130400657</v>
      </c>
      <c r="N234" s="40">
        <f>'Ind T1'!D22</f>
        <v>5.7884520348513648</v>
      </c>
      <c r="O234" s="40">
        <f>'Ind T1'!F22</f>
        <v>5.2793837551575473</v>
      </c>
    </row>
    <row r="235" spans="1:15" x14ac:dyDescent="0.2">
      <c r="L235" t="str">
        <f>L11</f>
        <v>Manufacturing</v>
      </c>
      <c r="M235" s="40">
        <f>'Ind T1'!B21</f>
        <v>10.55475639640354</v>
      </c>
      <c r="N235" s="40">
        <f>'Ind T1'!D21</f>
        <v>8.8814661793055514</v>
      </c>
      <c r="O235" s="40">
        <f>'Ind T1'!F21</f>
        <v>7.6022323672130145</v>
      </c>
    </row>
    <row r="236" spans="1:15" x14ac:dyDescent="0.2">
      <c r="L236" t="str">
        <f>L5</f>
        <v>Primary sector and utilities</v>
      </c>
      <c r="M236" s="40">
        <f>'Ind T1'!B20</f>
        <v>1.6328257752027902</v>
      </c>
      <c r="N236" s="40">
        <f>'Ind T1'!D20</f>
        <v>2.1779877209931833</v>
      </c>
      <c r="O236" s="40">
        <f>'Ind T1'!F20</f>
        <v>2.1115845752969964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1.6709999999997649</v>
      </c>
      <c r="O261" s="11">
        <f>'Ind T1'!F50</f>
        <v>25.862999999999886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-12.088999999999771</v>
      </c>
      <c r="O262" s="11">
        <f>'Ind T1'!F49</f>
        <v>14.503999999999877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11.970000000000027</v>
      </c>
      <c r="O263" s="11">
        <f>'Ind T1'!F48</f>
        <v>17.705000000000041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2.7230000000000274</v>
      </c>
      <c r="O264" s="11">
        <f>'Ind T1'!F47</f>
        <v>-2.0019999999999882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-15.737999999999801</v>
      </c>
      <c r="O265" s="11">
        <f>'Ind T1'!F46</f>
        <v>-7.7899999999998784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4.7890000000000086</v>
      </c>
      <c r="O266" s="11">
        <f>'Ind T1'!F45</f>
        <v>0.43200000000001992</v>
      </c>
    </row>
    <row r="268" spans="1:16" x14ac:dyDescent="0.2">
      <c r="L268" t="str">
        <f>L38</f>
        <v>All industries</v>
      </c>
      <c r="N268" s="11">
        <f>'Ind T1'!D14-'Ind T1'!B14</f>
        <v>-6.6739999999997508</v>
      </c>
      <c r="O268" s="11">
        <f>SUM(O261:O266)</f>
        <v>48.711999999999961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23.369024573099331</v>
      </c>
      <c r="C9" s="249">
        <f>SUM(C26,C43,C60,C77,C94,C111,C128,C145,C162,C179,C196,C213,C230,C247,C264,C281,C298,C315,C332,C349,C366,C383)</f>
        <v>43.382689412075358</v>
      </c>
      <c r="D9" s="249">
        <f>SUM(B9:C9)</f>
        <v>66.751713985174689</v>
      </c>
      <c r="E9" s="238"/>
      <c r="F9" s="249">
        <f>SUM(F26,F43,F60,F77,F94,F111,F128,F145,F162,F179,F196,F213,F230,F247,F264,F281,F298,F315,F332,F349,F366,F383)</f>
        <v>29.373071390684448</v>
      </c>
      <c r="G9" s="249">
        <f>SUM(G26,G43,G60,G77,G94,G111,G128,G145,G162,G179,G196,G213,G230,G247,G264,G281,G298,G315,G332,G349,G366,G383)</f>
        <v>46.714773837764874</v>
      </c>
      <c r="H9" s="249">
        <f>SUM(F9:G9)</f>
        <v>76.087845228449325</v>
      </c>
      <c r="I9" s="238"/>
      <c r="J9" s="249">
        <f>SUM(J26,J43,J60,J77,J94,J111,J128,J145,J162,J179,J196,J213,J230,J247,J264,J281,J298,J315,J332,J349,J366,J383)</f>
        <v>31.886181754530178</v>
      </c>
      <c r="K9" s="249">
        <f>SUM(K26,K43,K60,K77,K94,K111,K128,K145,K162,K179,K196,K213,K230,K247,K264,K281,K298,K315,K332,K349,K366,K383)</f>
        <v>48.350498603253982</v>
      </c>
      <c r="L9" s="249">
        <f>SUM(J9:K9)</f>
        <v>80.236680357784167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87.931127062490219</v>
      </c>
      <c r="C10" s="249">
        <f t="shared" si="0"/>
        <v>83.633400420622891</v>
      </c>
      <c r="D10" s="249">
        <f t="shared" ref="D10:D17" si="1">SUM(B10:C10)</f>
        <v>171.56452748311312</v>
      </c>
      <c r="E10" s="238"/>
      <c r="F10" s="249">
        <f t="shared" ref="F10:G17" si="2">SUM(F27,F44,F61,F78,F95,F112,F129,F146,F163,F180,F197,F214,F231,F248,F265,F282,F299,F316,F333,F350,F367,F384)</f>
        <v>103.81411504891675</v>
      </c>
      <c r="G10" s="249">
        <f t="shared" si="2"/>
        <v>88.302085562386438</v>
      </c>
      <c r="H10" s="249">
        <f t="shared" ref="H10:H17" si="3">SUM(F10:G10)</f>
        <v>192.11620061130319</v>
      </c>
      <c r="I10" s="238"/>
      <c r="J10" s="249">
        <f t="shared" ref="J10:K17" si="4">SUM(J27,J44,J61,J78,J95,J112,J129,J146,J163,J180,J197,J214,J231,J248,J265,J282,J299,J316,J333,J350,J367,J384)</f>
        <v>120.97528153398285</v>
      </c>
      <c r="K10" s="249">
        <f t="shared" si="4"/>
        <v>105.47906527096582</v>
      </c>
      <c r="L10" s="249">
        <f t="shared" ref="L10:L17" si="5">SUM(J10:K10)</f>
        <v>226.45434680494867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46.738475451219209</v>
      </c>
      <c r="C11" s="249">
        <f t="shared" si="0"/>
        <v>50.444266087194144</v>
      </c>
      <c r="D11" s="249">
        <f t="shared" si="1"/>
        <v>97.182741538413353</v>
      </c>
      <c r="E11" s="238"/>
      <c r="F11" s="249">
        <f t="shared" si="2"/>
        <v>51.500789653856721</v>
      </c>
      <c r="G11" s="249">
        <f t="shared" si="2"/>
        <v>54.654286373374219</v>
      </c>
      <c r="H11" s="249">
        <f t="shared" si="3"/>
        <v>106.15507602723093</v>
      </c>
      <c r="I11" s="238"/>
      <c r="J11" s="249">
        <f t="shared" si="4"/>
        <v>71.304157803652458</v>
      </c>
      <c r="K11" s="249">
        <f t="shared" si="4"/>
        <v>53.311965703958172</v>
      </c>
      <c r="L11" s="249">
        <f t="shared" si="5"/>
        <v>124.61612350761064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77.806072029277914</v>
      </c>
      <c r="C12" s="249">
        <f t="shared" si="0"/>
        <v>27.239236364764036</v>
      </c>
      <c r="D12" s="249">
        <f t="shared" si="1"/>
        <v>105.04530839404195</v>
      </c>
      <c r="E12" s="238"/>
      <c r="F12" s="249">
        <f t="shared" si="2"/>
        <v>71.006015403849759</v>
      </c>
      <c r="G12" s="249">
        <f t="shared" si="2"/>
        <v>28.777868107309416</v>
      </c>
      <c r="H12" s="249">
        <f t="shared" si="3"/>
        <v>99.783883511159175</v>
      </c>
      <c r="I12" s="238"/>
      <c r="J12" s="249">
        <f t="shared" si="4"/>
        <v>63.040013849367753</v>
      </c>
      <c r="K12" s="249">
        <f t="shared" si="4"/>
        <v>34.772605036151305</v>
      </c>
      <c r="L12" s="249">
        <f t="shared" si="5"/>
        <v>97.812618885519058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10.298457788004344</v>
      </c>
      <c r="C13" s="249">
        <f t="shared" si="0"/>
        <v>88.872862132902171</v>
      </c>
      <c r="D13" s="249">
        <f t="shared" si="1"/>
        <v>99.171319920906512</v>
      </c>
      <c r="E13" s="238"/>
      <c r="F13" s="249">
        <f t="shared" si="2"/>
        <v>10.781611870314705</v>
      </c>
      <c r="G13" s="249">
        <f t="shared" si="2"/>
        <v>73.270335746635354</v>
      </c>
      <c r="H13" s="249">
        <f t="shared" si="3"/>
        <v>84.051947616950059</v>
      </c>
      <c r="I13" s="238"/>
      <c r="J13" s="249">
        <f t="shared" si="4"/>
        <v>11.784895182816635</v>
      </c>
      <c r="K13" s="249">
        <f t="shared" si="4"/>
        <v>64.513514492446404</v>
      </c>
      <c r="L13" s="249">
        <f t="shared" si="5"/>
        <v>76.298409675263045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71.669192672570418</v>
      </c>
      <c r="C14" s="249">
        <f t="shared" si="0"/>
        <v>15.035326763949033</v>
      </c>
      <c r="D14" s="249">
        <f t="shared" si="1"/>
        <v>86.704519436519448</v>
      </c>
      <c r="E14" s="238"/>
      <c r="F14" s="249">
        <f t="shared" si="2"/>
        <v>69.100189449109607</v>
      </c>
      <c r="G14" s="249">
        <f t="shared" si="2"/>
        <v>15.413940488866178</v>
      </c>
      <c r="H14" s="249">
        <f t="shared" si="3"/>
        <v>84.514129937975781</v>
      </c>
      <c r="I14" s="238"/>
      <c r="J14" s="249">
        <f t="shared" si="4"/>
        <v>68.769058542975998</v>
      </c>
      <c r="K14" s="249">
        <f t="shared" si="4"/>
        <v>17.582240197159102</v>
      </c>
      <c r="L14" s="249">
        <f t="shared" si="5"/>
        <v>86.351298740135093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69.112848411880108</v>
      </c>
      <c r="C15" s="249">
        <f t="shared" si="0"/>
        <v>32.631567972635509</v>
      </c>
      <c r="D15" s="249">
        <f t="shared" si="1"/>
        <v>101.74441638451562</v>
      </c>
      <c r="E15" s="238"/>
      <c r="F15" s="249">
        <f t="shared" si="2"/>
        <v>63.059665719244634</v>
      </c>
      <c r="G15" s="249">
        <f t="shared" si="2"/>
        <v>31.939794689100889</v>
      </c>
      <c r="H15" s="249">
        <f t="shared" si="3"/>
        <v>94.999460408345527</v>
      </c>
      <c r="I15" s="238"/>
      <c r="J15" s="249">
        <f t="shared" si="4"/>
        <v>63.392808497561859</v>
      </c>
      <c r="K15" s="249">
        <f t="shared" si="4"/>
        <v>35.699924641764902</v>
      </c>
      <c r="L15" s="249">
        <f t="shared" si="5"/>
        <v>99.092733139326754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6.973372576570589</v>
      </c>
      <c r="C16" s="249">
        <f t="shared" si="0"/>
        <v>56.435775789826096</v>
      </c>
      <c r="D16" s="249">
        <f t="shared" si="1"/>
        <v>63.409148366396686</v>
      </c>
      <c r="E16" s="238"/>
      <c r="F16" s="249">
        <f t="shared" si="2"/>
        <v>5.6793747809025383</v>
      </c>
      <c r="G16" s="249">
        <f t="shared" si="2"/>
        <v>53.15105281139919</v>
      </c>
      <c r="H16" s="249">
        <f t="shared" si="3"/>
        <v>58.830427592301731</v>
      </c>
      <c r="I16" s="238"/>
      <c r="J16" s="249">
        <f t="shared" si="4"/>
        <v>6.1459731644892477</v>
      </c>
      <c r="K16" s="249">
        <f t="shared" si="4"/>
        <v>48.03027821064898</v>
      </c>
      <c r="L16" s="249">
        <f t="shared" si="5"/>
        <v>54.176251375138229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54.886612345630162</v>
      </c>
      <c r="C17" s="249">
        <f t="shared" si="0"/>
        <v>58.657692145288699</v>
      </c>
      <c r="D17" s="249">
        <f t="shared" si="1"/>
        <v>113.54430449091886</v>
      </c>
      <c r="E17" s="238"/>
      <c r="F17" s="249">
        <f t="shared" si="2"/>
        <v>46.233335565801028</v>
      </c>
      <c r="G17" s="249">
        <f t="shared" si="2"/>
        <v>55.671693500483322</v>
      </c>
      <c r="H17" s="249">
        <f t="shared" si="3"/>
        <v>101.90502906628436</v>
      </c>
      <c r="I17" s="238"/>
      <c r="J17" s="249">
        <f t="shared" si="4"/>
        <v>46.415378602755432</v>
      </c>
      <c r="K17" s="249">
        <f t="shared" si="4"/>
        <v>55.702158911519149</v>
      </c>
      <c r="L17" s="249">
        <f t="shared" si="5"/>
        <v>102.11753751427457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448.78518291074232</v>
      </c>
      <c r="C19" s="247">
        <f t="shared" ref="C19:L19" si="6">SUM(C9:C17)</f>
        <v>456.33281708925796</v>
      </c>
      <c r="D19" s="247">
        <f t="shared" si="6"/>
        <v>905.11800000000039</v>
      </c>
      <c r="E19" s="247"/>
      <c r="F19" s="247">
        <f t="shared" si="6"/>
        <v>450.54816888268016</v>
      </c>
      <c r="G19" s="247">
        <f t="shared" si="6"/>
        <v>447.89583111731991</v>
      </c>
      <c r="H19" s="247">
        <f t="shared" si="6"/>
        <v>898.44399999999996</v>
      </c>
      <c r="I19" s="247"/>
      <c r="J19" s="247">
        <f t="shared" si="6"/>
        <v>483.71374893213238</v>
      </c>
      <c r="K19" s="247">
        <f t="shared" si="6"/>
        <v>463.4422510678678</v>
      </c>
      <c r="L19" s="247">
        <f t="shared" si="6"/>
        <v>947.1560000000004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3.3508572110324255E-3</v>
      </c>
      <c r="C26" s="302">
        <v>0.44695979376894179</v>
      </c>
      <c r="D26" s="302">
        <f>SUM(B26:C26)</f>
        <v>0.45031065097997419</v>
      </c>
      <c r="E26" s="303"/>
      <c r="F26" s="302">
        <v>6.6430261289647019E-2</v>
      </c>
      <c r="G26" s="302">
        <v>0.21073116747337831</v>
      </c>
      <c r="H26" s="302">
        <f>SUM(F26:G26)</f>
        <v>0.2771614287630253</v>
      </c>
      <c r="I26" s="303"/>
      <c r="J26" s="302">
        <v>6.12751804535248E-2</v>
      </c>
      <c r="K26" s="302">
        <v>0.30425200247855472</v>
      </c>
      <c r="L26" s="302">
        <f>SUM(J26:K26)</f>
        <v>0.36552718293207953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5.8456965484667322E-3</v>
      </c>
      <c r="C27" s="302">
        <v>0.18034902292955404</v>
      </c>
      <c r="D27" s="302">
        <f t="shared" ref="D27:D34" si="7">SUM(B27:C27)</f>
        <v>0.18619471947802077</v>
      </c>
      <c r="E27" s="303"/>
      <c r="F27" s="302">
        <v>2.0302008897985991E-2</v>
      </c>
      <c r="G27" s="302">
        <v>8.8243035220553698E-2</v>
      </c>
      <c r="H27" s="302">
        <f t="shared" ref="H27:H34" si="8">SUM(F27:G27)</f>
        <v>0.10854504411853969</v>
      </c>
      <c r="I27" s="303"/>
      <c r="J27" s="302">
        <v>3.5808281066182092E-2</v>
      </c>
      <c r="K27" s="302">
        <v>0.1189688824712689</v>
      </c>
      <c r="L27" s="302">
        <f t="shared" ref="L27:L34" si="9">SUM(J27:K27)</f>
        <v>0.154777163537451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6.1365426852565928E-3</v>
      </c>
      <c r="C28" s="302">
        <v>0.12672904135559418</v>
      </c>
      <c r="D28" s="302">
        <f t="shared" si="7"/>
        <v>0.13286558404085078</v>
      </c>
      <c r="E28" s="303"/>
      <c r="F28" s="302">
        <v>1.802191429860784E-2</v>
      </c>
      <c r="G28" s="302">
        <v>5.1096159644790105E-2</v>
      </c>
      <c r="H28" s="302">
        <f t="shared" si="8"/>
        <v>6.9118073943397945E-2</v>
      </c>
      <c r="I28" s="303"/>
      <c r="J28" s="302">
        <v>2.5286397717073982E-2</v>
      </c>
      <c r="K28" s="302">
        <v>5.0482108708649963E-2</v>
      </c>
      <c r="L28" s="302">
        <f t="shared" si="9"/>
        <v>7.5768506425723942E-2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1.8875055546092874E-2</v>
      </c>
      <c r="C29" s="302">
        <v>0.11971930940189374</v>
      </c>
      <c r="D29" s="302">
        <f t="shared" si="7"/>
        <v>0.1385943649479866</v>
      </c>
      <c r="E29" s="303"/>
      <c r="F29" s="302">
        <v>4.515745660947381E-2</v>
      </c>
      <c r="G29" s="302">
        <v>2.567893360810122E-2</v>
      </c>
      <c r="H29" s="302">
        <f t="shared" si="8"/>
        <v>7.0836390217575027E-2</v>
      </c>
      <c r="I29" s="303"/>
      <c r="J29" s="302">
        <v>2.2809211930181164E-2</v>
      </c>
      <c r="K29" s="302">
        <v>3.5747082408549499E-2</v>
      </c>
      <c r="L29" s="302">
        <f t="shared" si="9"/>
        <v>5.8556294338730663E-2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7.6360711638728618E-3</v>
      </c>
      <c r="C30" s="302">
        <v>4.2129766061426954</v>
      </c>
      <c r="D30" s="302">
        <f t="shared" si="7"/>
        <v>4.2206126773065682</v>
      </c>
      <c r="E30" s="303"/>
      <c r="F30" s="302">
        <v>1.1177122469213434</v>
      </c>
      <c r="G30" s="302">
        <v>2.4464190929644909</v>
      </c>
      <c r="H30" s="302">
        <f t="shared" si="8"/>
        <v>3.5641313398858343</v>
      </c>
      <c r="I30" s="303"/>
      <c r="J30" s="302">
        <v>1.1523689175358056</v>
      </c>
      <c r="K30" s="302">
        <v>2.4106020983088317</v>
      </c>
      <c r="L30" s="302">
        <f t="shared" si="9"/>
        <v>3.5629710158446373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2.03220827066505E-2</v>
      </c>
      <c r="C31" s="302">
        <v>0.10364198850163808</v>
      </c>
      <c r="D31" s="302">
        <f t="shared" si="7"/>
        <v>0.12396407120828859</v>
      </c>
      <c r="E31" s="303"/>
      <c r="F31" s="302">
        <v>4.9054040077371089E-2</v>
      </c>
      <c r="G31" s="302">
        <v>4.0852980479736262E-2</v>
      </c>
      <c r="H31" s="302">
        <f t="shared" si="8"/>
        <v>8.9907020557107351E-2</v>
      </c>
      <c r="I31" s="303"/>
      <c r="J31" s="302">
        <v>3.6382831279242356E-2</v>
      </c>
      <c r="K31" s="302">
        <v>5.5792726215389152E-2</v>
      </c>
      <c r="L31" s="302">
        <f t="shared" si="9"/>
        <v>9.2175557494631508E-2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5.853328010820902E-3</v>
      </c>
      <c r="C32" s="302">
        <v>0.10658991965137204</v>
      </c>
      <c r="D32" s="302">
        <f t="shared" si="7"/>
        <v>0.11244324766219295</v>
      </c>
      <c r="E32" s="303"/>
      <c r="F32" s="302">
        <v>1.9623427558412412E-2</v>
      </c>
      <c r="G32" s="302">
        <v>3.2455110481063858E-2</v>
      </c>
      <c r="H32" s="302">
        <f t="shared" si="8"/>
        <v>5.207853803947627E-2</v>
      </c>
      <c r="I32" s="303"/>
      <c r="J32" s="302">
        <v>1.2524906576153759E-2</v>
      </c>
      <c r="K32" s="302">
        <v>3.9099485948512668E-2</v>
      </c>
      <c r="L32" s="302">
        <f t="shared" si="9"/>
        <v>5.1624392524666426E-2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2.1571751172861707E-3</v>
      </c>
      <c r="C33" s="302">
        <v>0.20822694567138222</v>
      </c>
      <c r="D33" s="302">
        <f t="shared" si="7"/>
        <v>0.21038412078866839</v>
      </c>
      <c r="E33" s="303"/>
      <c r="F33" s="302">
        <v>1.0690056493603656E-2</v>
      </c>
      <c r="G33" s="302">
        <v>5.4662536159329082E-2</v>
      </c>
      <c r="H33" s="302">
        <f t="shared" si="8"/>
        <v>6.5352592652932737E-2</v>
      </c>
      <c r="I33" s="303"/>
      <c r="J33" s="302">
        <v>4.4478904631967082E-2</v>
      </c>
      <c r="K33" s="302">
        <v>4.5864762052330872E-2</v>
      </c>
      <c r="L33" s="302">
        <f t="shared" si="9"/>
        <v>9.0343666684297955E-2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3.4237576835996805E-2</v>
      </c>
      <c r="C34" s="302">
        <v>0.60839298675144615</v>
      </c>
      <c r="D34" s="302">
        <f t="shared" si="7"/>
        <v>0.64263056358744297</v>
      </c>
      <c r="E34" s="303"/>
      <c r="F34" s="302">
        <v>9.0451809264078059E-2</v>
      </c>
      <c r="G34" s="302">
        <v>0.21341776255803818</v>
      </c>
      <c r="H34" s="302">
        <f t="shared" si="8"/>
        <v>0.30386957182211627</v>
      </c>
      <c r="I34" s="303"/>
      <c r="J34" s="302">
        <v>0.19734123091791925</v>
      </c>
      <c r="K34" s="302">
        <v>0.25091498929986672</v>
      </c>
      <c r="L34" s="302">
        <f t="shared" si="9"/>
        <v>0.44825622021778599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0.10441438582547585</v>
      </c>
      <c r="C36" s="311">
        <f t="shared" ref="C36:K36" si="10">SUM(C26:C34)</f>
        <v>6.113585614174518</v>
      </c>
      <c r="D36" s="311">
        <f t="shared" si="10"/>
        <v>6.2179999999999938</v>
      </c>
      <c r="E36" s="311"/>
      <c r="F36" s="311">
        <f t="shared" si="10"/>
        <v>1.4374432214105233</v>
      </c>
      <c r="G36" s="311">
        <f t="shared" si="10"/>
        <v>3.1635567785894816</v>
      </c>
      <c r="H36" s="311">
        <f t="shared" si="10"/>
        <v>4.6010000000000053</v>
      </c>
      <c r="I36" s="311"/>
      <c r="J36" s="311">
        <f t="shared" si="10"/>
        <v>1.5882758621080499</v>
      </c>
      <c r="K36" s="311">
        <f t="shared" si="10"/>
        <v>3.3117241378919542</v>
      </c>
      <c r="L36" s="311">
        <f>SUM(L26:L34)</f>
        <v>4.9000000000000048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1.1893469408168979E-3</v>
      </c>
      <c r="C43" s="302">
        <v>5.9689634041739326E-2</v>
      </c>
      <c r="D43" s="302">
        <f>SUM(B43:C43)</f>
        <v>6.0878980982556223E-2</v>
      </c>
      <c r="E43" s="303"/>
      <c r="F43" s="302">
        <v>4.1103163381405027E-3</v>
      </c>
      <c r="G43" s="302">
        <v>8.2468581101539276E-2</v>
      </c>
      <c r="H43" s="302">
        <f>SUM(F43:G43)</f>
        <v>8.6578897439679781E-2</v>
      </c>
      <c r="I43" s="303"/>
      <c r="J43" s="302">
        <v>8.9568810429090182E-3</v>
      </c>
      <c r="K43" s="302">
        <v>7.0470128659880837E-2</v>
      </c>
      <c r="L43" s="302">
        <f>SUM(J43:K43)</f>
        <v>7.9427009702789861E-2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5.9851941126937225E-3</v>
      </c>
      <c r="C44" s="302">
        <v>7.62766619224199E-2</v>
      </c>
      <c r="D44" s="302">
        <f t="shared" ref="D44:D51" si="11">SUM(B44:C44)</f>
        <v>8.2261856035113629E-2</v>
      </c>
      <c r="E44" s="303"/>
      <c r="F44" s="302">
        <v>2.3261061430627013E-2</v>
      </c>
      <c r="G44" s="302">
        <v>0.11161552615717345</v>
      </c>
      <c r="H44" s="302">
        <f t="shared" ref="H44:H51" si="12">SUM(F44:G44)</f>
        <v>0.13487658758780047</v>
      </c>
      <c r="I44" s="303"/>
      <c r="J44" s="302">
        <v>3.5231961773892151E-2</v>
      </c>
      <c r="K44" s="302">
        <v>0.11309286261932132</v>
      </c>
      <c r="L44" s="302">
        <f t="shared" ref="L44:L51" si="13">SUM(J44:K44)</f>
        <v>0.14832482439321348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4.9402280734501345E-3</v>
      </c>
      <c r="C45" s="302">
        <v>0.11273771210915973</v>
      </c>
      <c r="D45" s="302">
        <f t="shared" si="11"/>
        <v>0.11767794018260987</v>
      </c>
      <c r="E45" s="303"/>
      <c r="F45" s="302">
        <v>1.6735729507478619E-2</v>
      </c>
      <c r="G45" s="302">
        <v>0.15085993803425032</v>
      </c>
      <c r="H45" s="302">
        <f t="shared" si="12"/>
        <v>0.16759566754172894</v>
      </c>
      <c r="I45" s="303"/>
      <c r="J45" s="302">
        <v>2.2779109934136933E-2</v>
      </c>
      <c r="K45" s="302">
        <v>0.10490853405874594</v>
      </c>
      <c r="L45" s="302">
        <f t="shared" si="13"/>
        <v>0.12768764399288288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2.0373038559525443E-2</v>
      </c>
      <c r="C46" s="302">
        <v>1.3377674866562342E-2</v>
      </c>
      <c r="D46" s="302">
        <f t="shared" si="11"/>
        <v>3.3750713426087785E-2</v>
      </c>
      <c r="E46" s="303"/>
      <c r="F46" s="302">
        <v>5.6705728115478179E-2</v>
      </c>
      <c r="G46" s="302">
        <v>2.0142849465634938E-2</v>
      </c>
      <c r="H46" s="302">
        <f t="shared" si="12"/>
        <v>7.6848577581113117E-2</v>
      </c>
      <c r="I46" s="303"/>
      <c r="J46" s="302">
        <v>1.7425459214665644E-2</v>
      </c>
      <c r="K46" s="302">
        <v>1.7766998292673565E-2</v>
      </c>
      <c r="L46" s="302">
        <f t="shared" si="13"/>
        <v>3.5192457507339209E-2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8.3236735966935396E-4</v>
      </c>
      <c r="C47" s="302">
        <v>0.17605474016135333</v>
      </c>
      <c r="D47" s="302">
        <f t="shared" si="11"/>
        <v>0.17688710752102269</v>
      </c>
      <c r="E47" s="303"/>
      <c r="F47" s="302">
        <v>2.2931632317548835E-3</v>
      </c>
      <c r="G47" s="302">
        <v>0.16327911888749319</v>
      </c>
      <c r="H47" s="302">
        <f>SUM(F47:G47)</f>
        <v>0.16557228211924807</v>
      </c>
      <c r="I47" s="303"/>
      <c r="J47" s="302">
        <v>1.756782445660596E-3</v>
      </c>
      <c r="K47" s="302">
        <v>9.2044864999906939E-2</v>
      </c>
      <c r="L47" s="302">
        <f t="shared" si="13"/>
        <v>9.3801647445567529E-2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1.9843126972818098E-3</v>
      </c>
      <c r="C48" s="302">
        <v>1.3542443216554029E-2</v>
      </c>
      <c r="D48" s="302">
        <f t="shared" si="11"/>
        <v>1.552675591383584E-2</v>
      </c>
      <c r="E48" s="303"/>
      <c r="F48" s="302">
        <v>6.0550208111204429E-3</v>
      </c>
      <c r="G48" s="302">
        <v>2.037219039139887E-2</v>
      </c>
      <c r="H48" s="302">
        <f t="shared" si="12"/>
        <v>2.6427211202519313E-2</v>
      </c>
      <c r="I48" s="303"/>
      <c r="J48" s="302">
        <v>5.3708579187430969E-3</v>
      </c>
      <c r="K48" s="302">
        <v>1.7450482160452401E-2</v>
      </c>
      <c r="L48" s="302">
        <f t="shared" si="13"/>
        <v>2.28213400791955E-2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8.2662425794460936E-3</v>
      </c>
      <c r="C49" s="302">
        <v>6.9156296003316147E-3</v>
      </c>
      <c r="D49" s="302">
        <f t="shared" si="11"/>
        <v>1.5181872179777709E-2</v>
      </c>
      <c r="E49" s="303"/>
      <c r="F49" s="302">
        <v>2.1852969108474403E-2</v>
      </c>
      <c r="G49" s="302">
        <v>1.1867675767256735E-2</v>
      </c>
      <c r="H49" s="302">
        <f t="shared" si="12"/>
        <v>3.3720644875731134E-2</v>
      </c>
      <c r="I49" s="303"/>
      <c r="J49" s="302">
        <v>7.8659787902634164E-3</v>
      </c>
      <c r="K49" s="302">
        <v>9.6667938449250968E-3</v>
      </c>
      <c r="L49" s="302">
        <f t="shared" si="13"/>
        <v>1.7532772635188515E-2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2.9395438616373692E-4</v>
      </c>
      <c r="C50" s="302">
        <v>0.18431549746199977</v>
      </c>
      <c r="D50" s="302">
        <f t="shared" si="11"/>
        <v>0.18460945184816349</v>
      </c>
      <c r="E50" s="303"/>
      <c r="F50" s="302">
        <v>5.8762307298767472E-4</v>
      </c>
      <c r="G50" s="302">
        <v>0.19136129150413589</v>
      </c>
      <c r="H50" s="302">
        <f t="shared" si="12"/>
        <v>0.19194891457712357</v>
      </c>
      <c r="I50" s="303"/>
      <c r="J50" s="302">
        <v>2.8740334113481222E-4</v>
      </c>
      <c r="K50" s="302">
        <v>0.15907865527810305</v>
      </c>
      <c r="L50" s="302">
        <f t="shared" si="13"/>
        <v>0.15936605861923786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1.586776176745855E-3</v>
      </c>
      <c r="C51" s="302">
        <v>1.5638545734087284E-2</v>
      </c>
      <c r="D51" s="302">
        <f t="shared" si="11"/>
        <v>1.722532191083314E-2</v>
      </c>
      <c r="E51" s="303"/>
      <c r="F51" s="302">
        <v>3.8235678423335657E-3</v>
      </c>
      <c r="G51" s="302">
        <v>1.7607649232722615E-2</v>
      </c>
      <c r="H51" s="302">
        <f t="shared" si="12"/>
        <v>2.1431217075056179E-2</v>
      </c>
      <c r="I51" s="303"/>
      <c r="J51" s="302">
        <v>3.1188416494920324E-3</v>
      </c>
      <c r="K51" s="302">
        <v>1.3727403975094015E-2</v>
      </c>
      <c r="L51" s="302">
        <f t="shared" si="13"/>
        <v>1.6846245624586049E-2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4.5451460885793049E-2</v>
      </c>
      <c r="C53" s="311">
        <f t="shared" ref="C53:L53" si="14">SUM(C43:C51)</f>
        <v>0.65854853911420719</v>
      </c>
      <c r="D53" s="311">
        <f t="shared" si="14"/>
        <v>0.70400000000000029</v>
      </c>
      <c r="E53" s="311"/>
      <c r="F53" s="311">
        <f t="shared" si="14"/>
        <v>0.13542517945839527</v>
      </c>
      <c r="G53" s="311">
        <f t="shared" si="14"/>
        <v>0.76957482054160553</v>
      </c>
      <c r="H53" s="311">
        <f t="shared" si="14"/>
        <v>0.90500000000000058</v>
      </c>
      <c r="I53" s="311"/>
      <c r="J53" s="311">
        <f t="shared" si="14"/>
        <v>0.10279327611089768</v>
      </c>
      <c r="K53" s="311">
        <f t="shared" si="14"/>
        <v>0.59820672388910323</v>
      </c>
      <c r="L53" s="311">
        <f t="shared" si="14"/>
        <v>0.70100000000000084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0.19831094861280768</v>
      </c>
      <c r="C60" s="302">
        <v>0.16177210075181142</v>
      </c>
      <c r="D60" s="302">
        <f>SUM(B60:C60)</f>
        <v>0.3600830493646191</v>
      </c>
      <c r="E60" s="303"/>
      <c r="F60" s="302">
        <v>0.28708917182404187</v>
      </c>
      <c r="G60" s="302">
        <v>0.20164479499558077</v>
      </c>
      <c r="H60" s="302">
        <f>SUM(F60:G60)</f>
        <v>0.48873396681962267</v>
      </c>
      <c r="I60" s="303"/>
      <c r="J60" s="302">
        <v>0.29789646981331941</v>
      </c>
      <c r="K60" s="302">
        <v>0.17307900559561179</v>
      </c>
      <c r="L60" s="302">
        <f>SUM(J60:K60)</f>
        <v>0.4709754754089312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0.16030506457811328</v>
      </c>
      <c r="C61" s="302">
        <v>0.19039359886828508</v>
      </c>
      <c r="D61" s="302">
        <f t="shared" ref="D61:D68" si="15">SUM(B61:C61)</f>
        <v>0.35069866344639833</v>
      </c>
      <c r="E61" s="303"/>
      <c r="F61" s="302">
        <v>0.23603263761503923</v>
      </c>
      <c r="G61" s="302">
        <v>0.2670496321601899</v>
      </c>
      <c r="H61" s="302">
        <f t="shared" ref="H61:H68" si="16">SUM(F61:G61)</f>
        <v>0.50308226977522907</v>
      </c>
      <c r="I61" s="303"/>
      <c r="J61" s="302">
        <v>0.29403969154822451</v>
      </c>
      <c r="K61" s="302">
        <v>0.36865854973483569</v>
      </c>
      <c r="L61" s="302">
        <f t="shared" ref="L61:L68" si="17">SUM(J61:K61)</f>
        <v>0.66269824128306021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0.24883817936112068</v>
      </c>
      <c r="C62" s="302">
        <v>0.33449457810432198</v>
      </c>
      <c r="D62" s="302">
        <f t="shared" si="15"/>
        <v>0.58333275746544266</v>
      </c>
      <c r="E62" s="303"/>
      <c r="F62" s="302">
        <v>0.34818542425309268</v>
      </c>
      <c r="G62" s="302">
        <v>0.46019029723834326</v>
      </c>
      <c r="H62" s="302">
        <f t="shared" si="16"/>
        <v>0.80837572149143599</v>
      </c>
      <c r="I62" s="303"/>
      <c r="J62" s="302">
        <v>0.38191041936085113</v>
      </c>
      <c r="K62" s="302">
        <v>0.4341147773629363</v>
      </c>
      <c r="L62" s="302">
        <f t="shared" si="17"/>
        <v>0.81602519672378748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0.25738588900413695</v>
      </c>
      <c r="C63" s="302">
        <v>0.2374095890413758</v>
      </c>
      <c r="D63" s="302">
        <f t="shared" si="15"/>
        <v>0.49479547804551272</v>
      </c>
      <c r="E63" s="303"/>
      <c r="F63" s="302">
        <v>0.28902562575555896</v>
      </c>
      <c r="G63" s="302">
        <v>0.30882710400757696</v>
      </c>
      <c r="H63" s="302">
        <f t="shared" si="16"/>
        <v>0.59785272976313597</v>
      </c>
      <c r="I63" s="303"/>
      <c r="J63" s="302">
        <v>0.24136627025781143</v>
      </c>
      <c r="K63" s="302">
        <v>0.35206468249177908</v>
      </c>
      <c r="L63" s="302">
        <f t="shared" si="17"/>
        <v>0.59343095274959046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6.8942704912304753E-2</v>
      </c>
      <c r="C64" s="302">
        <v>0.95058060160631952</v>
      </c>
      <c r="D64" s="302">
        <f t="shared" si="15"/>
        <v>1.0195233065186242</v>
      </c>
      <c r="E64" s="303"/>
      <c r="F64" s="302">
        <v>8.5181095660049416E-2</v>
      </c>
      <c r="G64" s="302">
        <v>0.84366520166009806</v>
      </c>
      <c r="H64" s="302">
        <f t="shared" si="16"/>
        <v>0.92884629732014745</v>
      </c>
      <c r="I64" s="303"/>
      <c r="J64" s="302">
        <v>6.2085057053236456E-2</v>
      </c>
      <c r="K64" s="302">
        <v>0.74054118269741975</v>
      </c>
      <c r="L64" s="302">
        <f t="shared" si="17"/>
        <v>0.80262623975065617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7.751175656529595E-2</v>
      </c>
      <c r="C65" s="302">
        <v>3.0487743710493832E-2</v>
      </c>
      <c r="D65" s="302">
        <f t="shared" si="15"/>
        <v>0.10799950027578978</v>
      </c>
      <c r="E65" s="303"/>
      <c r="F65" s="302">
        <v>5.2654978320759993E-2</v>
      </c>
      <c r="G65" s="302">
        <v>3.5450675299398951E-2</v>
      </c>
      <c r="H65" s="302">
        <f t="shared" si="16"/>
        <v>8.8105653620158944E-2</v>
      </c>
      <c r="I65" s="303"/>
      <c r="J65" s="302">
        <v>4.4579553364016498E-2</v>
      </c>
      <c r="K65" s="302">
        <v>3.0006366766990276E-2</v>
      </c>
      <c r="L65" s="302">
        <f t="shared" si="17"/>
        <v>7.4585920131006775E-2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0.2917695825147682</v>
      </c>
      <c r="C66" s="302">
        <v>0.28246858956025306</v>
      </c>
      <c r="D66" s="302">
        <f t="shared" si="15"/>
        <v>0.57423817207502126</v>
      </c>
      <c r="E66" s="303"/>
      <c r="F66" s="302">
        <v>0.33578294207618076</v>
      </c>
      <c r="G66" s="302">
        <v>0.2936562402635316</v>
      </c>
      <c r="H66" s="302">
        <f t="shared" si="16"/>
        <v>0.6294391823397123</v>
      </c>
      <c r="I66" s="303"/>
      <c r="J66" s="302">
        <v>0.33932115075319902</v>
      </c>
      <c r="K66" s="302">
        <v>0.34846566695327819</v>
      </c>
      <c r="L66" s="302">
        <f t="shared" si="17"/>
        <v>0.6877868177064772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0.92049455766208244</v>
      </c>
      <c r="C67" s="302">
        <v>1.9483191055547286</v>
      </c>
      <c r="D67" s="302">
        <f t="shared" si="15"/>
        <v>2.8688136632168111</v>
      </c>
      <c r="E67" s="303"/>
      <c r="F67" s="302">
        <v>1.0542545374055874</v>
      </c>
      <c r="G67" s="302">
        <v>1.8012341601866944</v>
      </c>
      <c r="H67" s="302">
        <f t="shared" si="16"/>
        <v>2.855488697592282</v>
      </c>
      <c r="I67" s="303"/>
      <c r="J67" s="302">
        <v>0.81731846041970158</v>
      </c>
      <c r="K67" s="302">
        <v>1.4402543922810547</v>
      </c>
      <c r="L67" s="302">
        <f t="shared" si="17"/>
        <v>2.2575728527007564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0.66950865535176063</v>
      </c>
      <c r="C68" s="302">
        <v>0.7740067542400193</v>
      </c>
      <c r="D68" s="302">
        <f t="shared" si="15"/>
        <v>1.4435154095917799</v>
      </c>
      <c r="E68" s="303"/>
      <c r="F68" s="302">
        <v>0.67160614393265194</v>
      </c>
      <c r="G68" s="302">
        <v>0.70746933734562811</v>
      </c>
      <c r="H68" s="302">
        <f t="shared" si="16"/>
        <v>1.3790754812782802</v>
      </c>
      <c r="I68" s="303"/>
      <c r="J68" s="302">
        <v>1.0312593911554149</v>
      </c>
      <c r="K68" s="302">
        <v>0.73003891239032503</v>
      </c>
      <c r="L68" s="302">
        <f t="shared" si="17"/>
        <v>1.7612983035457399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2.8930673385623908</v>
      </c>
      <c r="C70" s="311">
        <f t="shared" ref="C70:L70" si="18">SUM(C60:C68)</f>
        <v>4.9099326614376082</v>
      </c>
      <c r="D70" s="311">
        <f t="shared" si="18"/>
        <v>7.8029999999999982</v>
      </c>
      <c r="E70" s="311"/>
      <c r="F70" s="311">
        <f t="shared" si="18"/>
        <v>3.3598125568429618</v>
      </c>
      <c r="G70" s="311">
        <f t="shared" si="18"/>
        <v>4.9191874431570426</v>
      </c>
      <c r="H70" s="311">
        <f t="shared" si="18"/>
        <v>8.2790000000000052</v>
      </c>
      <c r="I70" s="311"/>
      <c r="J70" s="311">
        <f t="shared" si="18"/>
        <v>3.5097764637257747</v>
      </c>
      <c r="K70" s="311">
        <f t="shared" si="18"/>
        <v>4.6172235362742313</v>
      </c>
      <c r="L70" s="311">
        <f t="shared" si="18"/>
        <v>8.127000000000006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0.17732474013642999</v>
      </c>
      <c r="C77" s="302">
        <v>1.3908707269044933</v>
      </c>
      <c r="D77" s="302">
        <f>SUM(B77:C77)</f>
        <v>1.5681954670409233</v>
      </c>
      <c r="E77" s="303"/>
      <c r="F77" s="302">
        <v>0.24768971197721784</v>
      </c>
      <c r="G77" s="302">
        <v>1.2294611629805485</v>
      </c>
      <c r="H77" s="302">
        <f>SUM(F77:G77)</f>
        <v>1.4771508749577664</v>
      </c>
      <c r="I77" s="303"/>
      <c r="J77" s="302">
        <v>0.24792304145178312</v>
      </c>
      <c r="K77" s="302">
        <v>1.0473105681244361</v>
      </c>
      <c r="L77" s="302">
        <f>SUM(J77:K77)</f>
        <v>1.2952336095762194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0.33141219923688747</v>
      </c>
      <c r="C78" s="302">
        <v>3.0097884980278078</v>
      </c>
      <c r="D78" s="302">
        <f t="shared" ref="D78:D85" si="19">SUM(B78:C78)</f>
        <v>3.3412006972646955</v>
      </c>
      <c r="E78" s="303"/>
      <c r="F78" s="302">
        <v>0.47040916252787102</v>
      </c>
      <c r="G78" s="302">
        <v>3.0306764564968733</v>
      </c>
      <c r="H78" s="302">
        <f t="shared" ref="H78:H85" si="20">SUM(F78:G78)</f>
        <v>3.5010856190247441</v>
      </c>
      <c r="I78" s="303"/>
      <c r="J78" s="302">
        <v>0.54360591221846877</v>
      </c>
      <c r="K78" s="302">
        <v>3.9699543608896661</v>
      </c>
      <c r="L78" s="302">
        <f t="shared" ref="L78:L85" si="21">SUM(J78:K78)</f>
        <v>4.5135602731081352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0.37339321621922034</v>
      </c>
      <c r="C79" s="302">
        <v>1.8014691887233507</v>
      </c>
      <c r="D79" s="302">
        <f t="shared" si="19"/>
        <v>2.1748624049425711</v>
      </c>
      <c r="E79" s="303"/>
      <c r="F79" s="302">
        <v>0.45344728932738443</v>
      </c>
      <c r="G79" s="302">
        <v>1.7414815323244315</v>
      </c>
      <c r="H79" s="302">
        <f t="shared" si="20"/>
        <v>2.1949288216518159</v>
      </c>
      <c r="I79" s="303"/>
      <c r="J79" s="302">
        <v>0.48623930940145521</v>
      </c>
      <c r="K79" s="302">
        <v>1.6044988599618524</v>
      </c>
      <c r="L79" s="302">
        <f t="shared" si="21"/>
        <v>2.0907381693633074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1.014033692973372</v>
      </c>
      <c r="C80" s="302">
        <v>0.23739270267953402</v>
      </c>
      <c r="D80" s="302">
        <f t="shared" si="19"/>
        <v>1.2514263956529059</v>
      </c>
      <c r="E80" s="303"/>
      <c r="F80" s="302">
        <v>1.0610766471465289</v>
      </c>
      <c r="G80" s="302">
        <v>0.21801495600245152</v>
      </c>
      <c r="H80" s="302">
        <f t="shared" si="20"/>
        <v>1.2790916031489805</v>
      </c>
      <c r="I80" s="303"/>
      <c r="J80" s="302">
        <v>0.83484638470609873</v>
      </c>
      <c r="K80" s="302">
        <v>0.24302686394693596</v>
      </c>
      <c r="L80" s="302">
        <f t="shared" si="21"/>
        <v>1.0778732486530347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0.10367201731886536</v>
      </c>
      <c r="C81" s="302">
        <v>4.8713063278504176</v>
      </c>
      <c r="D81" s="302">
        <f t="shared" si="19"/>
        <v>4.9749783451692826</v>
      </c>
      <c r="E81" s="303"/>
      <c r="F81" s="302">
        <v>0.11671054459238474</v>
      </c>
      <c r="G81" s="302">
        <v>3.142458591987797</v>
      </c>
      <c r="H81" s="302">
        <f t="shared" si="20"/>
        <v>3.2591691365801818</v>
      </c>
      <c r="I81" s="303"/>
      <c r="J81" s="302">
        <v>0.16431189067900059</v>
      </c>
      <c r="K81" s="302">
        <v>2.1956087823185557</v>
      </c>
      <c r="L81" s="302">
        <f t="shared" si="21"/>
        <v>2.3599206729975561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6.5381620976657784E-2</v>
      </c>
      <c r="C82" s="302">
        <v>4.6499465498671191E-2</v>
      </c>
      <c r="D82" s="302">
        <f t="shared" si="19"/>
        <v>0.11188108647532898</v>
      </c>
      <c r="E82" s="303"/>
      <c r="F82" s="302">
        <v>6.9680817550938703E-2</v>
      </c>
      <c r="G82" s="302">
        <v>3.5193860988651821E-2</v>
      </c>
      <c r="H82" s="302">
        <f t="shared" si="20"/>
        <v>0.10487467853959052</v>
      </c>
      <c r="I82" s="303"/>
      <c r="J82" s="302">
        <v>5.7197270423812806E-2</v>
      </c>
      <c r="K82" s="302">
        <v>4.0805829615135548E-2</v>
      </c>
      <c r="L82" s="302">
        <f t="shared" si="21"/>
        <v>9.8003100038948354E-2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0.2304976204439933</v>
      </c>
      <c r="C83" s="302">
        <v>0.17095587424047975</v>
      </c>
      <c r="D83" s="302">
        <f t="shared" si="19"/>
        <v>0.40145349468447306</v>
      </c>
      <c r="E83" s="303"/>
      <c r="F83" s="302">
        <v>0.24464520344739624</v>
      </c>
      <c r="G83" s="302">
        <v>0.13779295635826191</v>
      </c>
      <c r="H83" s="302">
        <f t="shared" si="20"/>
        <v>0.38243815980565815</v>
      </c>
      <c r="I83" s="303"/>
      <c r="J83" s="302">
        <v>0.20000720124115889</v>
      </c>
      <c r="K83" s="302">
        <v>0.13214796739306539</v>
      </c>
      <c r="L83" s="302">
        <f t="shared" si="21"/>
        <v>0.33215516863422428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0.92010042612607568</v>
      </c>
      <c r="C84" s="302">
        <v>1.9654896385350669</v>
      </c>
      <c r="D84" s="302">
        <f t="shared" si="19"/>
        <v>2.8855900646611428</v>
      </c>
      <c r="E84" s="303"/>
      <c r="F84" s="302">
        <v>0.69378805158379886</v>
      </c>
      <c r="G84" s="302">
        <v>1.2014646746614963</v>
      </c>
      <c r="H84" s="302">
        <f t="shared" si="20"/>
        <v>1.8952527262452952</v>
      </c>
      <c r="I84" s="303"/>
      <c r="J84" s="302">
        <v>0.69770817040752686</v>
      </c>
      <c r="K84" s="302">
        <v>0.9186647549056377</v>
      </c>
      <c r="L84" s="302">
        <f t="shared" si="21"/>
        <v>1.6163729253131645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0.20849224263598592</v>
      </c>
      <c r="C85" s="302">
        <v>0.31691980147266069</v>
      </c>
      <c r="D85" s="302">
        <f t="shared" si="19"/>
        <v>0.52541204410864661</v>
      </c>
      <c r="E85" s="303"/>
      <c r="F85" s="302">
        <v>0.17506228405066654</v>
      </c>
      <c r="G85" s="302">
        <v>0.19394609599530918</v>
      </c>
      <c r="H85" s="302">
        <f t="shared" si="20"/>
        <v>0.36900838004597569</v>
      </c>
      <c r="I85" s="303"/>
      <c r="J85" s="302">
        <v>0.25222973284075878</v>
      </c>
      <c r="K85" s="302">
        <v>0.11791309947464182</v>
      </c>
      <c r="L85" s="302">
        <f t="shared" si="21"/>
        <v>0.37014283231540057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3.4243077760674878</v>
      </c>
      <c r="C87" s="311">
        <f t="shared" ref="C87:D87" si="22">SUM(C77:C85)</f>
        <v>13.810692223932483</v>
      </c>
      <c r="D87" s="311">
        <f t="shared" si="22"/>
        <v>17.234999999999967</v>
      </c>
      <c r="E87" s="311"/>
      <c r="F87" s="311">
        <f t="shared" ref="F87:H87" si="23">SUM(F77:F85)</f>
        <v>3.5325097122041877</v>
      </c>
      <c r="G87" s="311">
        <f t="shared" si="23"/>
        <v>10.93049028779582</v>
      </c>
      <c r="H87" s="311">
        <f t="shared" si="23"/>
        <v>14.463000000000012</v>
      </c>
      <c r="I87" s="311"/>
      <c r="J87" s="311">
        <f t="shared" ref="J87:L87" si="24">SUM(J77:J85)</f>
        <v>3.4840689133700629</v>
      </c>
      <c r="K87" s="311">
        <f t="shared" si="24"/>
        <v>10.269931086629928</v>
      </c>
      <c r="L87" s="311">
        <f t="shared" si="24"/>
        <v>13.753999999999991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0.6950141764449147</v>
      </c>
      <c r="C94" s="302">
        <v>4.8129048238106442</v>
      </c>
      <c r="D94" s="302">
        <f>SUM(B94:C94)</f>
        <v>5.5079190002555585</v>
      </c>
      <c r="E94" s="303"/>
      <c r="F94" s="302">
        <v>0.72813468035433004</v>
      </c>
      <c r="G94" s="302">
        <v>4.1702392440537208</v>
      </c>
      <c r="H94" s="302">
        <f>SUM(F94:G94)</f>
        <v>4.8983739244080509</v>
      </c>
      <c r="I94" s="303"/>
      <c r="J94" s="302">
        <v>0.5874147422796332</v>
      </c>
      <c r="K94" s="302">
        <v>3.4101138228976091</v>
      </c>
      <c r="L94" s="302">
        <f>SUM(J94:K94)</f>
        <v>3.9975285651772423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1.1925055547371786</v>
      </c>
      <c r="C95" s="302">
        <v>8.4592566240791847</v>
      </c>
      <c r="D95" s="302">
        <f t="shared" ref="D95:D102" si="25">SUM(B95:C95)</f>
        <v>9.6517621788163623</v>
      </c>
      <c r="E95" s="303"/>
      <c r="F95" s="302">
        <v>1.5191148468180291</v>
      </c>
      <c r="G95" s="302">
        <v>9.1186534445530718</v>
      </c>
      <c r="H95" s="302">
        <f t="shared" ref="H95:H102" si="26">SUM(F95:G95)</f>
        <v>10.637768291371101</v>
      </c>
      <c r="I95" s="303"/>
      <c r="J95" s="302">
        <v>1.5775841886271607</v>
      </c>
      <c r="K95" s="302">
        <v>10.426822162231774</v>
      </c>
      <c r="L95" s="302">
        <f t="shared" ref="L95:L102" si="27">SUM(J95:K95)</f>
        <v>12.004406350858934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1.4697625325099992</v>
      </c>
      <c r="C96" s="302">
        <v>5.4146514208418814</v>
      </c>
      <c r="D96" s="302">
        <f t="shared" si="25"/>
        <v>6.8844139533518804</v>
      </c>
      <c r="E96" s="303"/>
      <c r="F96" s="302">
        <v>1.4264131434385889</v>
      </c>
      <c r="G96" s="302">
        <v>5.6370911532042394</v>
      </c>
      <c r="H96" s="302">
        <f t="shared" si="26"/>
        <v>7.0635042966428285</v>
      </c>
      <c r="I96" s="303"/>
      <c r="J96" s="302">
        <v>1.3040802991353622</v>
      </c>
      <c r="K96" s="302">
        <v>4.8306909575100017</v>
      </c>
      <c r="L96" s="302">
        <f t="shared" si="27"/>
        <v>6.1347712566453634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3.2510388178465699</v>
      </c>
      <c r="C97" s="302">
        <v>1.4760326686566199</v>
      </c>
      <c r="D97" s="302">
        <f t="shared" si="25"/>
        <v>4.7270714865031902</v>
      </c>
      <c r="E97" s="303"/>
      <c r="F97" s="302">
        <v>2.8264293565902325</v>
      </c>
      <c r="G97" s="302">
        <v>1.3096684289807659</v>
      </c>
      <c r="H97" s="302">
        <f t="shared" si="26"/>
        <v>4.1360977855709979</v>
      </c>
      <c r="I97" s="303"/>
      <c r="J97" s="302">
        <v>2.2540527722498216</v>
      </c>
      <c r="K97" s="302">
        <v>1.3353666226247562</v>
      </c>
      <c r="L97" s="302">
        <f t="shared" si="27"/>
        <v>3.5894193948745778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0.56418955070617072</v>
      </c>
      <c r="C98" s="302">
        <v>18.211650278544969</v>
      </c>
      <c r="D98" s="302">
        <f t="shared" si="25"/>
        <v>18.77583982925114</v>
      </c>
      <c r="E98" s="303"/>
      <c r="F98" s="302">
        <v>0.44212587127950281</v>
      </c>
      <c r="G98" s="302">
        <v>12.209470155388102</v>
      </c>
      <c r="H98" s="302">
        <f t="shared" si="26"/>
        <v>12.651596026667605</v>
      </c>
      <c r="I98" s="303"/>
      <c r="J98" s="302">
        <v>0.38082638239968625</v>
      </c>
      <c r="K98" s="302">
        <v>9.0115014220689176</v>
      </c>
      <c r="L98" s="302">
        <f t="shared" si="27"/>
        <v>9.3923278044686036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0.65672753484263924</v>
      </c>
      <c r="C99" s="302">
        <v>0.37610592678109878</v>
      </c>
      <c r="D99" s="302">
        <f t="shared" si="25"/>
        <v>1.032833461623738</v>
      </c>
      <c r="E99" s="303"/>
      <c r="F99" s="302">
        <v>0.4202119624520505</v>
      </c>
      <c r="G99" s="302">
        <v>0.39608932185375417</v>
      </c>
      <c r="H99" s="302">
        <f t="shared" si="26"/>
        <v>0.81630128430580462</v>
      </c>
      <c r="I99" s="303"/>
      <c r="J99" s="302">
        <v>0.29125141661178733</v>
      </c>
      <c r="K99" s="302">
        <v>0.45581209781750109</v>
      </c>
      <c r="L99" s="302">
        <f t="shared" si="27"/>
        <v>0.74706351442928842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0.79584221877919203</v>
      </c>
      <c r="C100" s="302">
        <v>0.79984103517988325</v>
      </c>
      <c r="D100" s="302">
        <f t="shared" si="25"/>
        <v>1.5956832539590753</v>
      </c>
      <c r="E100" s="303"/>
      <c r="F100" s="302">
        <v>0.61070598148465782</v>
      </c>
      <c r="G100" s="302">
        <v>0.59811191994752122</v>
      </c>
      <c r="H100" s="302">
        <f t="shared" si="26"/>
        <v>1.2088179014321789</v>
      </c>
      <c r="I100" s="303"/>
      <c r="J100" s="302">
        <v>0.47813127202904215</v>
      </c>
      <c r="K100" s="302">
        <v>0.61065173318878341</v>
      </c>
      <c r="L100" s="302">
        <f t="shared" si="27"/>
        <v>1.0887830052178256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2.3187884008159845</v>
      </c>
      <c r="C101" s="302">
        <v>15.162913849753858</v>
      </c>
      <c r="D101" s="302">
        <f t="shared" si="25"/>
        <v>17.481702250569843</v>
      </c>
      <c r="E101" s="303"/>
      <c r="F101" s="302">
        <v>1.5899587983430374</v>
      </c>
      <c r="G101" s="302">
        <v>11.045373053693037</v>
      </c>
      <c r="H101" s="302">
        <f t="shared" si="26"/>
        <v>12.635331852036074</v>
      </c>
      <c r="I101" s="303"/>
      <c r="J101" s="302">
        <v>1.5412616311071967</v>
      </c>
      <c r="K101" s="302">
        <v>8.9366999338490967</v>
      </c>
      <c r="L101" s="302">
        <f t="shared" si="27"/>
        <v>10.477961564956294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1.7569308535802857</v>
      </c>
      <c r="C102" s="302">
        <v>3.0808437320888697</v>
      </c>
      <c r="D102" s="302">
        <f t="shared" si="25"/>
        <v>4.8377745856691554</v>
      </c>
      <c r="E102" s="303"/>
      <c r="F102" s="302">
        <v>0.98282598232086049</v>
      </c>
      <c r="G102" s="302">
        <v>2.0223826552444257</v>
      </c>
      <c r="H102" s="302">
        <f t="shared" si="26"/>
        <v>3.0052086375652864</v>
      </c>
      <c r="I102" s="303"/>
      <c r="J102" s="302">
        <v>1.0718972254361181</v>
      </c>
      <c r="K102" s="302">
        <v>1.6198413179358251</v>
      </c>
      <c r="L102" s="302">
        <f t="shared" si="27"/>
        <v>2.691738543371943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12.700799640262936</v>
      </c>
      <c r="C104" s="311">
        <f t="shared" ref="C104:D104" si="28">SUM(C94:C102)</f>
        <v>57.794200359737012</v>
      </c>
      <c r="D104" s="311">
        <f t="shared" si="28"/>
        <v>70.494999999999933</v>
      </c>
      <c r="E104" s="311"/>
      <c r="F104" s="311">
        <f t="shared" ref="F104:H104" si="29">SUM(F94:F102)</f>
        <v>10.54592062308129</v>
      </c>
      <c r="G104" s="311">
        <f t="shared" si="29"/>
        <v>46.507079376918639</v>
      </c>
      <c r="H104" s="311">
        <f t="shared" si="29"/>
        <v>57.052999999999926</v>
      </c>
      <c r="I104" s="311"/>
      <c r="J104" s="311">
        <f t="shared" ref="J104:L104" si="30">SUM(J94:J102)</f>
        <v>9.4864999298758086</v>
      </c>
      <c r="K104" s="311">
        <f t="shared" si="30"/>
        <v>40.637500070124261</v>
      </c>
      <c r="L104" s="311">
        <f t="shared" si="30"/>
        <v>50.124000000000073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0.13436388039594044</v>
      </c>
      <c r="C111" s="302">
        <v>0.32581573581521839</v>
      </c>
      <c r="D111" s="302">
        <f>SUM(B111:C111)</f>
        <v>0.46017961621115883</v>
      </c>
      <c r="E111" s="303"/>
      <c r="F111" s="302">
        <v>0.33888957824157717</v>
      </c>
      <c r="G111" s="302">
        <v>0.91881900148493945</v>
      </c>
      <c r="H111" s="302">
        <f>SUM(F111:G111)</f>
        <v>1.2577085797265166</v>
      </c>
      <c r="I111" s="303"/>
      <c r="J111" s="302">
        <v>0.33531180038119773</v>
      </c>
      <c r="K111" s="302">
        <v>0.92072690064112861</v>
      </c>
      <c r="L111" s="302">
        <f>SUM(J111:K111)</f>
        <v>1.2560387010223264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0.17382143781773601</v>
      </c>
      <c r="C112" s="302">
        <v>0.67296631796302686</v>
      </c>
      <c r="D112" s="302">
        <f t="shared" ref="D112:D119" si="31">SUM(B112:C112)</f>
        <v>0.84678775578076282</v>
      </c>
      <c r="E112" s="303"/>
      <c r="F112" s="302">
        <v>0.48690455000396593</v>
      </c>
      <c r="G112" s="302">
        <v>2.015537142049681</v>
      </c>
      <c r="H112" s="302">
        <f t="shared" ref="H112:H119" si="32">SUM(F112:G112)</f>
        <v>2.502441692053647</v>
      </c>
      <c r="I112" s="303"/>
      <c r="J112" s="302">
        <v>0.63196230378539686</v>
      </c>
      <c r="K112" s="302">
        <v>2.4171517528921722</v>
      </c>
      <c r="L112" s="302">
        <f t="shared" ref="L112:L119" si="33">SUM(J112:K112)</f>
        <v>3.0491140566775692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0.18245582281850359</v>
      </c>
      <c r="C113" s="302">
        <v>0.42548280314389875</v>
      </c>
      <c r="D113" s="302">
        <f t="shared" si="31"/>
        <v>0.60793862596240233</v>
      </c>
      <c r="E113" s="303"/>
      <c r="F113" s="302">
        <v>0.45259983657854252</v>
      </c>
      <c r="G113" s="302">
        <v>1.2171532772470925</v>
      </c>
      <c r="H113" s="302">
        <f t="shared" si="32"/>
        <v>1.6697531138256352</v>
      </c>
      <c r="I113" s="303"/>
      <c r="J113" s="302">
        <v>0.52375836902147621</v>
      </c>
      <c r="K113" s="302">
        <v>1.0651662183490085</v>
      </c>
      <c r="L113" s="302">
        <f t="shared" si="33"/>
        <v>1.5889245873704847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0.12085515161201543</v>
      </c>
      <c r="C114" s="302">
        <v>3.3694383561866763E-2</v>
      </c>
      <c r="D114" s="302">
        <f t="shared" si="31"/>
        <v>0.1545495351738822</v>
      </c>
      <c r="E114" s="303"/>
      <c r="F114" s="302">
        <v>0.24667691908960193</v>
      </c>
      <c r="G114" s="302">
        <v>0.11572909613707134</v>
      </c>
      <c r="H114" s="302">
        <f t="shared" si="32"/>
        <v>0.36240601522667326</v>
      </c>
      <c r="I114" s="303"/>
      <c r="J114" s="302">
        <v>0.20682679885671279</v>
      </c>
      <c r="K114" s="302">
        <v>0.12001639120644542</v>
      </c>
      <c r="L114" s="302">
        <f t="shared" si="33"/>
        <v>0.32684319006315821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2.3762005844935308E-2</v>
      </c>
      <c r="C115" s="302">
        <v>0.37547778675852905</v>
      </c>
      <c r="D115" s="302">
        <f t="shared" si="31"/>
        <v>0.39923979260346437</v>
      </c>
      <c r="E115" s="303"/>
      <c r="F115" s="302">
        <v>4.0857547558718808E-2</v>
      </c>
      <c r="G115" s="302">
        <v>0.78841369649335669</v>
      </c>
      <c r="H115" s="302">
        <f t="shared" si="32"/>
        <v>0.82927124405207553</v>
      </c>
      <c r="I115" s="303"/>
      <c r="J115" s="302">
        <v>3.0165987398218186E-2</v>
      </c>
      <c r="K115" s="302">
        <v>0.5002937439846924</v>
      </c>
      <c r="L115" s="302">
        <f t="shared" si="33"/>
        <v>0.53045973138291058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0.22891608997344817</v>
      </c>
      <c r="C116" s="302">
        <v>5.2616830242767344E-2</v>
      </c>
      <c r="D116" s="302">
        <f t="shared" si="31"/>
        <v>0.28153292021621551</v>
      </c>
      <c r="E116" s="303"/>
      <c r="F116" s="302">
        <v>0.42989122648516287</v>
      </c>
      <c r="G116" s="302">
        <v>0.12918358082588227</v>
      </c>
      <c r="H116" s="302">
        <f t="shared" si="32"/>
        <v>0.5590748073110452</v>
      </c>
      <c r="I116" s="303"/>
      <c r="J116" s="302">
        <v>0.39293059074412051</v>
      </c>
      <c r="K116" s="302">
        <v>0.14039148314625285</v>
      </c>
      <c r="L116" s="302">
        <f t="shared" si="33"/>
        <v>0.53332207389037334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0.17947372273475901</v>
      </c>
      <c r="C117" s="302">
        <v>3.8884861535733346E-2</v>
      </c>
      <c r="D117" s="302">
        <f t="shared" si="31"/>
        <v>0.21835858427049235</v>
      </c>
      <c r="E117" s="303"/>
      <c r="F117" s="302">
        <v>0.35165044735295892</v>
      </c>
      <c r="G117" s="302">
        <v>0.13612005022014198</v>
      </c>
      <c r="H117" s="302">
        <f t="shared" si="32"/>
        <v>0.48777049757310087</v>
      </c>
      <c r="I117" s="303"/>
      <c r="J117" s="302">
        <v>0.32988427323328506</v>
      </c>
      <c r="K117" s="302">
        <v>0.13830396406701459</v>
      </c>
      <c r="L117" s="302">
        <f t="shared" si="33"/>
        <v>0.46818823730029968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1.176076378486046E-2</v>
      </c>
      <c r="C118" s="302">
        <v>0.21958510916624405</v>
      </c>
      <c r="D118" s="302">
        <f t="shared" si="31"/>
        <v>0.23134587295110451</v>
      </c>
      <c r="E118" s="303"/>
      <c r="F118" s="302">
        <v>1.8914580012648494E-2</v>
      </c>
      <c r="G118" s="302">
        <v>0.47441270690968451</v>
      </c>
      <c r="H118" s="302">
        <f t="shared" si="32"/>
        <v>0.49332728692233302</v>
      </c>
      <c r="I118" s="303"/>
      <c r="J118" s="302">
        <v>2.169814134254381E-2</v>
      </c>
      <c r="K118" s="302">
        <v>0.45897945702071752</v>
      </c>
      <c r="L118" s="302">
        <f t="shared" si="33"/>
        <v>0.48067759836326135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6.5865956269887338E-2</v>
      </c>
      <c r="C119" s="302">
        <v>4.2201340560636395E-2</v>
      </c>
      <c r="D119" s="302">
        <f t="shared" si="31"/>
        <v>0.10806729683052374</v>
      </c>
      <c r="E119" s="303"/>
      <c r="F119" s="302">
        <v>9.5760307350267512E-2</v>
      </c>
      <c r="G119" s="302">
        <v>0.10348645595869838</v>
      </c>
      <c r="H119" s="302">
        <f t="shared" si="32"/>
        <v>0.1992467633089659</v>
      </c>
      <c r="I119" s="303"/>
      <c r="J119" s="302">
        <v>5.7148778239243123E-2</v>
      </c>
      <c r="K119" s="302">
        <v>7.9283045690382636E-2</v>
      </c>
      <c r="L119" s="302">
        <f t="shared" si="33"/>
        <v>0.13643182392962577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1.1212748312520857</v>
      </c>
      <c r="C121" s="311">
        <f t="shared" ref="C121:D121" si="34">SUM(C111:C119)</f>
        <v>2.186725168747921</v>
      </c>
      <c r="D121" s="311">
        <f t="shared" si="34"/>
        <v>3.3080000000000069</v>
      </c>
      <c r="E121" s="311"/>
      <c r="F121" s="311">
        <f t="shared" ref="F121:H121" si="35">SUM(F111:F119)</f>
        <v>2.4621449926734438</v>
      </c>
      <c r="G121" s="311">
        <f t="shared" si="35"/>
        <v>5.8988550073265476</v>
      </c>
      <c r="H121" s="311">
        <f t="shared" si="35"/>
        <v>8.3609999999999953</v>
      </c>
      <c r="I121" s="311"/>
      <c r="J121" s="311">
        <f t="shared" ref="J121:L121" si="36">SUM(J111:J119)</f>
        <v>2.5296870430021943</v>
      </c>
      <c r="K121" s="311">
        <f t="shared" si="36"/>
        <v>5.8403129569978143</v>
      </c>
      <c r="L121" s="311">
        <f t="shared" si="36"/>
        <v>8.3700000000000081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0.10852572750805646</v>
      </c>
      <c r="C128" s="302">
        <v>0.31275273974837742</v>
      </c>
      <c r="D128" s="302">
        <f>SUM(B128:C128)</f>
        <v>0.42127846725643386</v>
      </c>
      <c r="E128" s="303"/>
      <c r="F128" s="302">
        <v>0.134333386696533</v>
      </c>
      <c r="G128" s="302">
        <v>0.51989112939249404</v>
      </c>
      <c r="H128" s="302">
        <f>SUM(F128:G128)</f>
        <v>0.65422451608902699</v>
      </c>
      <c r="I128" s="303"/>
      <c r="J128" s="302">
        <v>0.1417738039285687</v>
      </c>
      <c r="K128" s="302">
        <v>0.49542609136836607</v>
      </c>
      <c r="L128" s="302">
        <f>SUM(J128:K128)</f>
        <v>0.63719989529693477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0.17027727216672711</v>
      </c>
      <c r="C129" s="302">
        <v>0.31897086689507981</v>
      </c>
      <c r="D129" s="302">
        <f t="shared" ref="D129:D136" si="37">SUM(B129:C129)</f>
        <v>0.48924813906180692</v>
      </c>
      <c r="E129" s="303"/>
      <c r="F129" s="302">
        <v>0.21888688700344527</v>
      </c>
      <c r="G129" s="302">
        <v>0.53189341637442056</v>
      </c>
      <c r="H129" s="302">
        <f t="shared" ref="H129:H136" si="38">SUM(F129:G129)</f>
        <v>0.75078030337786583</v>
      </c>
      <c r="I129" s="303"/>
      <c r="J129" s="302">
        <v>0.28236656416114159</v>
      </c>
      <c r="K129" s="302">
        <v>0.64189619855884306</v>
      </c>
      <c r="L129" s="302">
        <f t="shared" ref="L129:L136" si="39">SUM(J129:K129)</f>
        <v>0.92426276271998464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0.32043960361080714</v>
      </c>
      <c r="C130" s="302">
        <v>0.28360993445816074</v>
      </c>
      <c r="D130" s="302">
        <f t="shared" si="37"/>
        <v>0.60404953806896788</v>
      </c>
      <c r="E130" s="303"/>
      <c r="F130" s="302">
        <v>0.41948672045254443</v>
      </c>
      <c r="G130" s="302">
        <v>0.38694190792459238</v>
      </c>
      <c r="H130" s="302">
        <f t="shared" si="38"/>
        <v>0.8064286283771368</v>
      </c>
      <c r="I130" s="303"/>
      <c r="J130" s="302">
        <v>0.5365677286584869</v>
      </c>
      <c r="K130" s="302">
        <v>0.38807116453200136</v>
      </c>
      <c r="L130" s="302">
        <f t="shared" si="39"/>
        <v>0.92463889319048831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0.32662233745978581</v>
      </c>
      <c r="C131" s="302">
        <v>6.8051375473944881E-2</v>
      </c>
      <c r="D131" s="302">
        <f t="shared" si="37"/>
        <v>0.39467371293373066</v>
      </c>
      <c r="E131" s="303"/>
      <c r="F131" s="302">
        <v>0.33307521722807021</v>
      </c>
      <c r="G131" s="302">
        <v>9.2293090411285778E-2</v>
      </c>
      <c r="H131" s="302">
        <f t="shared" si="38"/>
        <v>0.42536830763935596</v>
      </c>
      <c r="I131" s="303"/>
      <c r="J131" s="302">
        <v>0.38980810439362856</v>
      </c>
      <c r="K131" s="302">
        <v>0.11382620740049487</v>
      </c>
      <c r="L131" s="302">
        <f t="shared" si="39"/>
        <v>0.50363431179412343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2.6629012370120199E-2</v>
      </c>
      <c r="C132" s="302">
        <v>0.30345522081470971</v>
      </c>
      <c r="D132" s="302">
        <f t="shared" si="37"/>
        <v>0.33008423318482993</v>
      </c>
      <c r="E132" s="303"/>
      <c r="F132" s="302">
        <v>3.0788390249759112E-2</v>
      </c>
      <c r="G132" s="302">
        <v>0.46980445041010593</v>
      </c>
      <c r="H132" s="302">
        <f t="shared" si="38"/>
        <v>0.50059284065986509</v>
      </c>
      <c r="I132" s="303"/>
      <c r="J132" s="302">
        <v>2.831594445287889E-2</v>
      </c>
      <c r="K132" s="302">
        <v>0.36398651840965623</v>
      </c>
      <c r="L132" s="302">
        <f t="shared" si="39"/>
        <v>0.39230246286253512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0.13588103952783048</v>
      </c>
      <c r="C133" s="302">
        <v>3.4980030098089324E-2</v>
      </c>
      <c r="D133" s="302">
        <f t="shared" si="37"/>
        <v>0.17086106962591979</v>
      </c>
      <c r="E133" s="303"/>
      <c r="F133" s="302">
        <v>0.14047324394945893</v>
      </c>
      <c r="G133" s="302">
        <v>5.1566659767870421E-2</v>
      </c>
      <c r="H133" s="302">
        <f t="shared" si="38"/>
        <v>0.19203990371732935</v>
      </c>
      <c r="I133" s="303"/>
      <c r="J133" s="302">
        <v>0.15432968059227145</v>
      </c>
      <c r="K133" s="302">
        <v>6.0881232338166502E-2</v>
      </c>
      <c r="L133" s="302">
        <f t="shared" si="39"/>
        <v>0.21521091293043795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8.0311927681328263E-2</v>
      </c>
      <c r="C134" s="302">
        <v>4.6151699047507051E-2</v>
      </c>
      <c r="D134" s="302">
        <f>SUM(B134:C134)</f>
        <v>0.12646362672883532</v>
      </c>
      <c r="E134" s="303"/>
      <c r="F134" s="302">
        <v>7.6380430626771079E-2</v>
      </c>
      <c r="G134" s="302">
        <v>7.5456133941573675E-2</v>
      </c>
      <c r="H134" s="302">
        <f t="shared" si="38"/>
        <v>0.15183656456834477</v>
      </c>
      <c r="I134" s="303"/>
      <c r="J134" s="302">
        <v>7.1978445667972776E-2</v>
      </c>
      <c r="K134" s="302">
        <v>8.7457865940628876E-2</v>
      </c>
      <c r="L134" s="302">
        <f t="shared" si="39"/>
        <v>0.15943631160860167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6.5816725183627744E-2</v>
      </c>
      <c r="C135" s="302">
        <v>1.0477177649192952</v>
      </c>
      <c r="D135" s="302">
        <f t="shared" si="37"/>
        <v>1.1135344901029229</v>
      </c>
      <c r="E135" s="303"/>
      <c r="F135" s="302">
        <v>3.029340398116611E-2</v>
      </c>
      <c r="G135" s="302">
        <v>1.1170821378063409</v>
      </c>
      <c r="H135" s="302">
        <f t="shared" si="38"/>
        <v>1.1473755417875071</v>
      </c>
      <c r="I135" s="303"/>
      <c r="J135" s="302">
        <v>3.3721135647562475E-2</v>
      </c>
      <c r="K135" s="302">
        <v>1.0806753897156596</v>
      </c>
      <c r="L135" s="302">
        <f t="shared" si="39"/>
        <v>1.114396525363222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0.14985295913006813</v>
      </c>
      <c r="C136" s="302">
        <v>0.74895376390648194</v>
      </c>
      <c r="D136" s="302">
        <f t="shared" si="37"/>
        <v>0.89880672303655007</v>
      </c>
      <c r="E136" s="303"/>
      <c r="F136" s="302">
        <v>0.15654458247012318</v>
      </c>
      <c r="G136" s="302">
        <v>0.91580881131344127</v>
      </c>
      <c r="H136" s="302">
        <f t="shared" si="38"/>
        <v>1.0723533937835645</v>
      </c>
      <c r="I136" s="303"/>
      <c r="J136" s="302">
        <v>0.12707167476636169</v>
      </c>
      <c r="K136" s="302">
        <v>1.030846249467303</v>
      </c>
      <c r="L136" s="302">
        <f t="shared" si="39"/>
        <v>1.1579179242336646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1.3843566046383511</v>
      </c>
      <c r="C138" s="311">
        <f t="shared" ref="C138" si="40">SUM(C128:C136)</f>
        <v>3.164643395361646</v>
      </c>
      <c r="D138" s="311">
        <f>SUM(D128:D136)</f>
        <v>4.5489999999999977</v>
      </c>
      <c r="E138" s="311"/>
      <c r="F138" s="311">
        <f t="shared" ref="F138:H138" si="41">SUM(F128:F136)</f>
        <v>1.5402622626578715</v>
      </c>
      <c r="G138" s="311">
        <f t="shared" si="41"/>
        <v>4.1607377373421253</v>
      </c>
      <c r="H138" s="311">
        <f t="shared" si="41"/>
        <v>5.7009999999999961</v>
      </c>
      <c r="I138" s="311"/>
      <c r="J138" s="311">
        <f t="shared" ref="J138:L138" si="42">SUM(J128:J136)</f>
        <v>1.7659330822688728</v>
      </c>
      <c r="K138" s="311">
        <f t="shared" si="42"/>
        <v>4.2630669177311198</v>
      </c>
      <c r="L138" s="311">
        <f t="shared" si="42"/>
        <v>6.0289999999999928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0.85513386775220779</v>
      </c>
      <c r="C145" s="302">
        <v>2.3740637184889044</v>
      </c>
      <c r="D145" s="302">
        <f>SUM(B145:C145)</f>
        <v>3.2291975862411122</v>
      </c>
      <c r="E145" s="303"/>
      <c r="F145" s="302">
        <v>0.94208707388051449</v>
      </c>
      <c r="G145" s="302">
        <v>3.4996162779943685</v>
      </c>
      <c r="H145" s="302">
        <f>SUM(F145:G145)</f>
        <v>4.4417033518748834</v>
      </c>
      <c r="I145" s="303"/>
      <c r="J145" s="302">
        <v>1.0527836446096128</v>
      </c>
      <c r="K145" s="302">
        <v>3.3629082446291845</v>
      </c>
      <c r="L145" s="302">
        <f>SUM(J145:K145)</f>
        <v>4.4156918892387971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0.5750366348794983</v>
      </c>
      <c r="C146" s="302">
        <v>2.4489557104978759</v>
      </c>
      <c r="D146" s="302">
        <f t="shared" ref="D146:D153" si="43">SUM(B146:C146)</f>
        <v>3.023992345377374</v>
      </c>
      <c r="E146" s="303"/>
      <c r="F146" s="302">
        <v>0.72238600698431854</v>
      </c>
      <c r="G146" s="302">
        <v>3.5994425880534311</v>
      </c>
      <c r="H146" s="302">
        <f t="shared" ref="H146:H153" si="44">SUM(F146:G146)</f>
        <v>4.3218285950377497</v>
      </c>
      <c r="I146" s="303"/>
      <c r="J146" s="302">
        <v>0.89422215604581767</v>
      </c>
      <c r="K146" s="302">
        <v>4.6257163376595392</v>
      </c>
      <c r="L146" s="302">
        <f t="shared" ref="L146:L153" si="45">SUM(J146:K146)</f>
        <v>5.5199384937053573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0.68444893052740818</v>
      </c>
      <c r="C147" s="302">
        <v>1.593616954916286</v>
      </c>
      <c r="D147" s="302">
        <f t="shared" si="43"/>
        <v>2.2780658854436941</v>
      </c>
      <c r="E147" s="303"/>
      <c r="F147" s="302">
        <v>0.76294009432586651</v>
      </c>
      <c r="G147" s="302">
        <v>2.2346849827768853</v>
      </c>
      <c r="H147" s="302">
        <f t="shared" si="44"/>
        <v>2.9976250771027519</v>
      </c>
      <c r="I147" s="303"/>
      <c r="J147" s="302">
        <v>0.93212010911992227</v>
      </c>
      <c r="K147" s="302">
        <v>2.2990176553704997</v>
      </c>
      <c r="L147" s="302">
        <f t="shared" si="45"/>
        <v>3.231137764490422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3.0259287057087914</v>
      </c>
      <c r="C148" s="302">
        <v>0.55621925555572305</v>
      </c>
      <c r="D148" s="302">
        <f t="shared" si="43"/>
        <v>3.5821479612645142</v>
      </c>
      <c r="E148" s="303"/>
      <c r="F148" s="302">
        <v>2.6838384256272207</v>
      </c>
      <c r="G148" s="302">
        <v>0.72027508370239179</v>
      </c>
      <c r="H148" s="302">
        <f t="shared" si="44"/>
        <v>3.4041135093296124</v>
      </c>
      <c r="I148" s="303"/>
      <c r="J148" s="302">
        <v>2.1688676728962921</v>
      </c>
      <c r="K148" s="302">
        <v>0.84277500299291075</v>
      </c>
      <c r="L148" s="302">
        <f t="shared" si="45"/>
        <v>3.011642675889203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1.3213248917002021</v>
      </c>
      <c r="C149" s="302">
        <v>28.792770204859199</v>
      </c>
      <c r="D149" s="302">
        <f t="shared" si="43"/>
        <v>30.114095096559399</v>
      </c>
      <c r="E149" s="303"/>
      <c r="F149" s="302">
        <v>0.7985476752227203</v>
      </c>
      <c r="G149" s="302">
        <v>28.843585077891742</v>
      </c>
      <c r="H149" s="302">
        <f t="shared" si="44"/>
        <v>29.642132753114463</v>
      </c>
      <c r="I149" s="303"/>
      <c r="J149" s="302">
        <v>0.849974652169043</v>
      </c>
      <c r="K149" s="302">
        <v>25.626141037215685</v>
      </c>
      <c r="L149" s="302">
        <f t="shared" si="45"/>
        <v>26.476115689384727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4.1370289066029083E-2</v>
      </c>
      <c r="C150" s="302">
        <v>6.0372355815569989E-2</v>
      </c>
      <c r="D150" s="302">
        <f t="shared" si="43"/>
        <v>0.10174264488159906</v>
      </c>
      <c r="E150" s="303"/>
      <c r="F150" s="302">
        <v>3.3657185209312372E-2</v>
      </c>
      <c r="G150" s="302">
        <v>7.8945288559272533E-2</v>
      </c>
      <c r="H150" s="302">
        <f t="shared" si="44"/>
        <v>0.1126024737685849</v>
      </c>
      <c r="I150" s="303"/>
      <c r="J150" s="302">
        <v>3.0837121419581569E-2</v>
      </c>
      <c r="K150" s="302">
        <v>6.8291027472694082E-2</v>
      </c>
      <c r="L150" s="302">
        <f t="shared" si="45"/>
        <v>9.9128148892275655E-2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0.65068932201341267</v>
      </c>
      <c r="C151" s="302">
        <v>0.25594337948035312</v>
      </c>
      <c r="D151" s="302">
        <f t="shared" si="43"/>
        <v>0.90663270149376585</v>
      </c>
      <c r="E151" s="303"/>
      <c r="F151" s="302">
        <v>0.64131561545790738</v>
      </c>
      <c r="G151" s="302">
        <v>0.31520615992277545</v>
      </c>
      <c r="H151" s="302">
        <f t="shared" si="44"/>
        <v>0.95652177538068284</v>
      </c>
      <c r="I151" s="303"/>
      <c r="J151" s="302">
        <v>0.59340437096627419</v>
      </c>
      <c r="K151" s="302">
        <v>0.34599587384001079</v>
      </c>
      <c r="L151" s="302">
        <f t="shared" si="45"/>
        <v>0.93940024480628503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5.0992055127907082E-2</v>
      </c>
      <c r="C152" s="302">
        <v>3.6604544869769566</v>
      </c>
      <c r="D152" s="302">
        <f t="shared" si="43"/>
        <v>3.7114465421048637</v>
      </c>
      <c r="E152" s="303"/>
      <c r="F152" s="302">
        <v>3.4643487997217629E-2</v>
      </c>
      <c r="G152" s="302">
        <v>3.7347002814715671</v>
      </c>
      <c r="H152" s="302">
        <f t="shared" si="44"/>
        <v>3.7693437694687848</v>
      </c>
      <c r="I152" s="303"/>
      <c r="J152" s="302">
        <v>4.6486536381616476E-2</v>
      </c>
      <c r="K152" s="302">
        <v>3.663084076004532</v>
      </c>
      <c r="L152" s="302">
        <f t="shared" si="45"/>
        <v>3.7095706123861483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0.25767105495404513</v>
      </c>
      <c r="C153" s="302">
        <v>2.078008181679607</v>
      </c>
      <c r="D153" s="302">
        <f t="shared" si="43"/>
        <v>2.3356792366336521</v>
      </c>
      <c r="E153" s="303"/>
      <c r="F153" s="302">
        <v>0.19300650461889932</v>
      </c>
      <c r="G153" s="302">
        <v>2.1671221903036058</v>
      </c>
      <c r="H153" s="302">
        <f t="shared" si="44"/>
        <v>2.3601286949225049</v>
      </c>
      <c r="I153" s="303"/>
      <c r="J153" s="302">
        <v>0.22786881858074717</v>
      </c>
      <c r="K153" s="302">
        <v>2.3735056626260227</v>
      </c>
      <c r="L153" s="302">
        <f t="shared" si="45"/>
        <v>2.6013744812067698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7.462595751729503</v>
      </c>
      <c r="C155" s="311">
        <f t="shared" ref="C155:D155" si="46">SUM(C145:C153)</f>
        <v>41.820404248270471</v>
      </c>
      <c r="D155" s="311">
        <f t="shared" si="46"/>
        <v>49.282999999999973</v>
      </c>
      <c r="E155" s="311"/>
      <c r="F155" s="311">
        <f t="shared" ref="F155:H155" si="47">SUM(F145:F153)</f>
        <v>6.8124220693239783</v>
      </c>
      <c r="G155" s="311">
        <f t="shared" si="47"/>
        <v>45.193577930676042</v>
      </c>
      <c r="H155" s="311">
        <f t="shared" si="47"/>
        <v>52.006000000000014</v>
      </c>
      <c r="I155" s="311"/>
      <c r="J155" s="311">
        <f t="shared" ref="J155:L155" si="48">SUM(J145:J153)</f>
        <v>6.7965650821889074</v>
      </c>
      <c r="K155" s="311">
        <f t="shared" si="48"/>
        <v>43.207434917811078</v>
      </c>
      <c r="L155" s="311">
        <f t="shared" si="48"/>
        <v>50.003999999999984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3.5299533157535161</v>
      </c>
      <c r="C162" s="302">
        <v>8.7614479291799441</v>
      </c>
      <c r="D162" s="302">
        <f>SUM(B162:C162)</f>
        <v>12.291401244933461</v>
      </c>
      <c r="E162" s="303"/>
      <c r="F162" s="302">
        <v>4.0478510386988535</v>
      </c>
      <c r="G162" s="302">
        <v>10.072100602085486</v>
      </c>
      <c r="H162" s="302">
        <f>SUM(F162:G162)</f>
        <v>14.11995164078434</v>
      </c>
      <c r="I162" s="303"/>
      <c r="J162" s="302">
        <v>4.3375176563054829</v>
      </c>
      <c r="K162" s="302">
        <v>10.473971265357784</v>
      </c>
      <c r="L162" s="302">
        <f>SUM(J162:K162)</f>
        <v>14.811488921663267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2.6352112322529244</v>
      </c>
      <c r="C163" s="302">
        <v>3.9826513933183496</v>
      </c>
      <c r="D163" s="302">
        <f t="shared" ref="D163:D170" si="49">SUM(B163:C163)</f>
        <v>6.6178626255712736</v>
      </c>
      <c r="E163" s="303"/>
      <c r="F163" s="302">
        <v>3.5014584906570012</v>
      </c>
      <c r="G163" s="302">
        <v>6.0245243464697102</v>
      </c>
      <c r="H163" s="302">
        <f t="shared" ref="H163:H170" si="50">SUM(F163:G163)</f>
        <v>9.5259828371267119</v>
      </c>
      <c r="I163" s="303"/>
      <c r="J163" s="302">
        <v>4.1944689532061892</v>
      </c>
      <c r="K163" s="302">
        <v>7.6574536804950091</v>
      </c>
      <c r="L163" s="302">
        <f t="shared" ref="L163:L170" si="51">SUM(J163:K163)</f>
        <v>11.851922633701198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2.8337349318591709</v>
      </c>
      <c r="C164" s="302">
        <v>3.5470642114292681</v>
      </c>
      <c r="D164" s="302">
        <f t="shared" si="49"/>
        <v>6.3807991432884386</v>
      </c>
      <c r="E164" s="303"/>
      <c r="F164" s="302">
        <v>3.1425625868889346</v>
      </c>
      <c r="G164" s="302">
        <v>4.7811539504992426</v>
      </c>
      <c r="H164" s="302">
        <f t="shared" si="50"/>
        <v>7.9237165373881773</v>
      </c>
      <c r="I164" s="303"/>
      <c r="J164" s="302">
        <v>3.5417992659630908</v>
      </c>
      <c r="K164" s="302">
        <v>4.9992869598322001</v>
      </c>
      <c r="L164" s="302">
        <f t="shared" si="51"/>
        <v>8.54108622579529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3.8935196547246296</v>
      </c>
      <c r="C165" s="302">
        <v>2.4994005588774222</v>
      </c>
      <c r="D165" s="302">
        <f t="shared" si="49"/>
        <v>6.3929202136020518</v>
      </c>
      <c r="E165" s="303"/>
      <c r="F165" s="302">
        <v>3.6308826867819879</v>
      </c>
      <c r="G165" s="302">
        <v>3.1874935837500131</v>
      </c>
      <c r="H165" s="302">
        <f t="shared" si="50"/>
        <v>6.818376270532001</v>
      </c>
      <c r="I165" s="303"/>
      <c r="J165" s="302">
        <v>4.8304635184534988</v>
      </c>
      <c r="K165" s="302">
        <v>4.0812132855517254</v>
      </c>
      <c r="L165" s="302">
        <f t="shared" si="51"/>
        <v>8.911676804005225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1.4083904689409783</v>
      </c>
      <c r="C166" s="302">
        <v>9.8159854340159018</v>
      </c>
      <c r="D166" s="302">
        <f t="shared" si="49"/>
        <v>11.224375902956879</v>
      </c>
      <c r="E166" s="303"/>
      <c r="F166" s="302">
        <v>1.199003955635737</v>
      </c>
      <c r="G166" s="302">
        <v>8.1420116044024997</v>
      </c>
      <c r="H166" s="302">
        <f t="shared" si="50"/>
        <v>9.3410155600382367</v>
      </c>
      <c r="I166" s="303"/>
      <c r="J166" s="302">
        <v>1.0794828775801475</v>
      </c>
      <c r="K166" s="302">
        <v>7.9133618041869127</v>
      </c>
      <c r="L166" s="302">
        <f t="shared" si="51"/>
        <v>8.9928446817670604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1.1306635576373472</v>
      </c>
      <c r="C167" s="302">
        <v>0.32184045771298248</v>
      </c>
      <c r="D167" s="302">
        <f t="shared" si="49"/>
        <v>1.4525040153503297</v>
      </c>
      <c r="E167" s="303"/>
      <c r="F167" s="302">
        <v>0.87794107446264569</v>
      </c>
      <c r="G167" s="302">
        <v>0.37014572764880721</v>
      </c>
      <c r="H167" s="302">
        <f t="shared" si="50"/>
        <v>1.2480868021114528</v>
      </c>
      <c r="I167" s="303"/>
      <c r="J167" s="302">
        <v>1.1430864292369736</v>
      </c>
      <c r="K167" s="302">
        <v>0.44916382840356245</v>
      </c>
      <c r="L167" s="302">
        <f t="shared" si="51"/>
        <v>1.592250257640536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46.71780562779179</v>
      </c>
      <c r="C168" s="302">
        <v>18.326445494098625</v>
      </c>
      <c r="D168" s="302">
        <f t="shared" si="49"/>
        <v>65.044251121890412</v>
      </c>
      <c r="E168" s="303"/>
      <c r="F168" s="302">
        <v>42.372487228560544</v>
      </c>
      <c r="G168" s="302">
        <v>17.33006366315184</v>
      </c>
      <c r="H168" s="302">
        <f t="shared" si="50"/>
        <v>59.702550891712384</v>
      </c>
      <c r="I168" s="303"/>
      <c r="J168" s="302">
        <v>38.518023990711498</v>
      </c>
      <c r="K168" s="302">
        <v>17.803702800007294</v>
      </c>
      <c r="L168" s="302">
        <f t="shared" si="51"/>
        <v>56.321726790718792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0.48593200174512413</v>
      </c>
      <c r="C169" s="302">
        <v>7.2165241595186602</v>
      </c>
      <c r="D169" s="302">
        <f t="shared" si="49"/>
        <v>7.7024561612637843</v>
      </c>
      <c r="E169" s="303"/>
      <c r="F169" s="302">
        <v>0.37701952462849581</v>
      </c>
      <c r="G169" s="302">
        <v>7.1895044319597474</v>
      </c>
      <c r="H169" s="302">
        <f t="shared" si="50"/>
        <v>7.5665239565882434</v>
      </c>
      <c r="I169" s="303"/>
      <c r="J169" s="302">
        <v>0.24066401572342347</v>
      </c>
      <c r="K169" s="302">
        <v>6.3276756683547122</v>
      </c>
      <c r="L169" s="302">
        <f t="shared" si="51"/>
        <v>6.5683396840781354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4.3628084027505931</v>
      </c>
      <c r="C170" s="302">
        <v>8.7936211683927219</v>
      </c>
      <c r="D170" s="302">
        <f t="shared" si="49"/>
        <v>13.156429571143315</v>
      </c>
      <c r="E170" s="303"/>
      <c r="F170" s="302">
        <v>3.655730264999637</v>
      </c>
      <c r="G170" s="302">
        <v>8.0130652387188572</v>
      </c>
      <c r="H170" s="302">
        <f t="shared" si="50"/>
        <v>11.668795503718494</v>
      </c>
      <c r="I170" s="303"/>
      <c r="J170" s="302">
        <v>2.8788654437119781</v>
      </c>
      <c r="K170" s="302">
        <v>7.2017985569186296</v>
      </c>
      <c r="L170" s="302">
        <f t="shared" si="51"/>
        <v>10.080664000630607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66.998019193456074</v>
      </c>
      <c r="C172" s="311">
        <f t="shared" ref="C172:D172" si="52">SUM(C162:C170)</f>
        <v>63.264980806543875</v>
      </c>
      <c r="D172" s="311">
        <f t="shared" si="52"/>
        <v>130.26299999999995</v>
      </c>
      <c r="E172" s="311"/>
      <c r="F172" s="311">
        <f t="shared" ref="F172:H172" si="53">SUM(F162:F170)</f>
        <v>62.804936851313833</v>
      </c>
      <c r="G172" s="311">
        <f t="shared" si="53"/>
        <v>65.110063148686194</v>
      </c>
      <c r="H172" s="311">
        <f t="shared" si="53"/>
        <v>127.91500000000003</v>
      </c>
      <c r="I172" s="311"/>
      <c r="J172" s="311">
        <f t="shared" ref="J172:L172" si="54">SUM(J162:J170)</f>
        <v>60.764372150892285</v>
      </c>
      <c r="K172" s="311">
        <f t="shared" si="54"/>
        <v>66.90762784910784</v>
      </c>
      <c r="L172" s="311">
        <f t="shared" si="54"/>
        <v>127.67200000000012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0.501746153079768</v>
      </c>
      <c r="C179" s="302">
        <v>1.7813418999530735</v>
      </c>
      <c r="D179" s="302">
        <f>SUM(B179:C179)</f>
        <v>2.2830880530328415</v>
      </c>
      <c r="E179" s="303"/>
      <c r="F179" s="302">
        <v>1.49652740330587</v>
      </c>
      <c r="G179" s="302">
        <v>2.3682247608520721</v>
      </c>
      <c r="H179" s="302">
        <f>SUM(F179:G179)</f>
        <v>3.8647521641579421</v>
      </c>
      <c r="I179" s="303"/>
      <c r="J179" s="302">
        <v>1.683509551891903</v>
      </c>
      <c r="K179" s="302">
        <v>2.4210345145095502</v>
      </c>
      <c r="L179" s="302">
        <f>SUM(J179:K179)</f>
        <v>4.104544066401453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0.40954344916334035</v>
      </c>
      <c r="C180" s="302">
        <v>1.284419312467437</v>
      </c>
      <c r="D180" s="302">
        <f t="shared" ref="D180:D187" si="55">SUM(B180:C180)</f>
        <v>1.6939627616307773</v>
      </c>
      <c r="E180" s="303"/>
      <c r="F180" s="302">
        <v>0.93955752849576013</v>
      </c>
      <c r="G180" s="302">
        <v>2.0175987543989189</v>
      </c>
      <c r="H180" s="302">
        <f t="shared" ref="H180:H187" si="56">SUM(F180:G180)</f>
        <v>2.9571562828946791</v>
      </c>
      <c r="I180" s="303"/>
      <c r="J180" s="302">
        <v>1.301860947716275</v>
      </c>
      <c r="K180" s="302">
        <v>3.2070575812669087</v>
      </c>
      <c r="L180" s="302">
        <f t="shared" ref="L180:L187" si="57">SUM(J180:K180)</f>
        <v>4.5089185289831839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0.48461586288219871</v>
      </c>
      <c r="C181" s="302">
        <v>1.3964984383542662</v>
      </c>
      <c r="D181" s="302">
        <f t="shared" si="55"/>
        <v>1.8811143012364648</v>
      </c>
      <c r="E181" s="303"/>
      <c r="F181" s="302">
        <v>0.86546187122453355</v>
      </c>
      <c r="G181" s="302">
        <v>2.1758601644142503</v>
      </c>
      <c r="H181" s="302">
        <f t="shared" si="56"/>
        <v>3.041322035638784</v>
      </c>
      <c r="I181" s="303"/>
      <c r="J181" s="302">
        <v>1.0803092830942105</v>
      </c>
      <c r="K181" s="302">
        <v>2.8742513885604213</v>
      </c>
      <c r="L181" s="302">
        <f t="shared" si="57"/>
        <v>3.9545606716546318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2.0611202479999515</v>
      </c>
      <c r="C182" s="302">
        <v>1.185245483795671</v>
      </c>
      <c r="D182" s="302">
        <f t="shared" si="55"/>
        <v>3.2463657317956223</v>
      </c>
      <c r="E182" s="303"/>
      <c r="F182" s="302">
        <v>2.9047460808962624</v>
      </c>
      <c r="G182" s="302">
        <v>1.5833129742750318</v>
      </c>
      <c r="H182" s="302">
        <f t="shared" si="56"/>
        <v>4.488059055171294</v>
      </c>
      <c r="I182" s="303"/>
      <c r="J182" s="302">
        <v>2.7656283592523359</v>
      </c>
      <c r="K182" s="302">
        <v>1.899704536449158</v>
      </c>
      <c r="L182" s="302">
        <f t="shared" si="57"/>
        <v>4.6653328957014937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8.2932930763234089E-2</v>
      </c>
      <c r="C183" s="302">
        <v>1.9083830220795019</v>
      </c>
      <c r="D183" s="302">
        <f t="shared" si="55"/>
        <v>1.991315952842736</v>
      </c>
      <c r="E183" s="303"/>
      <c r="F183" s="302">
        <v>0.17517203623411415</v>
      </c>
      <c r="G183" s="302">
        <v>1.8679726728482524</v>
      </c>
      <c r="H183" s="302">
        <f t="shared" si="56"/>
        <v>2.0431447090823665</v>
      </c>
      <c r="I183" s="303"/>
      <c r="J183" s="302">
        <v>0.38468792012350533</v>
      </c>
      <c r="K183" s="302">
        <v>1.8780077697691711</v>
      </c>
      <c r="L183" s="302">
        <f t="shared" si="57"/>
        <v>2.2626956898926762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1.9122915332808026</v>
      </c>
      <c r="C184" s="302">
        <v>0.94006847007706651</v>
      </c>
      <c r="D184" s="302">
        <f t="shared" si="55"/>
        <v>2.8523600033578691</v>
      </c>
      <c r="E184" s="303"/>
      <c r="F184" s="302">
        <v>2.1483820496601829</v>
      </c>
      <c r="G184" s="302">
        <v>1.331426179939968</v>
      </c>
      <c r="H184" s="302">
        <f t="shared" si="56"/>
        <v>3.4798082296001507</v>
      </c>
      <c r="I184" s="303"/>
      <c r="J184" s="302">
        <v>2.0831206390556702</v>
      </c>
      <c r="K184" s="302">
        <v>1.473177941238375</v>
      </c>
      <c r="L184" s="302">
        <f t="shared" si="57"/>
        <v>3.5562985802940452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0.82235904846863173</v>
      </c>
      <c r="C185" s="302">
        <v>0.58959812479764173</v>
      </c>
      <c r="D185" s="302">
        <f t="shared" si="55"/>
        <v>1.4119571732662735</v>
      </c>
      <c r="E185" s="303"/>
      <c r="F185" s="302">
        <v>1.0661559111573338</v>
      </c>
      <c r="G185" s="302">
        <v>0.72882996699598968</v>
      </c>
      <c r="H185" s="302">
        <f t="shared" si="56"/>
        <v>1.7949858781533234</v>
      </c>
      <c r="I185" s="303"/>
      <c r="J185" s="302">
        <v>1.2690261923531592</v>
      </c>
      <c r="K185" s="302">
        <v>0.97332729550187269</v>
      </c>
      <c r="L185" s="302">
        <f t="shared" si="57"/>
        <v>2.242353487855032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0.23947461731119821</v>
      </c>
      <c r="C186" s="302">
        <v>14.527226862037692</v>
      </c>
      <c r="D186" s="302">
        <f t="shared" si="55"/>
        <v>14.766701479348891</v>
      </c>
      <c r="E186" s="303"/>
      <c r="F186" s="302">
        <v>0.31204591594759429</v>
      </c>
      <c r="G186" s="302">
        <v>16.224086360196562</v>
      </c>
      <c r="H186" s="302">
        <f t="shared" si="56"/>
        <v>16.536132276144155</v>
      </c>
      <c r="I186" s="303"/>
      <c r="J186" s="302">
        <v>0.49062340359198653</v>
      </c>
      <c r="K186" s="302">
        <v>14.865459380958956</v>
      </c>
      <c r="L186" s="302">
        <f t="shared" si="57"/>
        <v>15.356082784550942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1.1877000112014955</v>
      </c>
      <c r="C187" s="302">
        <v>5.0954345322869825</v>
      </c>
      <c r="D187" s="302">
        <f t="shared" si="55"/>
        <v>6.2831345434884778</v>
      </c>
      <c r="E187" s="303"/>
      <c r="F187" s="302">
        <v>1.2391866963735472</v>
      </c>
      <c r="G187" s="302">
        <v>4.452452672783715</v>
      </c>
      <c r="H187" s="302">
        <f t="shared" si="56"/>
        <v>5.6916393691572624</v>
      </c>
      <c r="I187" s="303"/>
      <c r="J187" s="302">
        <v>1.5046163729695872</v>
      </c>
      <c r="K187" s="302">
        <v>3.9935969216969354</v>
      </c>
      <c r="L187" s="302">
        <f t="shared" si="57"/>
        <v>5.4982132946665221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7.7017838541506203</v>
      </c>
      <c r="C189" s="311">
        <f t="shared" ref="C189:D189" si="58">SUM(C179:C187)</f>
        <v>28.708216145849331</v>
      </c>
      <c r="D189" s="311">
        <f t="shared" si="58"/>
        <v>36.409999999999954</v>
      </c>
      <c r="E189" s="311"/>
      <c r="F189" s="311">
        <f t="shared" ref="F189:H189" si="59">SUM(F179:F187)</f>
        <v>11.1472354932952</v>
      </c>
      <c r="G189" s="311">
        <f t="shared" si="59"/>
        <v>32.749764506704757</v>
      </c>
      <c r="H189" s="311">
        <f t="shared" si="59"/>
        <v>43.896999999999956</v>
      </c>
      <c r="I189" s="311"/>
      <c r="J189" s="311">
        <f t="shared" ref="J189:L189" si="60">SUM(J179:J187)</f>
        <v>12.563382670048632</v>
      </c>
      <c r="K189" s="311">
        <f t="shared" si="60"/>
        <v>33.585617329951347</v>
      </c>
      <c r="L189" s="311">
        <f t="shared" si="60"/>
        <v>46.14899999999998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3.8614459462309028</v>
      </c>
      <c r="C196" s="302">
        <v>6.2779697050304426</v>
      </c>
      <c r="D196" s="302">
        <f>SUM(B196:C196)</f>
        <v>10.139415651261345</v>
      </c>
      <c r="E196" s="303"/>
      <c r="F196" s="302">
        <v>5.6035000407985116</v>
      </c>
      <c r="G196" s="302">
        <v>7.1984968863452305</v>
      </c>
      <c r="H196" s="302">
        <f>SUM(F196:G196)</f>
        <v>12.801996927143742</v>
      </c>
      <c r="I196" s="303"/>
      <c r="J196" s="302">
        <v>6.6499289129318537</v>
      </c>
      <c r="K196" s="302">
        <v>9.9763513447641436</v>
      </c>
      <c r="L196" s="302">
        <f>SUM(J196:K196)</f>
        <v>16.626280257695996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0.84286688671591159</v>
      </c>
      <c r="C197" s="302">
        <v>1.0690176698245517</v>
      </c>
      <c r="D197" s="302">
        <f t="shared" ref="D197:D204" si="61">SUM(B197:C197)</f>
        <v>1.9118845565404632</v>
      </c>
      <c r="E197" s="303"/>
      <c r="F197" s="302">
        <v>1.5830716851852973</v>
      </c>
      <c r="G197" s="302">
        <v>1.5791096747418614</v>
      </c>
      <c r="H197" s="302">
        <f t="shared" ref="H197:H204" si="62">SUM(F197:G197)</f>
        <v>3.1621813599271587</v>
      </c>
      <c r="I197" s="303"/>
      <c r="J197" s="302">
        <v>2.1618973227444775</v>
      </c>
      <c r="K197" s="302">
        <v>2.1521342801293724</v>
      </c>
      <c r="L197" s="302">
        <f t="shared" ref="L197:L204" si="63">SUM(J197:K197)</f>
        <v>4.3140316028738503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0.82784176224060602</v>
      </c>
      <c r="C198" s="302">
        <v>0.76054972530345311</v>
      </c>
      <c r="D198" s="302">
        <f t="shared" si="61"/>
        <v>1.588391487544059</v>
      </c>
      <c r="E198" s="303"/>
      <c r="F198" s="302">
        <v>1.2276665184728897</v>
      </c>
      <c r="G198" s="302">
        <v>1.0486999473717478</v>
      </c>
      <c r="H198" s="302">
        <f t="shared" si="62"/>
        <v>2.2763664658446374</v>
      </c>
      <c r="I198" s="303"/>
      <c r="J198" s="302">
        <v>1.9835563447153621</v>
      </c>
      <c r="K198" s="302">
        <v>1.2964930950877931</v>
      </c>
      <c r="L198" s="302">
        <f t="shared" si="63"/>
        <v>3.2800494398031552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1.1758886640566544</v>
      </c>
      <c r="C199" s="302">
        <v>0.68445529175311492</v>
      </c>
      <c r="D199" s="302">
        <f t="shared" si="61"/>
        <v>1.8603439558097694</v>
      </c>
      <c r="E199" s="303"/>
      <c r="F199" s="302">
        <v>1.568489569261355</v>
      </c>
      <c r="G199" s="302">
        <v>0.82249963922710889</v>
      </c>
      <c r="H199" s="302">
        <f t="shared" si="62"/>
        <v>2.3909892084884641</v>
      </c>
      <c r="I199" s="303"/>
      <c r="J199" s="302">
        <v>2.5149509980327744</v>
      </c>
      <c r="K199" s="302">
        <v>1.3054579346913391</v>
      </c>
      <c r="L199" s="302">
        <f t="shared" si="63"/>
        <v>3.8204089327241135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3.1043594331971849</v>
      </c>
      <c r="C200" s="302">
        <v>4.2468743581422528</v>
      </c>
      <c r="D200" s="302">
        <f t="shared" si="61"/>
        <v>7.3512337913394372</v>
      </c>
      <c r="E200" s="303"/>
      <c r="F200" s="302">
        <v>3.6047022695983619</v>
      </c>
      <c r="G200" s="302">
        <v>3.9216374803578877</v>
      </c>
      <c r="H200" s="302">
        <f t="shared" si="62"/>
        <v>7.5263397499562501</v>
      </c>
      <c r="I200" s="303"/>
      <c r="J200" s="302">
        <v>4.2255329449666403</v>
      </c>
      <c r="K200" s="302">
        <v>4.169670270972377</v>
      </c>
      <c r="L200" s="302">
        <f t="shared" si="63"/>
        <v>8.3952032159390164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2.7871493744188167</v>
      </c>
      <c r="C201" s="302">
        <v>0.57006213567757846</v>
      </c>
      <c r="D201" s="302">
        <f t="shared" si="61"/>
        <v>3.3572115100963953</v>
      </c>
      <c r="E201" s="303"/>
      <c r="F201" s="302">
        <v>3.0443705846060856</v>
      </c>
      <c r="G201" s="302">
        <v>0.77314187522875844</v>
      </c>
      <c r="H201" s="302">
        <f t="shared" si="62"/>
        <v>3.8175124598348438</v>
      </c>
      <c r="I201" s="303"/>
      <c r="J201" s="302">
        <v>3.7113279360533697</v>
      </c>
      <c r="K201" s="302">
        <v>1.0058530290945509</v>
      </c>
      <c r="L201" s="302">
        <f t="shared" si="63"/>
        <v>4.7171809651479206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3.4862240138671798</v>
      </c>
      <c r="C202" s="302">
        <v>2.0672479490838986</v>
      </c>
      <c r="D202" s="302">
        <f t="shared" si="61"/>
        <v>5.5534719629510789</v>
      </c>
      <c r="E202" s="303"/>
      <c r="F202" s="302">
        <v>3.5246343880071027</v>
      </c>
      <c r="G202" s="302">
        <v>2.2796451789484125</v>
      </c>
      <c r="H202" s="302">
        <f t="shared" si="62"/>
        <v>5.8042795669555147</v>
      </c>
      <c r="I202" s="303"/>
      <c r="J202" s="302">
        <v>6.3789996202096155</v>
      </c>
      <c r="K202" s="302">
        <v>3.1326094277467349</v>
      </c>
      <c r="L202" s="302">
        <f t="shared" si="63"/>
        <v>9.51160904795635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0.21528037652528989</v>
      </c>
      <c r="C203" s="302">
        <v>1.5575379434882635</v>
      </c>
      <c r="D203" s="302">
        <f t="shared" si="61"/>
        <v>1.7728183200135534</v>
      </c>
      <c r="E203" s="303"/>
      <c r="F203" s="302">
        <v>0.18588827922938603</v>
      </c>
      <c r="G203" s="302">
        <v>2.0408407225303762</v>
      </c>
      <c r="H203" s="302">
        <f t="shared" si="62"/>
        <v>2.2267290017597623</v>
      </c>
      <c r="I203" s="303"/>
      <c r="J203" s="302">
        <v>0.57705191889688057</v>
      </c>
      <c r="K203" s="302">
        <v>3.0352567501220435</v>
      </c>
      <c r="L203" s="302">
        <f t="shared" si="63"/>
        <v>3.6123086690189243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23.413888433352142</v>
      </c>
      <c r="C204" s="302">
        <v>9.5583403310917525</v>
      </c>
      <c r="D204" s="302">
        <f t="shared" si="61"/>
        <v>32.972228764443898</v>
      </c>
      <c r="E204" s="303"/>
      <c r="F204" s="302">
        <v>21.641573706588872</v>
      </c>
      <c r="G204" s="302">
        <v>11.690031553500788</v>
      </c>
      <c r="H204" s="302">
        <f t="shared" si="62"/>
        <v>33.33160526008966</v>
      </c>
      <c r="I204" s="303"/>
      <c r="J204" s="302">
        <v>22.547904316488225</v>
      </c>
      <c r="K204" s="302">
        <v>12.209023552352498</v>
      </c>
      <c r="L204" s="302">
        <f t="shared" si="63"/>
        <v>34.756927868840719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39.714944890604684</v>
      </c>
      <c r="C206" s="311">
        <f t="shared" ref="C206:D206" si="64">SUM(C196:C204)</f>
        <v>26.79205510939531</v>
      </c>
      <c r="D206" s="311">
        <f t="shared" si="64"/>
        <v>66.507000000000005</v>
      </c>
      <c r="E206" s="311"/>
      <c r="F206" s="311">
        <f t="shared" ref="F206:H206" si="65">SUM(F196:F204)</f>
        <v>41.983897041747866</v>
      </c>
      <c r="G206" s="311">
        <f t="shared" si="65"/>
        <v>31.35410295825217</v>
      </c>
      <c r="H206" s="311">
        <f t="shared" si="65"/>
        <v>73.338000000000036</v>
      </c>
      <c r="I206" s="311"/>
      <c r="J206" s="311">
        <f t="shared" ref="J206:L206" si="66">SUM(J196:J204)</f>
        <v>50.751150315039197</v>
      </c>
      <c r="K206" s="311">
        <f t="shared" si="66"/>
        <v>38.282849684960858</v>
      </c>
      <c r="L206" s="311">
        <f t="shared" si="66"/>
        <v>89.034000000000034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0.22165282295518704</v>
      </c>
      <c r="C213" s="302">
        <v>0.36028677527557129</v>
      </c>
      <c r="D213" s="302">
        <f>SUM(B213:C213)</f>
        <v>0.58193959823075836</v>
      </c>
      <c r="E213" s="303"/>
      <c r="F213" s="302">
        <v>0.34704217238962859</v>
      </c>
      <c r="G213" s="302">
        <v>0.28622859842197779</v>
      </c>
      <c r="H213" s="302">
        <f>SUM(F213:G213)</f>
        <v>0.63327077081160632</v>
      </c>
      <c r="I213" s="303"/>
      <c r="J213" s="302">
        <v>0.30315553744186674</v>
      </c>
      <c r="K213" s="302">
        <v>0.28354805149631734</v>
      </c>
      <c r="L213" s="302">
        <f>SUM(J213:K213)</f>
        <v>0.58670358893818408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0.40538761602512136</v>
      </c>
      <c r="C214" s="302">
        <v>0.75656138319164812</v>
      </c>
      <c r="D214" s="302">
        <f t="shared" ref="D214:D221" si="67">SUM(B214:C214)</f>
        <v>1.1619489992167695</v>
      </c>
      <c r="E214" s="303"/>
      <c r="F214" s="302">
        <v>0.5857226931077828</v>
      </c>
      <c r="G214" s="302">
        <v>0.55823783574249775</v>
      </c>
      <c r="H214" s="302">
        <f t="shared" ref="H214:H221" si="68">SUM(F214:G214)</f>
        <v>1.1439605288502805</v>
      </c>
      <c r="I214" s="303"/>
      <c r="J214" s="302">
        <v>0.61645475291424034</v>
      </c>
      <c r="K214" s="302">
        <v>0.6173527546514197</v>
      </c>
      <c r="L214" s="302">
        <f t="shared" ref="L214:L221" si="69">SUM(J214:K214)</f>
        <v>1.23380750756566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0.84721435851193727</v>
      </c>
      <c r="C215" s="302">
        <v>0.55429935248203788</v>
      </c>
      <c r="D215" s="302">
        <f t="shared" si="67"/>
        <v>1.4015137109939753</v>
      </c>
      <c r="E215" s="303"/>
      <c r="F215" s="302">
        <v>1.4512029242037408</v>
      </c>
      <c r="G215" s="302">
        <v>0.52793152843792923</v>
      </c>
      <c r="H215" s="302">
        <f t="shared" si="68"/>
        <v>1.9791344526416701</v>
      </c>
      <c r="I215" s="303"/>
      <c r="J215" s="302">
        <v>1.3259385999549593</v>
      </c>
      <c r="K215" s="302">
        <v>0.45765487848027897</v>
      </c>
      <c r="L215" s="302">
        <f t="shared" si="69"/>
        <v>1.7835934784352383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0.5708592345777086</v>
      </c>
      <c r="C216" s="302">
        <v>0.18219854694930754</v>
      </c>
      <c r="D216" s="302">
        <f t="shared" si="67"/>
        <v>0.75305778152701608</v>
      </c>
      <c r="E216" s="303"/>
      <c r="F216" s="302">
        <v>0.45303224278604937</v>
      </c>
      <c r="G216" s="302">
        <v>0.27848576646600715</v>
      </c>
      <c r="H216" s="302">
        <f t="shared" si="68"/>
        <v>0.73151800925205657</v>
      </c>
      <c r="I216" s="303"/>
      <c r="J216" s="302">
        <v>0.39861348406176572</v>
      </c>
      <c r="K216" s="302">
        <v>0.30416621464039634</v>
      </c>
      <c r="L216" s="302">
        <f t="shared" si="69"/>
        <v>0.70277969870216206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8.5654451642866683E-2</v>
      </c>
      <c r="C217" s="302">
        <v>0.48855052600138638</v>
      </c>
      <c r="D217" s="302">
        <f t="shared" si="67"/>
        <v>0.57420497764425305</v>
      </c>
      <c r="E217" s="303"/>
      <c r="F217" s="302">
        <v>0.16960343881211604</v>
      </c>
      <c r="G217" s="302">
        <v>0.36000929886263716</v>
      </c>
      <c r="H217" s="302">
        <f t="shared" si="68"/>
        <v>0.52961273767475325</v>
      </c>
      <c r="I217" s="303"/>
      <c r="J217" s="302">
        <v>0.20813888614877912</v>
      </c>
      <c r="K217" s="302">
        <v>0.305249643970119</v>
      </c>
      <c r="L217" s="302">
        <f t="shared" si="69"/>
        <v>0.51338853011889807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0.12820301138798354</v>
      </c>
      <c r="C218" s="302">
        <v>9.5736637785221124E-2</v>
      </c>
      <c r="D218" s="302">
        <f t="shared" si="67"/>
        <v>0.22393964917320466</v>
      </c>
      <c r="E218" s="303"/>
      <c r="F218" s="302">
        <v>0.18492510793679195</v>
      </c>
      <c r="G218" s="302">
        <v>0.16703093045658332</v>
      </c>
      <c r="H218" s="302">
        <f t="shared" si="68"/>
        <v>0.3519560383933753</v>
      </c>
      <c r="I218" s="303"/>
      <c r="J218" s="302">
        <v>0.17230160954082072</v>
      </c>
      <c r="K218" s="302">
        <v>0.15496453488992409</v>
      </c>
      <c r="L218" s="302">
        <f t="shared" si="69"/>
        <v>0.32726614443074481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0.21983863082549515</v>
      </c>
      <c r="C219" s="302">
        <v>0.12943308823565217</v>
      </c>
      <c r="D219" s="302">
        <f t="shared" si="67"/>
        <v>0.34927171906114729</v>
      </c>
      <c r="E219" s="303"/>
      <c r="F219" s="302">
        <v>0.1808525951789503</v>
      </c>
      <c r="G219" s="302">
        <v>0.21439644839494915</v>
      </c>
      <c r="H219" s="302">
        <f t="shared" si="68"/>
        <v>0.39524904357389945</v>
      </c>
      <c r="I219" s="303"/>
      <c r="J219" s="302">
        <v>0.15293999331557259</v>
      </c>
      <c r="K219" s="302">
        <v>0.25450307471555067</v>
      </c>
      <c r="L219" s="302">
        <f t="shared" si="69"/>
        <v>0.40744306803112329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5.809495706826269E-2</v>
      </c>
      <c r="C220" s="302">
        <v>0.16819560904061359</v>
      </c>
      <c r="D220" s="302">
        <f t="shared" si="67"/>
        <v>0.22629056610887627</v>
      </c>
      <c r="E220" s="303"/>
      <c r="F220" s="302">
        <v>6.4141706224780826E-2</v>
      </c>
      <c r="G220" s="302">
        <v>0.13837737987731064</v>
      </c>
      <c r="H220" s="302">
        <f t="shared" si="68"/>
        <v>0.20251908610209146</v>
      </c>
      <c r="I220" s="303"/>
      <c r="J220" s="302">
        <v>0.11891336740515886</v>
      </c>
      <c r="K220" s="302">
        <v>0.13793790030154296</v>
      </c>
      <c r="L220" s="302">
        <f t="shared" si="69"/>
        <v>0.2568512677067018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0.38608022051766128</v>
      </c>
      <c r="C221" s="302">
        <v>0.47375277752634909</v>
      </c>
      <c r="D221" s="302">
        <f t="shared" si="67"/>
        <v>0.85983299804401037</v>
      </c>
      <c r="E221" s="303"/>
      <c r="F221" s="302">
        <v>0.45930039085348257</v>
      </c>
      <c r="G221" s="302">
        <v>0.76147894184678599</v>
      </c>
      <c r="H221" s="302">
        <f t="shared" si="68"/>
        <v>1.2207793327002685</v>
      </c>
      <c r="I221" s="303"/>
      <c r="J221" s="302">
        <v>0.51237762784966012</v>
      </c>
      <c r="K221" s="302">
        <v>0.84478908822161491</v>
      </c>
      <c r="L221" s="302">
        <f t="shared" si="69"/>
        <v>1.357166716071275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2.9229853035122235</v>
      </c>
      <c r="C223" s="311">
        <f t="shared" ref="C223:D223" si="70">SUM(C213:C221)</f>
        <v>3.2090146964877873</v>
      </c>
      <c r="D223" s="311">
        <f t="shared" si="70"/>
        <v>6.1320000000000103</v>
      </c>
      <c r="E223" s="311"/>
      <c r="F223" s="311">
        <f t="shared" ref="F223:H223" si="71">SUM(F213:F221)</f>
        <v>3.8958232714933234</v>
      </c>
      <c r="G223" s="311">
        <f t="shared" si="71"/>
        <v>3.2921767285066785</v>
      </c>
      <c r="H223" s="311">
        <f t="shared" si="71"/>
        <v>7.1880000000000015</v>
      </c>
      <c r="I223" s="311"/>
      <c r="J223" s="311">
        <f t="shared" ref="J223:L223" si="72">SUM(J213:J221)</f>
        <v>3.8088338586328234</v>
      </c>
      <c r="K223" s="311">
        <f t="shared" si="72"/>
        <v>3.3601661413671642</v>
      </c>
      <c r="L223" s="311">
        <f t="shared" si="72"/>
        <v>7.168999999999988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0.95642134278420876</v>
      </c>
      <c r="C230" s="302">
        <v>1.6869811077070855</v>
      </c>
      <c r="D230" s="302">
        <f>SUM(B230:C230)</f>
        <v>2.6434024504912941</v>
      </c>
      <c r="E230" s="303"/>
      <c r="F230" s="302">
        <v>0.7224524614037573</v>
      </c>
      <c r="G230" s="302">
        <v>1.7847899182826972</v>
      </c>
      <c r="H230" s="302">
        <f>SUM(F230:G230)</f>
        <v>2.5072423796864545</v>
      </c>
      <c r="I230" s="303"/>
      <c r="J230" s="302">
        <v>0.86576215784216026</v>
      </c>
      <c r="K230" s="302">
        <v>1.6925961649813852</v>
      </c>
      <c r="L230" s="302">
        <f>SUM(J230:K230)</f>
        <v>2.5583583228235454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1.5658040196198908</v>
      </c>
      <c r="C231" s="302">
        <v>5.8995839075557237</v>
      </c>
      <c r="D231" s="302">
        <f t="shared" ref="D231:D238" si="73">SUM(B231:C231)</f>
        <v>7.4653879271756143</v>
      </c>
      <c r="E231" s="303"/>
      <c r="F231" s="302">
        <v>1.412077377510317</v>
      </c>
      <c r="G231" s="302">
        <v>6.7316666484864598</v>
      </c>
      <c r="H231" s="302">
        <f t="shared" ref="H231:H238" si="74">SUM(F231:G231)</f>
        <v>8.1437440259967762</v>
      </c>
      <c r="I231" s="303"/>
      <c r="J231" s="302">
        <v>2.090575729953104</v>
      </c>
      <c r="K231" s="302">
        <v>9.3032446362305077</v>
      </c>
      <c r="L231" s="302">
        <f t="shared" ref="L231:L238" si="75">SUM(J231:K231)</f>
        <v>11.393820366183611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1.3936815783463321</v>
      </c>
      <c r="C232" s="302">
        <v>2.4169343792492275</v>
      </c>
      <c r="D232" s="302">
        <f t="shared" si="73"/>
        <v>3.8106159575955596</v>
      </c>
      <c r="E232" s="303"/>
      <c r="F232" s="302">
        <v>1.1603197992364502</v>
      </c>
      <c r="G232" s="302">
        <v>2.7196898745256957</v>
      </c>
      <c r="H232" s="302">
        <f t="shared" si="74"/>
        <v>3.8800096737621459</v>
      </c>
      <c r="I232" s="303"/>
      <c r="J232" s="302">
        <v>1.4380907697408407</v>
      </c>
      <c r="K232" s="302">
        <v>2.7631553494818264</v>
      </c>
      <c r="L232" s="302">
        <f t="shared" si="75"/>
        <v>4.2012461192226667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1.7580938193983593</v>
      </c>
      <c r="C233" s="302">
        <v>0.81404048945567453</v>
      </c>
      <c r="D233" s="302">
        <f t="shared" si="73"/>
        <v>2.572134308854034</v>
      </c>
      <c r="E233" s="303"/>
      <c r="F233" s="302">
        <v>0.97109122747263832</v>
      </c>
      <c r="G233" s="302">
        <v>0.91169459309880496</v>
      </c>
      <c r="H233" s="302">
        <f t="shared" si="74"/>
        <v>1.8827858205714434</v>
      </c>
      <c r="I233" s="303"/>
      <c r="J233" s="302">
        <v>0.91078606087148661</v>
      </c>
      <c r="K233" s="302">
        <v>1.200697823663345</v>
      </c>
      <c r="L233" s="302">
        <f t="shared" si="75"/>
        <v>2.1114838845348318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0.10464605675634421</v>
      </c>
      <c r="C234" s="302">
        <v>1.594817998113685</v>
      </c>
      <c r="D234" s="302">
        <f t="shared" si="73"/>
        <v>1.6994640548700293</v>
      </c>
      <c r="E234" s="303"/>
      <c r="F234" s="302">
        <v>7.0629149006733935E-2</v>
      </c>
      <c r="G234" s="302">
        <v>1.1878079003155049</v>
      </c>
      <c r="H234" s="302">
        <f t="shared" si="74"/>
        <v>1.2584370493222388</v>
      </c>
      <c r="I234" s="303"/>
      <c r="J234" s="302">
        <v>0.10349817219972365</v>
      </c>
      <c r="K234" s="302">
        <v>0.85679396701640165</v>
      </c>
      <c r="L234" s="302">
        <f t="shared" si="75"/>
        <v>0.96029213921612533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0.23032751497646026</v>
      </c>
      <c r="C235" s="302">
        <v>0.37959461562777652</v>
      </c>
      <c r="D235" s="302">
        <f t="shared" si="73"/>
        <v>0.60992213060423683</v>
      </c>
      <c r="E235" s="303"/>
      <c r="F235" s="302">
        <v>0.17532497992176679</v>
      </c>
      <c r="G235" s="302">
        <v>0.39049776649615281</v>
      </c>
      <c r="H235" s="302">
        <f t="shared" si="74"/>
        <v>0.56582274641791963</v>
      </c>
      <c r="I235" s="303"/>
      <c r="J235" s="302">
        <v>0.21997600292927141</v>
      </c>
      <c r="K235" s="302">
        <v>0.53015969005869545</v>
      </c>
      <c r="L235" s="302">
        <f t="shared" si="75"/>
        <v>0.7501356929879669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1.5741933373249071</v>
      </c>
      <c r="C236" s="302">
        <v>0.55596027072387488</v>
      </c>
      <c r="D236" s="302">
        <f t="shared" si="73"/>
        <v>2.130153608048782</v>
      </c>
      <c r="E236" s="303"/>
      <c r="F236" s="302">
        <v>0.71442633907403319</v>
      </c>
      <c r="G236" s="302">
        <v>0.56809316832072043</v>
      </c>
      <c r="H236" s="302">
        <f t="shared" si="74"/>
        <v>1.2825195073947535</v>
      </c>
      <c r="I236" s="303"/>
      <c r="J236" s="302">
        <v>0.86730280492192546</v>
      </c>
      <c r="K236" s="302">
        <v>0.8077296971613831</v>
      </c>
      <c r="L236" s="302">
        <f t="shared" si="75"/>
        <v>1.6750325020833086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5.0710149925506258E-2</v>
      </c>
      <c r="C237" s="302">
        <v>0.27737540261229593</v>
      </c>
      <c r="D237" s="302">
        <f t="shared" si="73"/>
        <v>0.32808555253780219</v>
      </c>
      <c r="E237" s="303"/>
      <c r="F237" s="302">
        <v>3.7631383544482262E-2</v>
      </c>
      <c r="G237" s="302">
        <v>0.23891240255329085</v>
      </c>
      <c r="H237" s="302">
        <f t="shared" si="74"/>
        <v>0.27654378609777314</v>
      </c>
      <c r="I237" s="303"/>
      <c r="J237" s="302">
        <v>6.4196459830948432E-2</v>
      </c>
      <c r="K237" s="302">
        <v>0.25590896854891954</v>
      </c>
      <c r="L237" s="302">
        <f t="shared" si="75"/>
        <v>0.320105428379868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0.20591647270866523</v>
      </c>
      <c r="C238" s="302">
        <v>0.4759175371140183</v>
      </c>
      <c r="D238" s="302">
        <f t="shared" si="73"/>
        <v>0.6818340098226835</v>
      </c>
      <c r="E238" s="303"/>
      <c r="F238" s="302">
        <v>0.27156759688801752</v>
      </c>
      <c r="G238" s="302">
        <v>0.80732741386252216</v>
      </c>
      <c r="H238" s="302">
        <f t="shared" si="74"/>
        <v>1.0788950107505397</v>
      </c>
      <c r="I238" s="303"/>
      <c r="J238" s="302">
        <v>0.47548403702366748</v>
      </c>
      <c r="K238" s="302">
        <v>0.99204150754442999</v>
      </c>
      <c r="L238" s="302">
        <f t="shared" si="75"/>
        <v>1.4675255445680975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7.8397942918406738</v>
      </c>
      <c r="C240" s="311">
        <f t="shared" ref="C240:D240" si="76">SUM(C230:C238)</f>
        <v>14.101205708159362</v>
      </c>
      <c r="D240" s="311">
        <f t="shared" si="76"/>
        <v>21.941000000000038</v>
      </c>
      <c r="E240" s="311"/>
      <c r="F240" s="311">
        <f t="shared" ref="F240:H240" si="77">SUM(F230:F238)</f>
        <v>5.5355203140581972</v>
      </c>
      <c r="G240" s="311">
        <f t="shared" si="77"/>
        <v>15.340479685941849</v>
      </c>
      <c r="H240" s="311">
        <f t="shared" si="77"/>
        <v>20.87600000000004</v>
      </c>
      <c r="I240" s="311"/>
      <c r="J240" s="311">
        <f t="shared" ref="J240:L240" si="78">SUM(J230:J238)</f>
        <v>7.0356721953131274</v>
      </c>
      <c r="K240" s="311">
        <f t="shared" si="78"/>
        <v>18.402327804686891</v>
      </c>
      <c r="L240" s="311">
        <f t="shared" si="78"/>
        <v>25.43800000000002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0.83304788037803545</v>
      </c>
      <c r="C247" s="302">
        <v>1.1822326701743657</v>
      </c>
      <c r="D247" s="302">
        <f>SUM(B247:C247)</f>
        <v>2.0152805505524012</v>
      </c>
      <c r="E247" s="303"/>
      <c r="F247" s="302">
        <v>0.93627364088664666</v>
      </c>
      <c r="G247" s="302">
        <v>1.0512132969117602</v>
      </c>
      <c r="H247" s="302">
        <f>SUM(F247:G247)</f>
        <v>1.987486937798407</v>
      </c>
      <c r="I247" s="303"/>
      <c r="J247" s="302">
        <v>1.0992756059034365</v>
      </c>
      <c r="K247" s="302">
        <v>0.94473524307677625</v>
      </c>
      <c r="L247" s="302">
        <f>SUM(J247:K247)</f>
        <v>2.0440108489802129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0.9822333499595185</v>
      </c>
      <c r="C248" s="302">
        <v>2.6019949274945717</v>
      </c>
      <c r="D248" s="302">
        <f t="shared" ref="D248:D255" si="79">SUM(B248:C248)</f>
        <v>3.5842282774540903</v>
      </c>
      <c r="E248" s="303"/>
      <c r="F248" s="302">
        <v>1.2967807339558473</v>
      </c>
      <c r="G248" s="302">
        <v>1.874064730010627</v>
      </c>
      <c r="H248" s="302">
        <f t="shared" ref="H248:H255" si="80">SUM(F248:G248)</f>
        <v>3.170845463966474</v>
      </c>
      <c r="I248" s="303"/>
      <c r="J248" s="302">
        <v>1.6664999225924866</v>
      </c>
      <c r="K248" s="302">
        <v>2.3193641935668765</v>
      </c>
      <c r="L248" s="302">
        <f t="shared" ref="L248:L255" si="81">SUM(J248:K248)</f>
        <v>3.9858641161593633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1.4996811196241724</v>
      </c>
      <c r="C249" s="302">
        <v>1.9482699836893567</v>
      </c>
      <c r="D249" s="302">
        <f t="shared" si="79"/>
        <v>3.4479511033135291</v>
      </c>
      <c r="E249" s="303"/>
      <c r="F249" s="302">
        <v>1.6170281201271153</v>
      </c>
      <c r="G249" s="302">
        <v>1.6121251229206113</v>
      </c>
      <c r="H249" s="302">
        <f t="shared" si="80"/>
        <v>3.2291532430477266</v>
      </c>
      <c r="I249" s="303"/>
      <c r="J249" s="302">
        <v>1.7474141793755487</v>
      </c>
      <c r="K249" s="302">
        <v>1.4132537566721555</v>
      </c>
      <c r="L249" s="302">
        <f t="shared" si="81"/>
        <v>3.1606679360477044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4.6239997513638409</v>
      </c>
      <c r="C250" s="302">
        <v>2.4981616641260742</v>
      </c>
      <c r="D250" s="302">
        <f t="shared" si="79"/>
        <v>7.1221614154899147</v>
      </c>
      <c r="E250" s="303"/>
      <c r="F250" s="302">
        <v>3.8775982214710285</v>
      </c>
      <c r="G250" s="302">
        <v>2.1578691059400184</v>
      </c>
      <c r="H250" s="302">
        <f t="shared" si="80"/>
        <v>6.0354673274110464</v>
      </c>
      <c r="I250" s="303"/>
      <c r="J250" s="302">
        <v>3.4622762635203519</v>
      </c>
      <c r="K250" s="302">
        <v>2.3240175992729473</v>
      </c>
      <c r="L250" s="302">
        <f t="shared" si="81"/>
        <v>5.7862938627932987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3.0267468888459305E-2</v>
      </c>
      <c r="C251" s="302">
        <v>0.3944451069330111</v>
      </c>
      <c r="D251" s="302">
        <f t="shared" si="79"/>
        <v>0.42471257582147043</v>
      </c>
      <c r="E251" s="303"/>
      <c r="F251" s="302">
        <v>2.7446773838217007E-2</v>
      </c>
      <c r="G251" s="302">
        <v>0.11653077550669128</v>
      </c>
      <c r="H251" s="302">
        <f t="shared" si="80"/>
        <v>0.14397754934490828</v>
      </c>
      <c r="I251" s="303"/>
      <c r="J251" s="302">
        <v>4.1412640453754437E-2</v>
      </c>
      <c r="K251" s="302">
        <v>9.0465502950238946E-2</v>
      </c>
      <c r="L251" s="302">
        <f t="shared" si="81"/>
        <v>0.1318781434039934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3.8625165789602317E-2</v>
      </c>
      <c r="C252" s="302">
        <v>7.4311128832852083E-2</v>
      </c>
      <c r="D252" s="302">
        <f t="shared" si="79"/>
        <v>0.1129362946224544</v>
      </c>
      <c r="E252" s="303"/>
      <c r="F252" s="302">
        <v>3.2271022874880935E-2</v>
      </c>
      <c r="G252" s="302">
        <v>6.0031191393738491E-2</v>
      </c>
      <c r="H252" s="302">
        <f t="shared" si="80"/>
        <v>9.2302214268619426E-2</v>
      </c>
      <c r="I252" s="303"/>
      <c r="J252" s="302">
        <v>3.1227605136364082E-2</v>
      </c>
      <c r="K252" s="302">
        <v>6.9165289633026719E-2</v>
      </c>
      <c r="L252" s="302">
        <f t="shared" si="81"/>
        <v>0.1003928947693908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1.1713938991334403</v>
      </c>
      <c r="C253" s="302">
        <v>0.80901677723158605</v>
      </c>
      <c r="D253" s="302">
        <f t="shared" si="79"/>
        <v>1.9804106763650262</v>
      </c>
      <c r="E253" s="303"/>
      <c r="F253" s="302">
        <v>1.0418830894934394</v>
      </c>
      <c r="G253" s="302">
        <v>0.53672033153921306</v>
      </c>
      <c r="H253" s="302">
        <f t="shared" si="80"/>
        <v>1.5786034210326525</v>
      </c>
      <c r="I253" s="303"/>
      <c r="J253" s="302">
        <v>1.0031461410950517</v>
      </c>
      <c r="K253" s="302">
        <v>0.63443349442478747</v>
      </c>
      <c r="L253" s="302">
        <f t="shared" si="81"/>
        <v>1.6375796355198391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1.7468390679740719E-2</v>
      </c>
      <c r="C254" s="302">
        <v>0.18786022503267172</v>
      </c>
      <c r="D254" s="302">
        <f t="shared" si="79"/>
        <v>0.20532861571241243</v>
      </c>
      <c r="E254" s="303"/>
      <c r="F254" s="302">
        <v>1.2558939421357244E-2</v>
      </c>
      <c r="G254" s="302">
        <v>5.4007915543670862E-2</v>
      </c>
      <c r="H254" s="302">
        <f t="shared" si="80"/>
        <v>6.6566854965028108E-2</v>
      </c>
      <c r="I254" s="303"/>
      <c r="J254" s="302">
        <v>1.6994314120668461E-2</v>
      </c>
      <c r="K254" s="302">
        <v>5.6148835877167153E-2</v>
      </c>
      <c r="L254" s="302">
        <f t="shared" si="81"/>
        <v>7.314314999783561E-2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7.0329021029343339E-2</v>
      </c>
      <c r="C255" s="302">
        <v>0.29566146963934653</v>
      </c>
      <c r="D255" s="302">
        <f t="shared" si="79"/>
        <v>0.36599049066868988</v>
      </c>
      <c r="E255" s="303"/>
      <c r="F255" s="302">
        <v>5.432103471880538E-2</v>
      </c>
      <c r="G255" s="302">
        <v>0.15127595344630429</v>
      </c>
      <c r="H255" s="302">
        <f t="shared" si="80"/>
        <v>0.20559698816510968</v>
      </c>
      <c r="I255" s="303"/>
      <c r="J255" s="302">
        <v>6.1934337149435678E-2</v>
      </c>
      <c r="K255" s="302">
        <v>0.13723507517892081</v>
      </c>
      <c r="L255" s="302">
        <f t="shared" si="81"/>
        <v>0.1991694123283565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9.2670460468461524</v>
      </c>
      <c r="C257" s="311">
        <f t="shared" ref="C257:D257" si="82">SUM(C247:C255)</f>
        <v>9.9919539531538355</v>
      </c>
      <c r="D257" s="311">
        <f t="shared" si="82"/>
        <v>19.258999999999986</v>
      </c>
      <c r="E257" s="311"/>
      <c r="F257" s="311">
        <f t="shared" ref="F257:H257" si="83">SUM(F247:F255)</f>
        <v>8.8961615767873372</v>
      </c>
      <c r="G257" s="311">
        <f t="shared" si="83"/>
        <v>7.6138384232126342</v>
      </c>
      <c r="H257" s="311">
        <f t="shared" si="83"/>
        <v>16.50999999999997</v>
      </c>
      <c r="I257" s="311"/>
      <c r="J257" s="311">
        <f t="shared" ref="J257:L257" si="84">SUM(J247:J255)</f>
        <v>9.1301810093470976</v>
      </c>
      <c r="K257" s="311">
        <f t="shared" si="84"/>
        <v>7.9888189906528959</v>
      </c>
      <c r="L257" s="311">
        <f t="shared" si="84"/>
        <v>17.118999999999996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0.46559964576244633</v>
      </c>
      <c r="C264" s="302">
        <v>1.1405843817019377</v>
      </c>
      <c r="D264" s="302">
        <f>SUM(B264:C264)</f>
        <v>1.6061840274643839</v>
      </c>
      <c r="E264" s="303"/>
      <c r="F264" s="302">
        <v>0.92961243241670577</v>
      </c>
      <c r="G264" s="302">
        <v>0.97885265503923247</v>
      </c>
      <c r="H264" s="302">
        <f>SUM(F264:G264)</f>
        <v>1.9084650874559381</v>
      </c>
      <c r="I264" s="303"/>
      <c r="J264" s="302">
        <v>0.96943278756521956</v>
      </c>
      <c r="K264" s="302">
        <v>1.0269377540729829</v>
      </c>
      <c r="L264" s="302">
        <f>SUM(J264:K264)</f>
        <v>1.9963705416382025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0.62721445135012122</v>
      </c>
      <c r="C265" s="302">
        <v>0.91190775378347488</v>
      </c>
      <c r="D265" s="302">
        <f t="shared" ref="D265:D272" si="85">SUM(B265:C265)</f>
        <v>1.5391222051335962</v>
      </c>
      <c r="E265" s="303"/>
      <c r="F265" s="302">
        <v>0.9322417021532492</v>
      </c>
      <c r="G265" s="302">
        <v>1.0452918313065462</v>
      </c>
      <c r="H265" s="302">
        <f t="shared" ref="H265:H272" si="86">SUM(F265:G265)</f>
        <v>1.9775335334597954</v>
      </c>
      <c r="I265" s="303"/>
      <c r="J265" s="302">
        <v>1.0827551940701168</v>
      </c>
      <c r="K265" s="302">
        <v>1.3544521699158929</v>
      </c>
      <c r="L265" s="302">
        <f t="shared" ref="L265:L272" si="87">SUM(J265:K265)</f>
        <v>2.4372073639860097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0.67657207916264062</v>
      </c>
      <c r="C266" s="302">
        <v>0.75078380789962862</v>
      </c>
      <c r="D266" s="302">
        <f t="shared" si="85"/>
        <v>1.4273558870622693</v>
      </c>
      <c r="E266" s="303"/>
      <c r="F266" s="302">
        <v>0.92718771899152796</v>
      </c>
      <c r="G266" s="302">
        <v>0.79860060800870392</v>
      </c>
      <c r="H266" s="302">
        <f t="shared" si="86"/>
        <v>1.7257883270002319</v>
      </c>
      <c r="I266" s="303"/>
      <c r="J266" s="302">
        <v>1.3662748427327613</v>
      </c>
      <c r="K266" s="302">
        <v>0.8180020451991451</v>
      </c>
      <c r="L266" s="302">
        <f t="shared" si="87"/>
        <v>2.1842768879319063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2.5451158501687705</v>
      </c>
      <c r="C267" s="302">
        <v>0.93461381104893748</v>
      </c>
      <c r="D267" s="302">
        <f t="shared" si="85"/>
        <v>3.479729661217708</v>
      </c>
      <c r="E267" s="303"/>
      <c r="F267" s="302">
        <v>2.6714056388997331</v>
      </c>
      <c r="G267" s="302">
        <v>0.94386825038478184</v>
      </c>
      <c r="H267" s="302">
        <f t="shared" si="86"/>
        <v>3.6152738892845151</v>
      </c>
      <c r="I267" s="303"/>
      <c r="J267" s="302">
        <v>2.7102192956739728</v>
      </c>
      <c r="K267" s="302">
        <v>1.252894901338296</v>
      </c>
      <c r="L267" s="302">
        <f t="shared" si="87"/>
        <v>3.9631141970122687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8.3240243444343623E-2</v>
      </c>
      <c r="C268" s="302">
        <v>1.2168259136834623</v>
      </c>
      <c r="D268" s="302">
        <f t="shared" si="85"/>
        <v>1.3000661571278058</v>
      </c>
      <c r="E268" s="303"/>
      <c r="F268" s="302">
        <v>0.18433033360915463</v>
      </c>
      <c r="G268" s="302">
        <v>0.62137807773321552</v>
      </c>
      <c r="H268" s="302">
        <f t="shared" si="86"/>
        <v>0.80570841134237015</v>
      </c>
      <c r="I268" s="303"/>
      <c r="J268" s="302">
        <v>0.31656656059869542</v>
      </c>
      <c r="K268" s="302">
        <v>0.65028397874622412</v>
      </c>
      <c r="L268" s="302">
        <f t="shared" si="87"/>
        <v>0.9668505393449196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0.16699718610935846</v>
      </c>
      <c r="C269" s="302">
        <v>0.2843375518359178</v>
      </c>
      <c r="D269" s="302">
        <f t="shared" si="85"/>
        <v>0.45133473794527623</v>
      </c>
      <c r="E269" s="303"/>
      <c r="F269" s="302">
        <v>0.1973560190035637</v>
      </c>
      <c r="G269" s="302">
        <v>0.29435058846373513</v>
      </c>
      <c r="H269" s="302">
        <f t="shared" si="86"/>
        <v>0.49170660746729883</v>
      </c>
      <c r="I269" s="303"/>
      <c r="J269" s="302">
        <v>0.26276407407917413</v>
      </c>
      <c r="K269" s="302">
        <v>0.2635922526807159</v>
      </c>
      <c r="L269" s="302">
        <f t="shared" si="87"/>
        <v>0.52635632675989008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1.7521142465262465</v>
      </c>
      <c r="C270" s="302">
        <v>0.88831879938808855</v>
      </c>
      <c r="D270" s="302">
        <f t="shared" si="85"/>
        <v>2.6404330459143353</v>
      </c>
      <c r="E270" s="303"/>
      <c r="F270" s="302">
        <v>1.7166306003572558</v>
      </c>
      <c r="G270" s="302">
        <v>0.97592862051515117</v>
      </c>
      <c r="H270" s="302">
        <f t="shared" si="86"/>
        <v>2.6925592208724067</v>
      </c>
      <c r="I270" s="303"/>
      <c r="J270" s="302">
        <v>2.0265240973090788</v>
      </c>
      <c r="K270" s="302">
        <v>1.084718081389721</v>
      </c>
      <c r="L270" s="302">
        <f t="shared" si="87"/>
        <v>3.1112421786987996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8.2490255458023947E-3</v>
      </c>
      <c r="C271" s="302">
        <v>0.4527489674155325</v>
      </c>
      <c r="D271" s="302">
        <f t="shared" si="85"/>
        <v>0.46099799296133487</v>
      </c>
      <c r="E271" s="303"/>
      <c r="F271" s="302">
        <v>9.9815174972940381E-3</v>
      </c>
      <c r="G271" s="302">
        <v>0.33497957922186594</v>
      </c>
      <c r="H271" s="302">
        <f t="shared" si="86"/>
        <v>0.34496109671915998</v>
      </c>
      <c r="I271" s="303"/>
      <c r="J271" s="302">
        <v>1.9835829430887023E-2</v>
      </c>
      <c r="K271" s="302">
        <v>0.29321174443370962</v>
      </c>
      <c r="L271" s="302">
        <f t="shared" si="87"/>
        <v>0.31304757386459664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0.20821754452518978</v>
      </c>
      <c r="C272" s="302">
        <v>0.71655874064811187</v>
      </c>
      <c r="D272" s="302">
        <f t="shared" si="85"/>
        <v>0.92477628517330168</v>
      </c>
      <c r="E272" s="303"/>
      <c r="F272" s="302">
        <v>0.21074553055371656</v>
      </c>
      <c r="G272" s="302">
        <v>0.55225829584456465</v>
      </c>
      <c r="H272" s="302">
        <f t="shared" si="86"/>
        <v>0.76300382639828124</v>
      </c>
      <c r="I272" s="303"/>
      <c r="J272" s="302">
        <v>0.25837006524819467</v>
      </c>
      <c r="K272" s="302">
        <v>0.6501643255152203</v>
      </c>
      <c r="L272" s="302">
        <f t="shared" si="87"/>
        <v>0.90853439076341491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6.5333202725949189</v>
      </c>
      <c r="C274" s="311">
        <f t="shared" ref="C274:D274" si="88">SUM(C264:C272)</f>
        <v>7.296679727405091</v>
      </c>
      <c r="D274" s="311">
        <f t="shared" si="88"/>
        <v>13.830000000000011</v>
      </c>
      <c r="E274" s="311"/>
      <c r="F274" s="311">
        <f t="shared" ref="F274:H274" si="89">SUM(F264:F272)</f>
        <v>7.779491493482201</v>
      </c>
      <c r="G274" s="311">
        <f t="shared" si="89"/>
        <v>6.5455085065177965</v>
      </c>
      <c r="H274" s="311">
        <f t="shared" si="89"/>
        <v>14.324999999999998</v>
      </c>
      <c r="I274" s="311"/>
      <c r="J274" s="311">
        <f t="shared" ref="J274:L274" si="90">SUM(J264:J272)</f>
        <v>9.0127427467081009</v>
      </c>
      <c r="K274" s="311">
        <f t="shared" si="90"/>
        <v>7.394257253291908</v>
      </c>
      <c r="L274" s="311">
        <f t="shared" si="90"/>
        <v>16.407000000000007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1.3337027094483356</v>
      </c>
      <c r="C281" s="302">
        <v>3.5921349595807928</v>
      </c>
      <c r="D281" s="302">
        <f>SUM(B281:C281)</f>
        <v>4.9258376690291286</v>
      </c>
      <c r="E281" s="303"/>
      <c r="F281" s="302">
        <v>1.4862591251597419</v>
      </c>
      <c r="G281" s="302">
        <v>3.3607253487627569</v>
      </c>
      <c r="H281" s="302">
        <f>SUM(F281:G281)</f>
        <v>4.8469844739224985</v>
      </c>
      <c r="I281" s="303"/>
      <c r="J281" s="302">
        <v>1.7566475187421156</v>
      </c>
      <c r="K281" s="302">
        <v>3.2022288027869359</v>
      </c>
      <c r="L281" s="302">
        <f>SUM(J281:K281)</f>
        <v>4.9588763215290514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4.0726990376201879</v>
      </c>
      <c r="C282" s="302">
        <v>12.835459297094618</v>
      </c>
      <c r="D282" s="302">
        <f t="shared" ref="D282:D289" si="91">SUM(B282:C282)</f>
        <v>16.908158334714805</v>
      </c>
      <c r="E282" s="303"/>
      <c r="F282" s="302">
        <v>5.016462142109229</v>
      </c>
      <c r="G282" s="302">
        <v>11.881924043947174</v>
      </c>
      <c r="H282" s="302">
        <f t="shared" ref="H282:H289" si="92">SUM(F282:G282)</f>
        <v>16.898386186056403</v>
      </c>
      <c r="I282" s="303"/>
      <c r="J282" s="302">
        <v>6.8734238003942121</v>
      </c>
      <c r="K282" s="302">
        <v>12.484054184845988</v>
      </c>
      <c r="L282" s="302">
        <f t="shared" ref="L282:L289" si="93">SUM(J282:K282)</f>
        <v>19.357477985240202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2.9305144604705511</v>
      </c>
      <c r="C283" s="302">
        <v>5.4594653259106307</v>
      </c>
      <c r="D283" s="302">
        <f t="shared" si="91"/>
        <v>8.3899797863811827</v>
      </c>
      <c r="E283" s="303"/>
      <c r="F283" s="302">
        <v>3.0575606642037028</v>
      </c>
      <c r="G283" s="302">
        <v>5.1467794224925694</v>
      </c>
      <c r="H283" s="302">
        <f t="shared" si="92"/>
        <v>8.2043400866962717</v>
      </c>
      <c r="I283" s="303"/>
      <c r="J283" s="302">
        <v>4.0748423604342063</v>
      </c>
      <c r="K283" s="302">
        <v>4.7738584167246545</v>
      </c>
      <c r="L283" s="302">
        <f t="shared" si="93"/>
        <v>8.8487007771588608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8.9774205847130837</v>
      </c>
      <c r="C284" s="302">
        <v>5.3515659154723787</v>
      </c>
      <c r="D284" s="302">
        <f t="shared" si="91"/>
        <v>14.328986500185461</v>
      </c>
      <c r="E284" s="303"/>
      <c r="F284" s="302">
        <v>8.1065966079680951</v>
      </c>
      <c r="G284" s="302">
        <v>4.8968173848841419</v>
      </c>
      <c r="H284" s="302">
        <f t="shared" si="92"/>
        <v>13.003413992852238</v>
      </c>
      <c r="I284" s="303"/>
      <c r="J284" s="302">
        <v>7.2466336246592977</v>
      </c>
      <c r="K284" s="302">
        <v>6.331605908730439</v>
      </c>
      <c r="L284" s="302">
        <f t="shared" si="93"/>
        <v>13.578239533389738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0.1561460845609372</v>
      </c>
      <c r="C285" s="302">
        <v>2.6991099169585491</v>
      </c>
      <c r="D285" s="302">
        <f t="shared" si="91"/>
        <v>2.8552560015194861</v>
      </c>
      <c r="E285" s="303"/>
      <c r="F285" s="302">
        <v>0.11961055792478327</v>
      </c>
      <c r="G285" s="302">
        <v>1.7109772712089586</v>
      </c>
      <c r="H285" s="302">
        <f t="shared" si="92"/>
        <v>1.8305878291337419</v>
      </c>
      <c r="I285" s="303"/>
      <c r="J285" s="302">
        <v>0.22478337941199089</v>
      </c>
      <c r="K285" s="302">
        <v>1.4857005092322488</v>
      </c>
      <c r="L285" s="302">
        <f t="shared" si="93"/>
        <v>1.7104838886442397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0.49482430266051103</v>
      </c>
      <c r="C286" s="302">
        <v>0.39365386313074835</v>
      </c>
      <c r="D286" s="302">
        <f t="shared" si="91"/>
        <v>0.88847816579125938</v>
      </c>
      <c r="E286" s="303"/>
      <c r="F286" s="302">
        <v>0.39350593990876037</v>
      </c>
      <c r="G286" s="302">
        <v>0.39228365661377446</v>
      </c>
      <c r="H286" s="302">
        <f t="shared" si="92"/>
        <v>0.78578959652253477</v>
      </c>
      <c r="I286" s="303"/>
      <c r="J286" s="302">
        <v>0.49367959176920134</v>
      </c>
      <c r="K286" s="302">
        <v>0.59312434262191438</v>
      </c>
      <c r="L286" s="302">
        <f t="shared" si="93"/>
        <v>1.0868039343911158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1.9681038971608167</v>
      </c>
      <c r="C287" s="302">
        <v>1.4280492681361596</v>
      </c>
      <c r="D287" s="302">
        <f t="shared" si="91"/>
        <v>3.3961531652969761</v>
      </c>
      <c r="E287" s="303"/>
      <c r="F287" s="302">
        <v>1.6868751388841345</v>
      </c>
      <c r="G287" s="302">
        <v>1.3134746756005948</v>
      </c>
      <c r="H287" s="302">
        <f t="shared" si="92"/>
        <v>3.0003498144847294</v>
      </c>
      <c r="I287" s="303"/>
      <c r="J287" s="302">
        <v>1.7787607607930491</v>
      </c>
      <c r="K287" s="302">
        <v>1.6753265224664629</v>
      </c>
      <c r="L287" s="302">
        <f t="shared" si="93"/>
        <v>3.4540872832595122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7.3415578089049111E-2</v>
      </c>
      <c r="C288" s="302">
        <v>1.3776978682076284</v>
      </c>
      <c r="D288" s="302">
        <f t="shared" si="91"/>
        <v>1.4511134462966775</v>
      </c>
      <c r="E288" s="303"/>
      <c r="F288" s="302">
        <v>5.0401093219435651E-2</v>
      </c>
      <c r="G288" s="302">
        <v>0.90077609131669556</v>
      </c>
      <c r="H288" s="302">
        <f t="shared" si="92"/>
        <v>0.9511771845361312</v>
      </c>
      <c r="I288" s="303"/>
      <c r="J288" s="302">
        <v>7.5927368635605785E-2</v>
      </c>
      <c r="K288" s="302">
        <v>0.81926313684637897</v>
      </c>
      <c r="L288" s="302">
        <f t="shared" si="93"/>
        <v>0.89519050548198476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0.68669903233708152</v>
      </c>
      <c r="C289" s="302">
        <v>1.5063378984479741</v>
      </c>
      <c r="D289" s="302">
        <f t="shared" si="91"/>
        <v>2.1930369307850555</v>
      </c>
      <c r="E289" s="303"/>
      <c r="F289" s="302">
        <v>0.50142282006905603</v>
      </c>
      <c r="G289" s="302">
        <v>1.2235480157264136</v>
      </c>
      <c r="H289" s="302">
        <f t="shared" si="92"/>
        <v>1.7249708357954696</v>
      </c>
      <c r="I289" s="303"/>
      <c r="J289" s="302">
        <v>0.61342298108853432</v>
      </c>
      <c r="K289" s="302">
        <v>1.4727167898168925</v>
      </c>
      <c r="L289" s="302">
        <f t="shared" si="93"/>
        <v>2.0861397709054268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20.69352568706055</v>
      </c>
      <c r="C291" s="311">
        <f t="shared" ref="C291:D291" si="94">SUM(C281:C289)</f>
        <v>34.643474312939475</v>
      </c>
      <c r="D291" s="311">
        <f t="shared" si="94"/>
        <v>55.337000000000039</v>
      </c>
      <c r="E291" s="311"/>
      <c r="F291" s="311">
        <f t="shared" ref="F291:H291" si="95">SUM(F281:F289)</f>
        <v>20.418694089446934</v>
      </c>
      <c r="G291" s="311">
        <f t="shared" si="95"/>
        <v>30.827305910553079</v>
      </c>
      <c r="H291" s="311">
        <f t="shared" si="95"/>
        <v>51.246000000000009</v>
      </c>
      <c r="I291" s="311"/>
      <c r="J291" s="311">
        <f t="shared" ref="J291:L291" si="96">SUM(J281:J289)</f>
        <v>23.138121385928216</v>
      </c>
      <c r="K291" s="311">
        <f t="shared" si="96"/>
        <v>32.837878614071919</v>
      </c>
      <c r="L291" s="311">
        <f t="shared" si="96"/>
        <v>55.97600000000012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1.3272352637288869</v>
      </c>
      <c r="C298" s="302">
        <v>1.5349369055305493</v>
      </c>
      <c r="D298" s="302">
        <f>SUM(B298:C298)</f>
        <v>2.862172169259436</v>
      </c>
      <c r="E298" s="303"/>
      <c r="F298" s="302">
        <v>1.4265505896925954</v>
      </c>
      <c r="G298" s="302">
        <v>2.2388378507743756</v>
      </c>
      <c r="H298" s="302">
        <f>SUM(F298:G298)</f>
        <v>3.665388440466971</v>
      </c>
      <c r="I298" s="303"/>
      <c r="J298" s="302">
        <v>1.40312745334272</v>
      </c>
      <c r="K298" s="302">
        <v>2.2100658968918734</v>
      </c>
      <c r="L298" s="302">
        <f>SUM(J298:K298)</f>
        <v>3.6131933502345932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2.3762073376940043</v>
      </c>
      <c r="C299" s="302">
        <v>1.5916167727573043</v>
      </c>
      <c r="D299" s="302">
        <f t="shared" ref="D299:D306" si="97">SUM(B299:C299)</f>
        <v>3.9678241104513088</v>
      </c>
      <c r="E299" s="303"/>
      <c r="F299" s="302">
        <v>2.7393891858542085</v>
      </c>
      <c r="G299" s="302">
        <v>2.4565419474059893</v>
      </c>
      <c r="H299" s="302">
        <f t="shared" ref="H299:H306" si="98">SUM(F299:G299)</f>
        <v>5.1959311332601974</v>
      </c>
      <c r="I299" s="303"/>
      <c r="J299" s="302">
        <v>3.1770071632643231</v>
      </c>
      <c r="K299" s="302">
        <v>2.9314339320101843</v>
      </c>
      <c r="L299" s="302">
        <f t="shared" ref="L299:L306" si="99">SUM(J299:K299)</f>
        <v>6.1084410952745074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3.1003704437227744</v>
      </c>
      <c r="C300" s="302">
        <v>2.4827975664030038</v>
      </c>
      <c r="D300" s="302">
        <f t="shared" si="97"/>
        <v>5.5831680101257781</v>
      </c>
      <c r="E300" s="303"/>
      <c r="F300" s="302">
        <v>3.1884399559291956</v>
      </c>
      <c r="G300" s="302">
        <v>3.3976560457261549</v>
      </c>
      <c r="H300" s="302">
        <f t="shared" si="98"/>
        <v>6.5860960016553509</v>
      </c>
      <c r="I300" s="303"/>
      <c r="J300" s="302">
        <v>3.7783250446672398</v>
      </c>
      <c r="K300" s="302">
        <v>2.9399120836519197</v>
      </c>
      <c r="L300" s="302">
        <f t="shared" si="99"/>
        <v>6.71823712831916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8.8026228683359751</v>
      </c>
      <c r="C301" s="302">
        <v>3.1295836604574179</v>
      </c>
      <c r="D301" s="302">
        <f t="shared" si="97"/>
        <v>11.932206528793394</v>
      </c>
      <c r="E301" s="303"/>
      <c r="F301" s="302">
        <v>7.8231584569350741</v>
      </c>
      <c r="G301" s="302">
        <v>4.067573703561485</v>
      </c>
      <c r="H301" s="302">
        <f t="shared" si="98"/>
        <v>11.890732160496558</v>
      </c>
      <c r="I301" s="303"/>
      <c r="J301" s="302">
        <v>7.9467188163032381</v>
      </c>
      <c r="K301" s="302">
        <v>5.5497183167269677</v>
      </c>
      <c r="L301" s="302">
        <f t="shared" si="99"/>
        <v>13.496437133030206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0.31782097087518446</v>
      </c>
      <c r="C302" s="302">
        <v>1.910459256314633</v>
      </c>
      <c r="D302" s="302">
        <f t="shared" si="97"/>
        <v>2.2282802271898174</v>
      </c>
      <c r="E302" s="303"/>
      <c r="F302" s="302">
        <v>0.27324194625425979</v>
      </c>
      <c r="G302" s="302">
        <v>1.9742545664730262</v>
      </c>
      <c r="H302" s="302">
        <f t="shared" si="98"/>
        <v>2.2474965127272859</v>
      </c>
      <c r="I302" s="303"/>
      <c r="J302" s="302">
        <v>0.42427179676660198</v>
      </c>
      <c r="K302" s="302">
        <v>1.7132007548329089</v>
      </c>
      <c r="L302" s="302">
        <f t="shared" si="99"/>
        <v>2.1374725515995108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3.4133777815529744</v>
      </c>
      <c r="C303" s="302">
        <v>1.2783552042316277</v>
      </c>
      <c r="D303" s="302">
        <f t="shared" si="97"/>
        <v>4.6917329857846024</v>
      </c>
      <c r="E303" s="303"/>
      <c r="F303" s="302">
        <v>2.7324278816961125</v>
      </c>
      <c r="G303" s="302">
        <v>1.6119876101942996</v>
      </c>
      <c r="H303" s="302">
        <f t="shared" si="98"/>
        <v>4.3444154918904125</v>
      </c>
      <c r="I303" s="303"/>
      <c r="J303" s="302">
        <v>2.5407994434508945</v>
      </c>
      <c r="K303" s="302">
        <v>1.766973341065889</v>
      </c>
      <c r="L303" s="302">
        <f t="shared" si="99"/>
        <v>4.3077727845167839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3.6735813676310811</v>
      </c>
      <c r="C304" s="302">
        <v>3.4202244451104842</v>
      </c>
      <c r="D304" s="302">
        <f t="shared" si="97"/>
        <v>7.0938058127415653</v>
      </c>
      <c r="E304" s="303"/>
      <c r="F304" s="302">
        <v>3.4756997007467043</v>
      </c>
      <c r="G304" s="302">
        <v>3.6867445649316677</v>
      </c>
      <c r="H304" s="302">
        <f t="shared" si="98"/>
        <v>7.1624442656783724</v>
      </c>
      <c r="I304" s="303"/>
      <c r="J304" s="302">
        <v>4.3828504723866377</v>
      </c>
      <c r="K304" s="302">
        <v>4.1523082442641464</v>
      </c>
      <c r="L304" s="302">
        <f t="shared" si="99"/>
        <v>8.5351587166507841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0.33195356443169682</v>
      </c>
      <c r="C305" s="302">
        <v>3.0887966880728173</v>
      </c>
      <c r="D305" s="302">
        <f t="shared" si="97"/>
        <v>3.4207502525045141</v>
      </c>
      <c r="E305" s="303"/>
      <c r="F305" s="302">
        <v>0.2430448381778838</v>
      </c>
      <c r="G305" s="302">
        <v>3.1865296345435348</v>
      </c>
      <c r="H305" s="302">
        <f t="shared" si="98"/>
        <v>3.4295744727214186</v>
      </c>
      <c r="I305" s="303"/>
      <c r="J305" s="302">
        <v>0.3639749208308059</v>
      </c>
      <c r="K305" s="302">
        <v>2.7981735984231131</v>
      </c>
      <c r="L305" s="302">
        <f t="shared" si="99"/>
        <v>3.1621485192539192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7.5156515748958821</v>
      </c>
      <c r="C306" s="302">
        <v>16.769408328253782</v>
      </c>
      <c r="D306" s="302">
        <f t="shared" si="97"/>
        <v>24.285059903149666</v>
      </c>
      <c r="E306" s="303"/>
      <c r="F306" s="302">
        <v>5.4721853716792124</v>
      </c>
      <c r="G306" s="302">
        <v>15.560736149424146</v>
      </c>
      <c r="H306" s="302">
        <f t="shared" si="98"/>
        <v>21.032921521103358</v>
      </c>
      <c r="I306" s="303"/>
      <c r="J306" s="302">
        <v>5.1103361958582409</v>
      </c>
      <c r="K306" s="302">
        <v>16.575802525262155</v>
      </c>
      <c r="L306" s="302">
        <f t="shared" si="99"/>
        <v>21.686138721120397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30.85882117286846</v>
      </c>
      <c r="C308" s="311">
        <f t="shared" ref="C308:D308" si="100">SUM(C298:C306)</f>
        <v>35.206178827131623</v>
      </c>
      <c r="D308" s="311">
        <f t="shared" si="100"/>
        <v>66.065000000000083</v>
      </c>
      <c r="E308" s="311"/>
      <c r="F308" s="311">
        <f t="shared" ref="F308:H308" si="101">SUM(F298:F306)</f>
        <v>27.374137926965247</v>
      </c>
      <c r="G308" s="311">
        <f t="shared" si="101"/>
        <v>38.180862073034682</v>
      </c>
      <c r="H308" s="311">
        <f t="shared" si="101"/>
        <v>65.554999999999922</v>
      </c>
      <c r="I308" s="311"/>
      <c r="J308" s="311">
        <f t="shared" ref="J308:L308" si="102">SUM(J298:J306)</f>
        <v>29.127411306870702</v>
      </c>
      <c r="K308" s="311">
        <f t="shared" si="102"/>
        <v>40.63758869312916</v>
      </c>
      <c r="L308" s="311">
        <f t="shared" si="102"/>
        <v>69.764999999999858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1.6144368165452647</v>
      </c>
      <c r="C315" s="302">
        <v>2.3471754653689119</v>
      </c>
      <c r="D315" s="302">
        <f>SUM(B315:C315)</f>
        <v>3.9616122819141766</v>
      </c>
      <c r="E315" s="303"/>
      <c r="F315" s="302">
        <v>2.1142301751550696</v>
      </c>
      <c r="G315" s="302">
        <v>2.3764719883508736</v>
      </c>
      <c r="H315" s="302">
        <f>SUM(F315:G315)</f>
        <v>4.4907021635059436</v>
      </c>
      <c r="I315" s="303"/>
      <c r="J315" s="302">
        <v>2.2823048787252804</v>
      </c>
      <c r="K315" s="302">
        <v>2.2272857220200355</v>
      </c>
      <c r="L315" s="302">
        <f>SUM(J315:K315)</f>
        <v>4.5095906007453159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6.4062398789276411</v>
      </c>
      <c r="C316" s="302">
        <v>4.1166710380144584</v>
      </c>
      <c r="D316" s="302">
        <f t="shared" ref="D316:D323" si="103">SUM(B316:C316)</f>
        <v>10.522910916942099</v>
      </c>
      <c r="E316" s="303"/>
      <c r="F316" s="302">
        <v>8.5351431003957696</v>
      </c>
      <c r="G316" s="302">
        <v>4.7141707852678225</v>
      </c>
      <c r="H316" s="302">
        <f t="shared" ref="H316:H323" si="104">SUM(F316:G316)</f>
        <v>13.249313885663593</v>
      </c>
      <c r="I316" s="303"/>
      <c r="J316" s="302">
        <v>9.6356519709456538</v>
      </c>
      <c r="K316" s="302">
        <v>5.9743087715919581</v>
      </c>
      <c r="L316" s="302">
        <f t="shared" ref="L316:L323" si="105">SUM(J316:K316)</f>
        <v>15.609960742537613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6.6669100460773585</v>
      </c>
      <c r="C317" s="302">
        <v>8.8553549902769753</v>
      </c>
      <c r="D317" s="302">
        <f t="shared" si="103"/>
        <v>15.522265036354334</v>
      </c>
      <c r="E317" s="303"/>
      <c r="F317" s="302">
        <v>7.6878996727041509</v>
      </c>
      <c r="G317" s="302">
        <v>9.0902739436325568</v>
      </c>
      <c r="H317" s="302">
        <f t="shared" si="104"/>
        <v>16.778173616336709</v>
      </c>
      <c r="I317" s="303"/>
      <c r="J317" s="302">
        <v>9.2495307038926278</v>
      </c>
      <c r="K317" s="302">
        <v>7.3912652262900194</v>
      </c>
      <c r="L317" s="302">
        <f t="shared" si="105"/>
        <v>16.640795930182648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13.840583725394445</v>
      </c>
      <c r="C318" s="302">
        <v>3.4159433919232201</v>
      </c>
      <c r="D318" s="302">
        <f t="shared" si="103"/>
        <v>17.256527117317667</v>
      </c>
      <c r="E318" s="303"/>
      <c r="F318" s="302">
        <v>12.103973110999213</v>
      </c>
      <c r="G318" s="302">
        <v>3.3268004674928098</v>
      </c>
      <c r="H318" s="302">
        <f t="shared" si="104"/>
        <v>15.430773578492023</v>
      </c>
      <c r="I318" s="303"/>
      <c r="J318" s="302">
        <v>9.4724406064087372</v>
      </c>
      <c r="K318" s="302">
        <v>3.3176382154404989</v>
      </c>
      <c r="L318" s="302">
        <f t="shared" si="105"/>
        <v>12.790078821849235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0.12805845861769324</v>
      </c>
      <c r="C319" s="302">
        <v>0.71616454914098726</v>
      </c>
      <c r="D319" s="302">
        <f t="shared" si="103"/>
        <v>0.84422300775868053</v>
      </c>
      <c r="E319" s="303"/>
      <c r="F319" s="302">
        <v>0.14999090591220446</v>
      </c>
      <c r="G319" s="302">
        <v>0.43714094701104922</v>
      </c>
      <c r="H319" s="302">
        <f t="shared" si="104"/>
        <v>0.58713185292325365</v>
      </c>
      <c r="I319" s="303"/>
      <c r="J319" s="302">
        <v>0.27161553541269279</v>
      </c>
      <c r="K319" s="302">
        <v>0.38129500341361994</v>
      </c>
      <c r="L319" s="302">
        <f t="shared" si="105"/>
        <v>0.65291053882631278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1.6385105932403072</v>
      </c>
      <c r="C320" s="302">
        <v>0.58086813076559751</v>
      </c>
      <c r="D320" s="302">
        <f t="shared" si="103"/>
        <v>2.2193787240059049</v>
      </c>
      <c r="E320" s="303"/>
      <c r="F320" s="302">
        <v>1.5675236510327346</v>
      </c>
      <c r="G320" s="302">
        <v>0.53658325054596101</v>
      </c>
      <c r="H320" s="302">
        <f t="shared" si="104"/>
        <v>2.1041069015786955</v>
      </c>
      <c r="I320" s="303"/>
      <c r="J320" s="302">
        <v>1.5133306667268502</v>
      </c>
      <c r="K320" s="302">
        <v>0.57748185007556108</v>
      </c>
      <c r="L320" s="302">
        <f t="shared" si="105"/>
        <v>2.0908125168024112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1.2587201629784923</v>
      </c>
      <c r="C321" s="302">
        <v>0.399520335789599</v>
      </c>
      <c r="D321" s="302">
        <f t="shared" si="103"/>
        <v>1.6582404987680914</v>
      </c>
      <c r="E321" s="303"/>
      <c r="F321" s="302">
        <v>1.1991325032846498</v>
      </c>
      <c r="G321" s="302">
        <v>0.33391291571833792</v>
      </c>
      <c r="H321" s="302">
        <f t="shared" si="104"/>
        <v>1.5330454190029879</v>
      </c>
      <c r="I321" s="303"/>
      <c r="J321" s="302">
        <v>1.1850285729578327</v>
      </c>
      <c r="K321" s="302">
        <v>0.41958261714520373</v>
      </c>
      <c r="L321" s="302">
        <f t="shared" si="105"/>
        <v>1.6046111901030364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0.12501854021892392</v>
      </c>
      <c r="C322" s="302">
        <v>0.52259522878705666</v>
      </c>
      <c r="D322" s="302">
        <f t="shared" si="103"/>
        <v>0.64761376900598056</v>
      </c>
      <c r="E322" s="303"/>
      <c r="F322" s="302">
        <v>9.5710877221158425E-2</v>
      </c>
      <c r="G322" s="302">
        <v>0.37227555240836818</v>
      </c>
      <c r="H322" s="302">
        <f t="shared" si="104"/>
        <v>0.46798642962952663</v>
      </c>
      <c r="I322" s="303"/>
      <c r="J322" s="302">
        <v>0.13526016027935442</v>
      </c>
      <c r="K322" s="302">
        <v>0.32404815373988566</v>
      </c>
      <c r="L322" s="302">
        <f t="shared" si="105"/>
        <v>0.4593083140192401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1.0684308473413147</v>
      </c>
      <c r="C323" s="302">
        <v>1.0267978005918443</v>
      </c>
      <c r="D323" s="302">
        <f t="shared" si="103"/>
        <v>2.0952286479331592</v>
      </c>
      <c r="E323" s="303"/>
      <c r="F323" s="302">
        <v>0.79307985403695747</v>
      </c>
      <c r="G323" s="302">
        <v>0.73668629883030523</v>
      </c>
      <c r="H323" s="302">
        <f t="shared" si="104"/>
        <v>1.5297661528672628</v>
      </c>
      <c r="I323" s="303"/>
      <c r="J323" s="302">
        <v>0.57959726093074793</v>
      </c>
      <c r="K323" s="302">
        <v>0.64333408400342651</v>
      </c>
      <c r="L323" s="302">
        <f t="shared" si="105"/>
        <v>1.2229313449341745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32.746909069341442</v>
      </c>
      <c r="C325" s="311">
        <f t="shared" ref="C325:D325" si="106">SUM(C315:C323)</f>
        <v>21.981090930658652</v>
      </c>
      <c r="D325" s="311">
        <f t="shared" si="106"/>
        <v>54.728000000000094</v>
      </c>
      <c r="E325" s="311"/>
      <c r="F325" s="311">
        <f t="shared" ref="F325:H325" si="107">SUM(F315:F323)</f>
        <v>34.246683850741917</v>
      </c>
      <c r="G325" s="311">
        <f t="shared" si="107"/>
        <v>21.924316149258082</v>
      </c>
      <c r="H325" s="311">
        <f t="shared" si="107"/>
        <v>56.170999999999992</v>
      </c>
      <c r="I325" s="311"/>
      <c r="J325" s="311">
        <f t="shared" ref="J325:L325" si="108">SUM(J315:J323)</f>
        <v>34.324760356279775</v>
      </c>
      <c r="K325" s="311">
        <f t="shared" si="108"/>
        <v>21.256239643720207</v>
      </c>
      <c r="L325" s="311">
        <f t="shared" si="108"/>
        <v>55.580999999999982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0.88793495131362743</v>
      </c>
      <c r="C332" s="302">
        <v>1.1285344801810537</v>
      </c>
      <c r="D332" s="302">
        <f>SUM(B332:C332)</f>
        <v>2.0164694314946812</v>
      </c>
      <c r="E332" s="303"/>
      <c r="F332" s="302">
        <v>1.0036505374178106</v>
      </c>
      <c r="G332" s="302">
        <v>0.9275821186905403</v>
      </c>
      <c r="H332" s="302">
        <f>SUM(F332:G332)</f>
        <v>1.9312326561083508</v>
      </c>
      <c r="I332" s="303"/>
      <c r="J332" s="302">
        <v>1.066129761005411</v>
      </c>
      <c r="K332" s="302">
        <v>0.74469134499244594</v>
      </c>
      <c r="L332" s="302">
        <f>SUM(J332:K332)</f>
        <v>1.810821105997857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21.130628409287453</v>
      </c>
      <c r="C333" s="302">
        <v>17.834573893276069</v>
      </c>
      <c r="D333" s="302">
        <f t="shared" ref="D333:D340" si="109">SUM(B333:C333)</f>
        <v>38.965202302563526</v>
      </c>
      <c r="E333" s="303"/>
      <c r="F333" s="302">
        <v>26.648946704490914</v>
      </c>
      <c r="G333" s="302">
        <v>14.649971659991824</v>
      </c>
      <c r="H333" s="302">
        <f t="shared" ref="H333:H340" si="110">SUM(F333:G333)</f>
        <v>41.298918364482738</v>
      </c>
      <c r="I333" s="303"/>
      <c r="J333" s="302">
        <v>30.66564765567103</v>
      </c>
      <c r="K333" s="302">
        <v>16.86299034249404</v>
      </c>
      <c r="L333" s="302">
        <f t="shared" ref="L333:L340" si="111">SUM(J333:K333)</f>
        <v>47.528637998165067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2.8238762887484099</v>
      </c>
      <c r="C334" s="302">
        <v>3.0050237431808609</v>
      </c>
      <c r="D334" s="302">
        <f t="shared" si="109"/>
        <v>5.8289000319292708</v>
      </c>
      <c r="E334" s="303"/>
      <c r="F334" s="302">
        <v>3.3397336385180219</v>
      </c>
      <c r="G334" s="302">
        <v>2.4795679639002679</v>
      </c>
      <c r="H334" s="302">
        <f t="shared" si="110"/>
        <v>5.8193016024182898</v>
      </c>
      <c r="I334" s="303"/>
      <c r="J334" s="302">
        <v>5.4129566949875443</v>
      </c>
      <c r="K334" s="302">
        <v>2.0313099837175046</v>
      </c>
      <c r="L334" s="302">
        <f t="shared" si="111"/>
        <v>7.4442666787050484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4.5855732672533485</v>
      </c>
      <c r="C335" s="302">
        <v>0.82480017115030912</v>
      </c>
      <c r="D335" s="302">
        <f t="shared" si="109"/>
        <v>5.4103734384036573</v>
      </c>
      <c r="E335" s="303"/>
      <c r="F335" s="302">
        <v>4.3257019407613146</v>
      </c>
      <c r="G335" s="302">
        <v>0.61338831291789775</v>
      </c>
      <c r="H335" s="302">
        <f t="shared" si="110"/>
        <v>4.9390902536792121</v>
      </c>
      <c r="I335" s="303"/>
      <c r="J335" s="302">
        <v>3.2062806000700919</v>
      </c>
      <c r="K335" s="302">
        <v>0.59405051503182338</v>
      </c>
      <c r="L335" s="302">
        <f t="shared" si="111"/>
        <v>3.8003311151019155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0.90932930496529751</v>
      </c>
      <c r="C336" s="302">
        <v>1.0607985481804976</v>
      </c>
      <c r="D336" s="302">
        <f t="shared" si="109"/>
        <v>1.9701278531457951</v>
      </c>
      <c r="E336" s="303"/>
      <c r="F336" s="302">
        <v>0.67080129949352896</v>
      </c>
      <c r="G336" s="302">
        <v>0.79126049893159056</v>
      </c>
      <c r="H336" s="302">
        <f t="shared" si="110"/>
        <v>1.4620617984251196</v>
      </c>
      <c r="I336" s="303"/>
      <c r="J336" s="302">
        <v>0.52828223187013934</v>
      </c>
      <c r="K336" s="302">
        <v>0.8851068999295536</v>
      </c>
      <c r="L336" s="302">
        <f t="shared" si="111"/>
        <v>1.4133891317996929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16.573624845267197</v>
      </c>
      <c r="C337" s="302">
        <v>2.2063397091001531</v>
      </c>
      <c r="D337" s="302">
        <f t="shared" si="109"/>
        <v>18.77996455436735</v>
      </c>
      <c r="E337" s="303"/>
      <c r="F337" s="302">
        <v>16.440297880407318</v>
      </c>
      <c r="G337" s="302">
        <v>1.5854268655261623</v>
      </c>
      <c r="H337" s="302">
        <f t="shared" si="110"/>
        <v>18.025724745933481</v>
      </c>
      <c r="I337" s="303"/>
      <c r="J337" s="302">
        <v>18.865577856019737</v>
      </c>
      <c r="K337" s="302">
        <v>1.6602202299132367</v>
      </c>
      <c r="L337" s="302">
        <f t="shared" si="111"/>
        <v>20.525798085932973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0.5586919023110285</v>
      </c>
      <c r="C338" s="302">
        <v>0.27453896681441686</v>
      </c>
      <c r="D338" s="302">
        <f t="shared" si="109"/>
        <v>0.83323086912544531</v>
      </c>
      <c r="E338" s="303"/>
      <c r="F338" s="302">
        <v>0.4370326101671132</v>
      </c>
      <c r="G338" s="302">
        <v>0.26778905299552253</v>
      </c>
      <c r="H338" s="302">
        <f t="shared" si="110"/>
        <v>0.70482166316263573</v>
      </c>
      <c r="I338" s="303"/>
      <c r="J338" s="302">
        <v>0.46242709831670775</v>
      </c>
      <c r="K338" s="302">
        <v>0.35804001402227786</v>
      </c>
      <c r="L338" s="302">
        <f t="shared" si="111"/>
        <v>0.82046711233898562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0.33948095929112143</v>
      </c>
      <c r="C339" s="302">
        <v>1.2195263473199311</v>
      </c>
      <c r="D339" s="302">
        <f t="shared" si="109"/>
        <v>1.5590073066110526</v>
      </c>
      <c r="E339" s="303"/>
      <c r="F339" s="302">
        <v>0.26140702695518248</v>
      </c>
      <c r="G339" s="302">
        <v>1.6666376615498766</v>
      </c>
      <c r="H339" s="302">
        <f t="shared" si="110"/>
        <v>1.9280446885050591</v>
      </c>
      <c r="I339" s="303"/>
      <c r="J339" s="302">
        <v>0.34939341236765381</v>
      </c>
      <c r="K339" s="302">
        <v>1.5950570796779997</v>
      </c>
      <c r="L339" s="302">
        <f t="shared" si="111"/>
        <v>1.9444504920456536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3.9848062975336322</v>
      </c>
      <c r="C340" s="302">
        <v>0.8459179148257201</v>
      </c>
      <c r="D340" s="302">
        <f t="shared" si="109"/>
        <v>4.8307242123593523</v>
      </c>
      <c r="E340" s="303"/>
      <c r="F340" s="302">
        <v>2.9730994859075555</v>
      </c>
      <c r="G340" s="302">
        <v>0.71170474137762774</v>
      </c>
      <c r="H340" s="302">
        <f t="shared" si="110"/>
        <v>3.6848042272851833</v>
      </c>
      <c r="I340" s="303"/>
      <c r="J340" s="302">
        <v>1.4570524031199812</v>
      </c>
      <c r="K340" s="302">
        <v>0.84378587679285966</v>
      </c>
      <c r="L340" s="302">
        <f t="shared" si="111"/>
        <v>2.3008382799128411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51.793946225971112</v>
      </c>
      <c r="C342" s="311">
        <f t="shared" ref="C342:D342" si="112">SUM(C332:C340)</f>
        <v>28.400053774029008</v>
      </c>
      <c r="D342" s="311">
        <f t="shared" si="112"/>
        <v>80.194000000000145</v>
      </c>
      <c r="E342" s="311"/>
      <c r="F342" s="311">
        <f t="shared" ref="F342:H342" si="113">SUM(F332:F340)</f>
        <v>56.100671124118755</v>
      </c>
      <c r="G342" s="311">
        <f t="shared" si="113"/>
        <v>23.69332887588131</v>
      </c>
      <c r="H342" s="311">
        <f t="shared" si="113"/>
        <v>79.794000000000054</v>
      </c>
      <c r="I342" s="311"/>
      <c r="J342" s="311">
        <f t="shared" ref="J342:L342" si="114">SUM(J332:J340)</f>
        <v>62.013747713428302</v>
      </c>
      <c r="K342" s="311">
        <f t="shared" si="114"/>
        <v>25.575252286571747</v>
      </c>
      <c r="L342" s="311">
        <f t="shared" si="114"/>
        <v>87.589000000000027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4.0821573081416966</v>
      </c>
      <c r="C349" s="302">
        <v>1.8506201971933052</v>
      </c>
      <c r="D349" s="302">
        <f>SUM(B349:C349)</f>
        <v>5.932777505335002</v>
      </c>
      <c r="E349" s="303"/>
      <c r="F349" s="302">
        <v>4.605750598659732</v>
      </c>
      <c r="G349" s="302">
        <v>1.8214359523481065</v>
      </c>
      <c r="H349" s="302">
        <f>SUM(F349:G349)</f>
        <v>6.4271865510078383</v>
      </c>
      <c r="I349" s="303"/>
      <c r="J349" s="302">
        <v>5.1962905161109427</v>
      </c>
      <c r="K349" s="302">
        <v>1.8414363751090312</v>
      </c>
      <c r="L349" s="302">
        <f>SUM(J349:K349)</f>
        <v>7.0377268912199735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38.040635586791275</v>
      </c>
      <c r="C350" s="302">
        <v>11.544834425836221</v>
      </c>
      <c r="D350" s="302">
        <f t="shared" ref="D350:D357" si="115">SUM(B350:C350)</f>
        <v>49.585470012627496</v>
      </c>
      <c r="E350" s="303"/>
      <c r="F350" s="302">
        <v>41.050531071975264</v>
      </c>
      <c r="G350" s="302">
        <v>13.154797838696634</v>
      </c>
      <c r="H350" s="302">
        <f t="shared" ref="H350:H357" si="116">SUM(F350:G350)</f>
        <v>54.205328910671895</v>
      </c>
      <c r="I350" s="303"/>
      <c r="J350" s="302">
        <v>47.196433740759979</v>
      </c>
      <c r="K350" s="302">
        <v>14.878225318066544</v>
      </c>
      <c r="L350" s="302">
        <f t="shared" ref="L350:L357" si="117">SUM(J350:K350)</f>
        <v>62.074659058826526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13.643002205671808</v>
      </c>
      <c r="C351" s="302">
        <v>4.7293240230122739</v>
      </c>
      <c r="D351" s="302">
        <f t="shared" si="115"/>
        <v>18.372326228684081</v>
      </c>
      <c r="E351" s="303"/>
      <c r="F351" s="302">
        <v>14.913698109667713</v>
      </c>
      <c r="G351" s="302">
        <v>4.9381254450627017</v>
      </c>
      <c r="H351" s="302">
        <f t="shared" si="116"/>
        <v>19.851823554730416</v>
      </c>
      <c r="I351" s="303"/>
      <c r="J351" s="302">
        <v>26.908683603781711</v>
      </c>
      <c r="K351" s="302">
        <v>6.6790323865220893</v>
      </c>
      <c r="L351" s="302">
        <f t="shared" si="117"/>
        <v>33.587715990303799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10.629426111136826</v>
      </c>
      <c r="C352" s="302">
        <v>1.0006386998372772</v>
      </c>
      <c r="D352" s="302">
        <f t="shared" si="115"/>
        <v>11.630064810974103</v>
      </c>
      <c r="E352" s="303"/>
      <c r="F352" s="302">
        <v>9.4625093222653938</v>
      </c>
      <c r="G352" s="302">
        <v>1.011126147646024</v>
      </c>
      <c r="H352" s="302">
        <f t="shared" si="116"/>
        <v>10.473635469911418</v>
      </c>
      <c r="I352" s="303"/>
      <c r="J352" s="302">
        <v>5.9644968288750135</v>
      </c>
      <c r="K352" s="302">
        <v>0.75936759575782742</v>
      </c>
      <c r="L352" s="302">
        <f t="shared" si="117"/>
        <v>6.7238644246328407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1.1689912550863435</v>
      </c>
      <c r="C353" s="302">
        <v>0.83800586345509553</v>
      </c>
      <c r="D353" s="302">
        <f t="shared" si="115"/>
        <v>2.006997118541439</v>
      </c>
      <c r="E353" s="303"/>
      <c r="F353" s="302">
        <v>0.94919291424767838</v>
      </c>
      <c r="G353" s="302">
        <v>0.56508147011198306</v>
      </c>
      <c r="H353" s="302">
        <f t="shared" si="116"/>
        <v>1.5142743843596613</v>
      </c>
      <c r="I353" s="303"/>
      <c r="J353" s="302">
        <v>0.63543106554385853</v>
      </c>
      <c r="K353" s="302">
        <v>0.44002281850410679</v>
      </c>
      <c r="L353" s="302">
        <f t="shared" si="117"/>
        <v>1.0754538840479653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36.307633199042463</v>
      </c>
      <c r="C354" s="302">
        <v>4.3248673519799965</v>
      </c>
      <c r="D354" s="302">
        <f t="shared" si="115"/>
        <v>40.63250055102246</v>
      </c>
      <c r="E354" s="303"/>
      <c r="F354" s="302">
        <v>34.009162273046492</v>
      </c>
      <c r="G354" s="302">
        <v>4.5460827268567439</v>
      </c>
      <c r="H354" s="302">
        <f t="shared" si="116"/>
        <v>38.555244999903238</v>
      </c>
      <c r="I354" s="303"/>
      <c r="J354" s="302">
        <v>32.343621911824059</v>
      </c>
      <c r="K354" s="302">
        <v>5.8319492702505586</v>
      </c>
      <c r="L354" s="302">
        <f t="shared" si="117"/>
        <v>38.17557118207462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1.7920488465038038</v>
      </c>
      <c r="C355" s="302">
        <v>0.30391021150173286</v>
      </c>
      <c r="D355" s="302">
        <f t="shared" si="115"/>
        <v>2.0959590580055365</v>
      </c>
      <c r="E355" s="303"/>
      <c r="F355" s="302">
        <v>1.5809969842096923</v>
      </c>
      <c r="G355" s="302">
        <v>0.25825007591479143</v>
      </c>
      <c r="H355" s="302">
        <f t="shared" si="116"/>
        <v>1.8392470601244837</v>
      </c>
      <c r="I355" s="303"/>
      <c r="J355" s="302">
        <v>1.7096000138657235</v>
      </c>
      <c r="K355" s="302">
        <v>0.24563575008973726</v>
      </c>
      <c r="L355" s="302">
        <f t="shared" si="117"/>
        <v>1.9552357639554607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0.53026440129813246</v>
      </c>
      <c r="C356" s="302">
        <v>0.38223761170249249</v>
      </c>
      <c r="D356" s="302">
        <f t="shared" si="115"/>
        <v>0.91250201300062495</v>
      </c>
      <c r="E356" s="303"/>
      <c r="F356" s="302">
        <v>0.41011885675788479</v>
      </c>
      <c r="G356" s="302">
        <v>0.34078130932155049</v>
      </c>
      <c r="H356" s="302">
        <f t="shared" si="116"/>
        <v>0.75090016607943522</v>
      </c>
      <c r="I356" s="303"/>
      <c r="J356" s="302">
        <v>0.30335847702822971</v>
      </c>
      <c r="K356" s="302">
        <v>0.19652907880706039</v>
      </c>
      <c r="L356" s="302">
        <f t="shared" si="117"/>
        <v>0.4998875558352901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5.8625276854000603</v>
      </c>
      <c r="C357" s="302">
        <v>1.0038750164092205</v>
      </c>
      <c r="D357" s="302">
        <f t="shared" si="115"/>
        <v>6.8664027018092808</v>
      </c>
      <c r="E357" s="303"/>
      <c r="F357" s="302">
        <v>4.2401291829206214</v>
      </c>
      <c r="G357" s="302">
        <v>0.80522972029111228</v>
      </c>
      <c r="H357" s="302">
        <f t="shared" si="116"/>
        <v>5.0453589032117332</v>
      </c>
      <c r="I357" s="303"/>
      <c r="J357" s="302">
        <v>5.7021556667904862</v>
      </c>
      <c r="K357" s="302">
        <v>0.4887295823129903</v>
      </c>
      <c r="L357" s="302">
        <f t="shared" si="117"/>
        <v>6.1908852491034763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112.05668659907241</v>
      </c>
      <c r="C359" s="311">
        <f t="shared" ref="C359:D359" si="118">SUM(C349:C357)</f>
        <v>25.978313400927618</v>
      </c>
      <c r="D359" s="311">
        <f t="shared" si="118"/>
        <v>138.03500000000003</v>
      </c>
      <c r="E359" s="311"/>
      <c r="F359" s="311">
        <f t="shared" ref="F359:H359" si="119">SUM(F349:F357)</f>
        <v>111.22208931375049</v>
      </c>
      <c r="G359" s="311">
        <f t="shared" si="119"/>
        <v>27.440910686249651</v>
      </c>
      <c r="H359" s="311">
        <f t="shared" si="119"/>
        <v>138.66300000000012</v>
      </c>
      <c r="I359" s="311"/>
      <c r="J359" s="311">
        <f t="shared" ref="J359:L359" si="120">SUM(J349:J357)</f>
        <v>125.96007182458</v>
      </c>
      <c r="K359" s="311">
        <f t="shared" si="120"/>
        <v>31.360928175419943</v>
      </c>
      <c r="L359" s="311">
        <f t="shared" si="120"/>
        <v>157.32099999999994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0.63012452990060452</v>
      </c>
      <c r="C366" s="302">
        <v>0.65043752954842182</v>
      </c>
      <c r="D366" s="302">
        <f>SUM(B366:C366)</f>
        <v>1.2805620594490263</v>
      </c>
      <c r="E366" s="303"/>
      <c r="F366" s="302">
        <v>0.54304169546567616</v>
      </c>
      <c r="G366" s="302">
        <v>0.80683869326318858</v>
      </c>
      <c r="H366" s="302">
        <f>SUM(F366:G366)</f>
        <v>1.3498803887288648</v>
      </c>
      <c r="I366" s="303"/>
      <c r="J366" s="302">
        <v>0.61938234813358339</v>
      </c>
      <c r="K366" s="302">
        <v>0.94274123939853549</v>
      </c>
      <c r="L366" s="302">
        <f>SUM(J366:K366)</f>
        <v>1.5621235875321189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1.8044031264653704</v>
      </c>
      <c r="C367" s="302">
        <v>1.1197650833148511</v>
      </c>
      <c r="D367" s="302">
        <f t="shared" ref="D367:D374" si="121">SUM(B367:C367)</f>
        <v>2.9241682097802215</v>
      </c>
      <c r="E367" s="303"/>
      <c r="F367" s="302">
        <v>1.8770356615390511</v>
      </c>
      <c r="G367" s="302">
        <v>1.3750476546677131</v>
      </c>
      <c r="H367" s="302">
        <f t="shared" ref="H367:H374" si="122">SUM(F367:G367)</f>
        <v>3.2520833162067642</v>
      </c>
      <c r="I367" s="303"/>
      <c r="J367" s="302">
        <v>2.4320474149129994</v>
      </c>
      <c r="K367" s="302">
        <v>1.5744635216152534</v>
      </c>
      <c r="L367" s="302">
        <f t="shared" ref="L367:L374" si="123">SUM(J367:K367)</f>
        <v>4.0065109365282527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3.2246697229324783</v>
      </c>
      <c r="C368" s="302">
        <v>2.5233166053174836</v>
      </c>
      <c r="D368" s="302">
        <f t="shared" si="121"/>
        <v>5.7479863282499615</v>
      </c>
      <c r="E368" s="303"/>
      <c r="F368" s="302">
        <v>2.1320532427204339</v>
      </c>
      <c r="G368" s="302">
        <v>3.1576730293757147</v>
      </c>
      <c r="H368" s="302">
        <f t="shared" si="122"/>
        <v>5.2897262720961482</v>
      </c>
      <c r="I368" s="303"/>
      <c r="J368" s="302">
        <v>2.463432228049359</v>
      </c>
      <c r="K368" s="302">
        <v>3.2596026868874168</v>
      </c>
      <c r="L368" s="302">
        <f t="shared" si="123"/>
        <v>5.7230349149367754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3.0617842660947407</v>
      </c>
      <c r="C369" s="302">
        <v>0.95359556975530479</v>
      </c>
      <c r="D369" s="302">
        <f t="shared" si="121"/>
        <v>4.0153798358500454</v>
      </c>
      <c r="E369" s="303"/>
      <c r="F369" s="302">
        <v>3.2240859966910445</v>
      </c>
      <c r="G369" s="302">
        <v>1.1213756139766282</v>
      </c>
      <c r="H369" s="302">
        <f t="shared" si="122"/>
        <v>4.3454616106676731</v>
      </c>
      <c r="I369" s="303"/>
      <c r="J369" s="302">
        <v>3.5809727874152726</v>
      </c>
      <c r="K369" s="302">
        <v>1.5714450638505044</v>
      </c>
      <c r="L369" s="302">
        <f t="shared" si="123"/>
        <v>5.1524178512657768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0.37006917149288165</v>
      </c>
      <c r="C370" s="302">
        <v>2.0892005757427938</v>
      </c>
      <c r="D370" s="302">
        <f t="shared" si="121"/>
        <v>2.4592697472356755</v>
      </c>
      <c r="E370" s="303"/>
      <c r="F370" s="302">
        <v>0.19388022918236353</v>
      </c>
      <c r="G370" s="302">
        <v>1.9078865605995077</v>
      </c>
      <c r="H370" s="302">
        <f t="shared" si="122"/>
        <v>2.101766789781871</v>
      </c>
      <c r="I370" s="303"/>
      <c r="J370" s="302">
        <v>0.24226847476959323</v>
      </c>
      <c r="K370" s="302">
        <v>2.0546650467964769</v>
      </c>
      <c r="L370" s="302">
        <f t="shared" si="123"/>
        <v>2.29693352156607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1.2203931892174722</v>
      </c>
      <c r="C371" s="302">
        <v>1.1373080542675031</v>
      </c>
      <c r="D371" s="302">
        <f t="shared" si="121"/>
        <v>2.3577012434849753</v>
      </c>
      <c r="E371" s="303"/>
      <c r="F371" s="302">
        <v>1.0809536625326615</v>
      </c>
      <c r="G371" s="302">
        <v>1.2247138250658376</v>
      </c>
      <c r="H371" s="302">
        <f t="shared" si="122"/>
        <v>2.305667487598499</v>
      </c>
      <c r="I371" s="303"/>
      <c r="J371" s="302">
        <v>0.90152522876254404</v>
      </c>
      <c r="K371" s="302">
        <v>1.6018170754773207</v>
      </c>
      <c r="L371" s="302">
        <f t="shared" si="123"/>
        <v>2.5033423042398648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1.0798907796019532</v>
      </c>
      <c r="C372" s="302">
        <v>1.0266938410896265</v>
      </c>
      <c r="D372" s="302">
        <f t="shared" si="121"/>
        <v>2.1065846206915797</v>
      </c>
      <c r="E372" s="303"/>
      <c r="F372" s="302">
        <v>1.0494180862777118</v>
      </c>
      <c r="G372" s="302">
        <v>1.1380659139812359</v>
      </c>
      <c r="H372" s="302">
        <f t="shared" si="122"/>
        <v>2.187484000258948</v>
      </c>
      <c r="I372" s="303"/>
      <c r="J372" s="302">
        <v>1.1989417531406539</v>
      </c>
      <c r="K372" s="302">
        <v>1.6488138623384851</v>
      </c>
      <c r="L372" s="302">
        <f t="shared" si="123"/>
        <v>2.847755615479139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3.3933820065971475E-2</v>
      </c>
      <c r="C373" s="302">
        <v>0.37149951037296658</v>
      </c>
      <c r="D373" s="302">
        <f t="shared" si="121"/>
        <v>0.40543333043893803</v>
      </c>
      <c r="E373" s="303"/>
      <c r="F373" s="302">
        <v>2.5965973067177132E-2</v>
      </c>
      <c r="G373" s="302">
        <v>0.35385885176494936</v>
      </c>
      <c r="H373" s="302">
        <f t="shared" si="122"/>
        <v>0.37982482483212648</v>
      </c>
      <c r="I373" s="303"/>
      <c r="J373" s="302">
        <v>6.2821801222109258E-2</v>
      </c>
      <c r="K373" s="302">
        <v>0.39639553002369837</v>
      </c>
      <c r="L373" s="302">
        <f t="shared" si="123"/>
        <v>0.45921733124580766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1.3263773042501121</v>
      </c>
      <c r="C374" s="302">
        <v>2.6025373205694571</v>
      </c>
      <c r="D374" s="302">
        <f t="shared" si="121"/>
        <v>3.9289146248195692</v>
      </c>
      <c r="E374" s="303"/>
      <c r="F374" s="302">
        <v>1.3128394787279323</v>
      </c>
      <c r="G374" s="302">
        <v>2.3022658311011925</v>
      </c>
      <c r="H374" s="302">
        <f t="shared" si="122"/>
        <v>3.6151053098291248</v>
      </c>
      <c r="I374" s="303"/>
      <c r="J374" s="302">
        <v>1.1207807752971453</v>
      </c>
      <c r="K374" s="302">
        <v>2.3128831619090935</v>
      </c>
      <c r="L374" s="302">
        <f t="shared" si="123"/>
        <v>3.433663937206239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12.751645910021583</v>
      </c>
      <c r="C376" s="311">
        <f t="shared" ref="C376:D376" si="124">SUM(C366:C374)</f>
        <v>12.474354089978409</v>
      </c>
      <c r="D376" s="311">
        <f t="shared" si="124"/>
        <v>25.225999999999992</v>
      </c>
      <c r="E376" s="311"/>
      <c r="F376" s="311">
        <f t="shared" ref="F376:H376" si="125">SUM(F366:F374)</f>
        <v>11.43927402620405</v>
      </c>
      <c r="G376" s="311">
        <f t="shared" si="125"/>
        <v>13.387725973795966</v>
      </c>
      <c r="H376" s="311">
        <f t="shared" si="125"/>
        <v>24.827000000000019</v>
      </c>
      <c r="I376" s="311"/>
      <c r="J376" s="311">
        <f t="shared" ref="J376:L376" si="126">SUM(J366:J374)</f>
        <v>12.62217281170326</v>
      </c>
      <c r="K376" s="311">
        <f t="shared" si="126"/>
        <v>15.362827188296784</v>
      </c>
      <c r="L376" s="311">
        <f t="shared" si="126"/>
        <v>27.985000000000042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0.95035234207464248</v>
      </c>
      <c r="C383" s="302">
        <v>1.2031761323197712</v>
      </c>
      <c r="D383" s="302">
        <f>SUM(B383:C383)</f>
        <v>2.1535284743944136</v>
      </c>
      <c r="E383" s="303"/>
      <c r="F383" s="302">
        <v>1.3615652986318474</v>
      </c>
      <c r="G383" s="302">
        <v>0.61010380816001142</v>
      </c>
      <c r="H383" s="302">
        <f>SUM(F383:G383)</f>
        <v>1.9716691067918588</v>
      </c>
      <c r="I383" s="303"/>
      <c r="J383" s="302">
        <v>0.92038150462765334</v>
      </c>
      <c r="K383" s="302">
        <v>0.57858811940140575</v>
      </c>
      <c r="L383" s="302">
        <f>SUM(J383:K383)</f>
        <v>1.4989696240290591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4.0168636265401636</v>
      </c>
      <c r="C384" s="302">
        <v>2.7273862615103863</v>
      </c>
      <c r="D384" s="302">
        <f t="shared" ref="D384:D391" si="127">SUM(B384:C384)</f>
        <v>6.7442498880505504</v>
      </c>
      <c r="E384" s="303"/>
      <c r="F384" s="302">
        <v>3.9983998102057816</v>
      </c>
      <c r="G384" s="302">
        <v>1.4760265701872619</v>
      </c>
      <c r="H384" s="302">
        <f t="shared" ref="H384:H391" si="128">SUM(F384:G384)</f>
        <v>5.4744263803930435</v>
      </c>
      <c r="I384" s="303"/>
      <c r="J384" s="302">
        <v>3.5857359056114899</v>
      </c>
      <c r="K384" s="302">
        <v>1.4802687970284321</v>
      </c>
      <c r="L384" s="302">
        <f t="shared" ref="L384:L391" si="129">SUM(J384:K384)</f>
        <v>5.0660047026399218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2.4953755351630087</v>
      </c>
      <c r="C385" s="302">
        <v>1.9217923010330207</v>
      </c>
      <c r="D385" s="302">
        <f t="shared" si="127"/>
        <v>4.4171678361960289</v>
      </c>
      <c r="E385" s="303"/>
      <c r="F385" s="302">
        <v>2.8921446787862037</v>
      </c>
      <c r="G385" s="302">
        <v>0.90065007861145818</v>
      </c>
      <c r="H385" s="302">
        <f t="shared" si="128"/>
        <v>3.7927947573976617</v>
      </c>
      <c r="I385" s="303"/>
      <c r="J385" s="302">
        <v>2.7202621399142437</v>
      </c>
      <c r="K385" s="302">
        <v>0.8379371709970489</v>
      </c>
      <c r="L385" s="302">
        <f t="shared" si="129"/>
        <v>3.5581993109112924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3.2449512953492894</v>
      </c>
      <c r="C386" s="302">
        <v>1.0230961509244052</v>
      </c>
      <c r="D386" s="302">
        <f t="shared" si="127"/>
        <v>4.2680474462736946</v>
      </c>
      <c r="E386" s="303"/>
      <c r="F386" s="302">
        <v>2.3407589244983971</v>
      </c>
      <c r="G386" s="302">
        <v>1.0449330213733841</v>
      </c>
      <c r="H386" s="302">
        <f t="shared" si="128"/>
        <v>3.3856919458717813</v>
      </c>
      <c r="I386" s="303"/>
      <c r="J386" s="302">
        <v>1.8935299312647029</v>
      </c>
      <c r="K386" s="302">
        <v>1.2200372736414893</v>
      </c>
      <c r="L386" s="302">
        <f t="shared" si="129"/>
        <v>3.1135672049061922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0.23156286739645288</v>
      </c>
      <c r="C387" s="302">
        <v>1.9989692974022077</v>
      </c>
      <c r="D387" s="302">
        <f t="shared" si="127"/>
        <v>2.2305321647986607</v>
      </c>
      <c r="E387" s="303"/>
      <c r="F387" s="302">
        <v>0.35978952584921819</v>
      </c>
      <c r="G387" s="302">
        <v>0.75929123658938491</v>
      </c>
      <c r="H387" s="302">
        <f t="shared" si="128"/>
        <v>1.1190807624386032</v>
      </c>
      <c r="I387" s="303"/>
      <c r="J387" s="302">
        <v>0.42911708283698208</v>
      </c>
      <c r="K387" s="302">
        <v>0.74897087212238067</v>
      </c>
      <c r="L387" s="302">
        <f t="shared" si="129"/>
        <v>1.1780879549593628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4.3984766916332863</v>
      </c>
      <c r="C388" s="302">
        <v>1.7297366690591294</v>
      </c>
      <c r="D388" s="302">
        <f t="shared" si="127"/>
        <v>6.1282133606924152</v>
      </c>
      <c r="E388" s="303"/>
      <c r="F388" s="302">
        <v>5.0140688471634327</v>
      </c>
      <c r="G388" s="302">
        <v>1.3425837362696902</v>
      </c>
      <c r="H388" s="302">
        <f t="shared" si="128"/>
        <v>6.3566525834331227</v>
      </c>
      <c r="I388" s="303"/>
      <c r="J388" s="302">
        <v>3.4738402260375105</v>
      </c>
      <c r="K388" s="302">
        <v>0.73516627622318786</v>
      </c>
      <c r="L388" s="302">
        <f t="shared" si="129"/>
        <v>4.2090065022606984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0.79517868699751337</v>
      </c>
      <c r="C389" s="302">
        <v>0.70485941233820126</v>
      </c>
      <c r="D389" s="302">
        <f t="shared" si="127"/>
        <v>1.5000380993357147</v>
      </c>
      <c r="E389" s="303"/>
      <c r="F389" s="302">
        <v>0.71148352673322623</v>
      </c>
      <c r="G389" s="302">
        <v>0.70721386519033269</v>
      </c>
      <c r="H389" s="302">
        <f t="shared" si="128"/>
        <v>1.4186973919235588</v>
      </c>
      <c r="I389" s="303"/>
      <c r="J389" s="302">
        <v>0.4261193869280005</v>
      </c>
      <c r="K389" s="302">
        <v>0.79740440931502077</v>
      </c>
      <c r="L389" s="302">
        <f t="shared" si="129"/>
        <v>1.2235237962430212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0.17369213617078191</v>
      </c>
      <c r="C390" s="302">
        <v>0.68893096817795252</v>
      </c>
      <c r="D390" s="302">
        <f t="shared" si="127"/>
        <v>0.86262310434873446</v>
      </c>
      <c r="E390" s="303"/>
      <c r="F390" s="302">
        <v>0.16032831012037835</v>
      </c>
      <c r="G390" s="302">
        <v>0.48919407621911398</v>
      </c>
      <c r="H390" s="302">
        <f t="shared" si="128"/>
        <v>0.64952238633949233</v>
      </c>
      <c r="I390" s="303"/>
      <c r="J390" s="302">
        <v>0.12399733184628613</v>
      </c>
      <c r="K390" s="302">
        <v>0.22591096342664635</v>
      </c>
      <c r="L390" s="302">
        <f t="shared" si="129"/>
        <v>0.34990829527293249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1.4630334228521962</v>
      </c>
      <c r="C391" s="302">
        <v>1.8285662030576129</v>
      </c>
      <c r="D391" s="302">
        <f t="shared" si="127"/>
        <v>3.291599625909809</v>
      </c>
      <c r="E391" s="303"/>
      <c r="F391" s="302">
        <v>1.0390729696337453</v>
      </c>
      <c r="G391" s="302">
        <v>1.5623917157771197</v>
      </c>
      <c r="H391" s="302">
        <f t="shared" si="128"/>
        <v>2.601464685410865</v>
      </c>
      <c r="I391" s="303"/>
      <c r="J391" s="302">
        <v>0.62454542564349391</v>
      </c>
      <c r="K391" s="302">
        <v>1.1201871831340198</v>
      </c>
      <c r="L391" s="302">
        <f t="shared" si="129"/>
        <v>1.7447326087775137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17.769486604177334</v>
      </c>
      <c r="C393" s="311">
        <f t="shared" ref="C393:D393" si="130">SUM(C383:C391)</f>
        <v>13.826513395822687</v>
      </c>
      <c r="D393" s="311">
        <f t="shared" si="130"/>
        <v>31.596000000000018</v>
      </c>
      <c r="E393" s="311"/>
      <c r="F393" s="311">
        <f t="shared" ref="F393:H393" si="131">SUM(F383:F391)</f>
        <v>17.87761189162223</v>
      </c>
      <c r="G393" s="311">
        <f t="shared" si="131"/>
        <v>8.892388108377757</v>
      </c>
      <c r="H393" s="311">
        <f t="shared" si="131"/>
        <v>26.769999999999985</v>
      </c>
      <c r="I393" s="311"/>
      <c r="J393" s="311">
        <f t="shared" ref="J393:L393" si="132">SUM(J383:J391)</f>
        <v>14.197528934710363</v>
      </c>
      <c r="K393" s="311">
        <f t="shared" si="132"/>
        <v>7.7444710652896314</v>
      </c>
      <c r="L393" s="311">
        <f t="shared" si="132"/>
        <v>21.941999999999997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East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44.984237395713272</v>
      </c>
      <c r="C9" s="249">
        <f t="shared" ref="C9:D9" si="0">SUM(C26,C43,C60,C77,C94,C111,C128,C145,C162,C179,C196,C213,C230,C247,C264,C281,C298,C315,C332,C349,C366,C383)</f>
        <v>6.096375793467538</v>
      </c>
      <c r="D9" s="249">
        <f t="shared" si="0"/>
        <v>15.671100795993871</v>
      </c>
      <c r="E9" s="249">
        <f>SUM(B9:D9)</f>
        <v>66.751713985174675</v>
      </c>
      <c r="F9" s="238"/>
      <c r="G9" s="249">
        <f>SUM(G26,G43,G60,G77,G94,G111,G128,G145,G162,G179,G196,G213,G230,G247,G264,G281,G298,G315,G332,G349,G366,G383)</f>
        <v>52.363305348938383</v>
      </c>
      <c r="H9" s="249">
        <f t="shared" ref="H9:I9" si="1">SUM(H26,H43,H60,H77,H94,H111,H128,H145,H162,H179,H196,H213,H230,H247,H264,H281,H298,H315,H332,H349,H366,H383)</f>
        <v>8.9389232965085093</v>
      </c>
      <c r="I9" s="249">
        <f t="shared" si="1"/>
        <v>14.785616583002428</v>
      </c>
      <c r="J9" s="249">
        <f>SUM(G9:I9)</f>
        <v>76.087845228449311</v>
      </c>
      <c r="K9" s="238"/>
      <c r="L9" s="249">
        <f>SUM(L26,L43,L60,L77,L94,L111,L128,L145,L162,L179,L196,L213,L230,L247,L264,L281,L298,L315,L332,L349,L366,L383)</f>
        <v>53.681767579684831</v>
      </c>
      <c r="M9" s="249">
        <f t="shared" ref="M9:N9" si="2">SUM(M26,M43,M60,M77,M94,M111,M128,M145,M162,M179,M196,M213,M230,M247,M264,M281,M298,M315,M332,M349,M366,M383)</f>
        <v>10.960846146953653</v>
      </c>
      <c r="N9" s="249">
        <f t="shared" si="2"/>
        <v>15.594066631145667</v>
      </c>
      <c r="O9" s="249">
        <f>SUM(L9:N9)</f>
        <v>80.236680357784152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123.63995696062889</v>
      </c>
      <c r="C10" s="249">
        <f t="shared" si="3"/>
        <v>31.745402663550237</v>
      </c>
      <c r="D10" s="249">
        <f t="shared" si="3"/>
        <v>16.179167858933983</v>
      </c>
      <c r="E10" s="249">
        <f t="shared" ref="E10:E17" si="4">SUM(B10:D10)</f>
        <v>171.56452748311312</v>
      </c>
      <c r="F10" s="238"/>
      <c r="G10" s="249">
        <f t="shared" ref="G10:I10" si="5">SUM(G27,G44,G61,G78,G95,G112,G129,G146,G163,G180,G197,G214,G231,G248,G265,G282,G299,G316,G333,G350,G367,G384)</f>
        <v>139.37650947153756</v>
      </c>
      <c r="H10" s="249">
        <f t="shared" si="5"/>
        <v>39.210002128347149</v>
      </c>
      <c r="I10" s="249">
        <f t="shared" si="5"/>
        <v>13.52968901141846</v>
      </c>
      <c r="J10" s="249">
        <f t="shared" ref="J10:J17" si="6">SUM(G10:I10)</f>
        <v>192.11620061130319</v>
      </c>
      <c r="K10" s="238"/>
      <c r="L10" s="249">
        <f t="shared" ref="L10:N10" si="7">SUM(L27,L44,L61,L78,L95,L112,L129,L146,L163,L180,L197,L214,L231,L248,L265,L282,L299,L316,L333,L350,L367,L384)</f>
        <v>166.95826035116207</v>
      </c>
      <c r="M10" s="249">
        <f t="shared" si="7"/>
        <v>47.119516072263956</v>
      </c>
      <c r="N10" s="249">
        <f t="shared" si="7"/>
        <v>12.376570381522622</v>
      </c>
      <c r="O10" s="249">
        <f t="shared" ref="O10:O17" si="8">SUM(L10:N10)</f>
        <v>226.45434680494864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65.541937407174572</v>
      </c>
      <c r="C11" s="249">
        <f t="shared" si="3"/>
        <v>18.60672735915459</v>
      </c>
      <c r="D11" s="249">
        <f t="shared" si="3"/>
        <v>13.034076772084177</v>
      </c>
      <c r="E11" s="249">
        <f t="shared" si="4"/>
        <v>97.182741538413339</v>
      </c>
      <c r="F11" s="238"/>
      <c r="G11" s="249">
        <f t="shared" ref="G11:I11" si="9">SUM(G28,G45,G62,G79,G96,G113,G130,G147,G164,G181,G198,G215,G232,G249,G266,G283,G300,G317,G334,G351,G368,G385)</f>
        <v>73.271436930446384</v>
      </c>
      <c r="H11" s="249">
        <f t="shared" si="9"/>
        <v>21.786946335450793</v>
      </c>
      <c r="I11" s="249">
        <f t="shared" si="9"/>
        <v>11.096692761333783</v>
      </c>
      <c r="J11" s="249">
        <f t="shared" si="6"/>
        <v>106.15507602723096</v>
      </c>
      <c r="K11" s="238"/>
      <c r="L11" s="249">
        <f t="shared" ref="L11:N11" si="10">SUM(L28,L45,L62,L79,L96,L113,L130,L147,L164,L181,L198,L215,L232,L249,L266,L283,L300,L317,L334,L351,L368,L385)</f>
        <v>84.750034963358587</v>
      </c>
      <c r="M11" s="249">
        <f t="shared" si="10"/>
        <v>28.766551625011076</v>
      </c>
      <c r="N11" s="249">
        <f t="shared" si="10"/>
        <v>11.099536919240981</v>
      </c>
      <c r="O11" s="249">
        <f t="shared" si="8"/>
        <v>124.61612350761064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60.139088796713366</v>
      </c>
      <c r="C12" s="249">
        <f t="shared" si="3"/>
        <v>40.398446014419463</v>
      </c>
      <c r="D12" s="249">
        <f t="shared" si="3"/>
        <v>4.5077735829091159</v>
      </c>
      <c r="E12" s="249">
        <f t="shared" si="4"/>
        <v>105.04530839404194</v>
      </c>
      <c r="F12" s="238"/>
      <c r="G12" s="249">
        <f t="shared" ref="G12:I12" si="11">SUM(G29,G46,G63,G80,G97,G114,G131,G148,G165,G182,G199,G216,G233,G250,G267,G284,G301,G318,G335,G352,G369,G386)</f>
        <v>57.655211219096692</v>
      </c>
      <c r="H12" s="249">
        <f t="shared" si="11"/>
        <v>38.572412037125495</v>
      </c>
      <c r="I12" s="249">
        <f t="shared" si="11"/>
        <v>3.5562602549369737</v>
      </c>
      <c r="J12" s="249">
        <f t="shared" si="6"/>
        <v>99.783883511159161</v>
      </c>
      <c r="K12" s="238"/>
      <c r="L12" s="249">
        <f t="shared" ref="L12:N12" si="12">SUM(L29,L46,L63,L80,L97,L114,L131,L148,L165,L182,L199,L216,L233,L250,L267,L284,L301,L318,L335,L352,L369,L386)</f>
        <v>58.551484195509822</v>
      </c>
      <c r="M12" s="249">
        <f t="shared" si="12"/>
        <v>34.753499119836611</v>
      </c>
      <c r="N12" s="249">
        <f t="shared" si="12"/>
        <v>4.5076355701726101</v>
      </c>
      <c r="O12" s="249">
        <f t="shared" si="8"/>
        <v>97.812618885519043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67.085382039455467</v>
      </c>
      <c r="C13" s="249">
        <f t="shared" si="3"/>
        <v>8.2725466416727969</v>
      </c>
      <c r="D13" s="249">
        <f t="shared" si="3"/>
        <v>23.813391239778234</v>
      </c>
      <c r="E13" s="249">
        <f t="shared" si="4"/>
        <v>99.171319920906512</v>
      </c>
      <c r="F13" s="238"/>
      <c r="G13" s="249">
        <f t="shared" ref="G13:I13" si="13">SUM(G30,G47,G64,G81,G98,G115,G132,G149,G166,G183,G200,G217,G234,G251,G268,G285,G302,G319,G336,G353,G370,G387)</f>
        <v>55.27364528137246</v>
      </c>
      <c r="H13" s="249">
        <f t="shared" si="13"/>
        <v>6.9054117868056073</v>
      </c>
      <c r="I13" s="249">
        <f t="shared" si="13"/>
        <v>21.872890548772023</v>
      </c>
      <c r="J13" s="249">
        <f t="shared" si="6"/>
        <v>84.051947616950088</v>
      </c>
      <c r="K13" s="238"/>
      <c r="L13" s="249">
        <f t="shared" ref="L13:N13" si="14">SUM(L30,L47,L64,L81,L98,L115,L132,L149,L166,L183,L200,L217,L234,L251,L268,L285,L302,L319,L336,L353,L370,L387)</f>
        <v>45.1666628219904</v>
      </c>
      <c r="M13" s="249">
        <f t="shared" si="14"/>
        <v>8.3546366963484289</v>
      </c>
      <c r="N13" s="249">
        <f t="shared" si="14"/>
        <v>22.777110156924209</v>
      </c>
      <c r="O13" s="249">
        <f t="shared" si="8"/>
        <v>76.298409675263031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42.888592221285123</v>
      </c>
      <c r="C14" s="249">
        <f t="shared" si="3"/>
        <v>36.221467037035602</v>
      </c>
      <c r="D14" s="249">
        <f t="shared" si="3"/>
        <v>7.5944601781987373</v>
      </c>
      <c r="E14" s="249">
        <f t="shared" si="4"/>
        <v>86.704519436519462</v>
      </c>
      <c r="F14" s="238"/>
      <c r="G14" s="249">
        <f t="shared" ref="G14:I14" si="15">SUM(G31,G48,G65,G82,G99,G116,G133,G150,G167,G184,G201,G218,G235,G252,G269,G286,G303,G320,G337,G354,G371,G388)</f>
        <v>40.680123042897407</v>
      </c>
      <c r="H14" s="249">
        <f t="shared" si="15"/>
        <v>35.989273127309367</v>
      </c>
      <c r="I14" s="249">
        <f t="shared" si="15"/>
        <v>7.8447337677690028</v>
      </c>
      <c r="J14" s="249">
        <f t="shared" si="6"/>
        <v>84.514129937975767</v>
      </c>
      <c r="K14" s="238"/>
      <c r="L14" s="249">
        <f t="shared" ref="L14:N14" si="16">SUM(L31,L48,L65,L82,L99,L116,L133,L150,L167,L184,L201,L218,L235,L252,L269,L286,L303,L320,L337,L354,L371,L388)</f>
        <v>43.056204774090389</v>
      </c>
      <c r="M14" s="249">
        <f t="shared" si="16"/>
        <v>34.659919296209594</v>
      </c>
      <c r="N14" s="249">
        <f t="shared" si="16"/>
        <v>8.6351746698351288</v>
      </c>
      <c r="O14" s="249">
        <f t="shared" si="8"/>
        <v>86.351298740135107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37.212370925952619</v>
      </c>
      <c r="C15" s="249">
        <f t="shared" si="3"/>
        <v>57.785522807830226</v>
      </c>
      <c r="D15" s="249">
        <f t="shared" si="3"/>
        <v>6.7465226507327598</v>
      </c>
      <c r="E15" s="249">
        <f t="shared" si="4"/>
        <v>101.7444163845156</v>
      </c>
      <c r="F15" s="238"/>
      <c r="G15" s="249">
        <f t="shared" ref="G15:I15" si="17">SUM(G32,G49,G66,G83,G100,G117,G134,G151,G168,G185,G202,G219,G236,G253,G270,G287,G304,G321,G338,G355,G372,G389)</f>
        <v>35.478324068789114</v>
      </c>
      <c r="H15" s="249">
        <f t="shared" si="17"/>
        <v>55.577393948503278</v>
      </c>
      <c r="I15" s="249">
        <f t="shared" si="17"/>
        <v>3.9437423910531559</v>
      </c>
      <c r="J15" s="249">
        <f t="shared" si="6"/>
        <v>94.999460408345541</v>
      </c>
      <c r="K15" s="238"/>
      <c r="L15" s="249">
        <f t="shared" ref="L15:N15" si="18">SUM(L32,L49,L66,L83,L100,L117,L134,L151,L168,L185,L202,L219,L236,L253,L270,L287,L304,L321,L338,L355,L372,L389)</f>
        <v>37.43734809449866</v>
      </c>
      <c r="M15" s="249">
        <f t="shared" si="18"/>
        <v>58.579829364686837</v>
      </c>
      <c r="N15" s="249">
        <f t="shared" si="18"/>
        <v>3.0755556801412429</v>
      </c>
      <c r="O15" s="249">
        <f t="shared" si="8"/>
        <v>99.092733139326739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49.413690539634217</v>
      </c>
      <c r="C16" s="249">
        <f t="shared" si="3"/>
        <v>7.1596565580574243</v>
      </c>
      <c r="D16" s="249">
        <f t="shared" si="3"/>
        <v>6.8358012687050476</v>
      </c>
      <c r="E16" s="249">
        <f t="shared" si="4"/>
        <v>63.409148366396686</v>
      </c>
      <c r="F16" s="238"/>
      <c r="G16" s="249">
        <f t="shared" ref="G16:I16" si="19">SUM(G33,G50,G67,G84,G101,G118,G135,G152,G169,G186,G203,G220,G237,G254,G271,G288,G305,G322,G339,G356,G373,G390)</f>
        <v>42.622966861897481</v>
      </c>
      <c r="H16" s="249">
        <f t="shared" si="19"/>
        <v>7.6196910505252688</v>
      </c>
      <c r="I16" s="249">
        <f t="shared" si="19"/>
        <v>8.5877696798789778</v>
      </c>
      <c r="J16" s="249">
        <f t="shared" si="6"/>
        <v>58.830427592301731</v>
      </c>
      <c r="K16" s="238"/>
      <c r="L16" s="249">
        <f t="shared" ref="L16:N16" si="20">SUM(L33,L50,L67,L84,L101,L118,L135,L152,L169,L186,L203,L220,L237,L254,L271,L288,L305,L322,L339,L356,L373,L390)</f>
        <v>35.023783817831834</v>
      </c>
      <c r="M16" s="249">
        <f t="shared" si="20"/>
        <v>9.266365481032059</v>
      </c>
      <c r="N16" s="249">
        <f t="shared" si="20"/>
        <v>9.8861020762743301</v>
      </c>
      <c r="O16" s="249">
        <f t="shared" si="8"/>
        <v>54.176251375138222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48.143388953479935</v>
      </c>
      <c r="C17" s="249">
        <f t="shared" si="3"/>
        <v>57.664781518981947</v>
      </c>
      <c r="D17" s="249">
        <f t="shared" si="3"/>
        <v>7.736134018456978</v>
      </c>
      <c r="E17" s="249">
        <f t="shared" si="4"/>
        <v>113.54430449091886</v>
      </c>
      <c r="F17" s="238"/>
      <c r="G17" s="249">
        <f t="shared" ref="G17:I17" si="21">SUM(G34,G51,G68,G85,G102,G119,G136,G153,G170,G187,G204,G221,G238,G255,G272,G289,G306,G323,G340,G357,G374,G391)</f>
        <v>44.54903750434115</v>
      </c>
      <c r="H17" s="249">
        <f t="shared" si="21"/>
        <v>51.710734292476467</v>
      </c>
      <c r="I17" s="249">
        <f t="shared" si="21"/>
        <v>5.6452572694667369</v>
      </c>
      <c r="J17" s="249">
        <f t="shared" si="6"/>
        <v>101.90502906628436</v>
      </c>
      <c r="K17" s="238"/>
      <c r="L17" s="249">
        <f t="shared" ref="L17:N17" si="22">SUM(L34,L51,L68,L85,L102,L119,L136,L153,L170,L187,L204,L221,L238,L255,L272,L289,L306,L323,L340,L357,L374,L391)</f>
        <v>49.24823691663871</v>
      </c>
      <c r="M17" s="249">
        <f t="shared" si="22"/>
        <v>44.923326442305196</v>
      </c>
      <c r="N17" s="249">
        <f t="shared" si="22"/>
        <v>7.9459741553306653</v>
      </c>
      <c r="O17" s="249">
        <f t="shared" si="8"/>
        <v>102.11753751427456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539.04864524003744</v>
      </c>
      <c r="C19" s="247">
        <f t="shared" ref="C19:O19" si="23">SUM(C9:C17)</f>
        <v>263.95092639416981</v>
      </c>
      <c r="D19" s="247">
        <f t="shared" si="23"/>
        <v>102.11842836579292</v>
      </c>
      <c r="E19" s="247">
        <f t="shared" si="23"/>
        <v>905.11800000000028</v>
      </c>
      <c r="F19" s="247"/>
      <c r="G19" s="247">
        <f t="shared" si="23"/>
        <v>541.27055972931669</v>
      </c>
      <c r="H19" s="247">
        <f t="shared" si="23"/>
        <v>266.31078800305193</v>
      </c>
      <c r="I19" s="247">
        <f t="shared" si="23"/>
        <v>90.862652267631532</v>
      </c>
      <c r="J19" s="247">
        <f t="shared" si="23"/>
        <v>898.44400000000007</v>
      </c>
      <c r="K19" s="247"/>
      <c r="L19" s="247">
        <f t="shared" si="23"/>
        <v>573.87378351476525</v>
      </c>
      <c r="M19" s="247">
        <f t="shared" si="23"/>
        <v>277.38449024464745</v>
      </c>
      <c r="N19" s="247">
        <f t="shared" si="23"/>
        <v>95.89772624058746</v>
      </c>
      <c r="O19" s="247">
        <f t="shared" si="23"/>
        <v>947.15599999999995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0.3631707067695521</v>
      </c>
      <c r="C26" s="302">
        <v>4.4472107928189432E-2</v>
      </c>
      <c r="D26" s="302">
        <v>4.2667836282232703E-2</v>
      </c>
      <c r="E26" s="302">
        <f>SUM(B26:D26)</f>
        <v>0.45031065097997425</v>
      </c>
      <c r="F26" s="303"/>
      <c r="G26" s="302">
        <v>0.17537104619606961</v>
      </c>
      <c r="H26" s="302">
        <v>4.3759764230535429E-3</v>
      </c>
      <c r="I26" s="302">
        <v>9.7414406143902163E-2</v>
      </c>
      <c r="J26" s="302">
        <f>SUM(G26:I26)</f>
        <v>0.2771614287630253</v>
      </c>
      <c r="K26" s="303"/>
      <c r="L26" s="302">
        <v>0.27925392422858242</v>
      </c>
      <c r="M26" s="302">
        <v>3.1233948887939874E-3</v>
      </c>
      <c r="N26" s="302">
        <v>8.314986381470324E-2</v>
      </c>
      <c r="O26" s="302">
        <f>SUM(L26:N26)</f>
        <v>0.36552718293207964</v>
      </c>
    </row>
    <row r="27" spans="1:15" s="236" customFormat="1" x14ac:dyDescent="0.2">
      <c r="A27" s="237" t="str">
        <f>name!E$5</f>
        <v>Professional occupations</v>
      </c>
      <c r="B27" s="302">
        <v>0.1295917099997112</v>
      </c>
      <c r="C27" s="302">
        <v>4.2435409653396129E-2</v>
      </c>
      <c r="D27" s="302">
        <v>1.4167599824913474E-2</v>
      </c>
      <c r="E27" s="302">
        <f t="shared" ref="E27:E34" si="24">SUM(B27:D27)</f>
        <v>0.1861947194780208</v>
      </c>
      <c r="F27" s="303"/>
      <c r="G27" s="302">
        <v>7.8460590624882684E-2</v>
      </c>
      <c r="H27" s="302">
        <v>5.5992859774787558E-3</v>
      </c>
      <c r="I27" s="302">
        <v>2.4485167516178259E-2</v>
      </c>
      <c r="J27" s="302">
        <f t="shared" ref="J27:J34" si="25">SUM(G27:I27)</f>
        <v>0.1085450441185397</v>
      </c>
      <c r="K27" s="303"/>
      <c r="L27" s="302">
        <v>0.11134741033846554</v>
      </c>
      <c r="M27" s="302">
        <v>5.8118394253272075E-3</v>
      </c>
      <c r="N27" s="302">
        <v>3.761791377365821E-2</v>
      </c>
      <c r="O27" s="302">
        <f t="shared" ref="O27:O34" si="26">SUM(L27:N27)</f>
        <v>0.15477716353745097</v>
      </c>
    </row>
    <row r="28" spans="1:15" s="236" customFormat="1" x14ac:dyDescent="0.2">
      <c r="A28" s="237" t="str">
        <f>name!E$6</f>
        <v>Associate professional occupations</v>
      </c>
      <c r="B28" s="302">
        <v>8.4363147234555735E-2</v>
      </c>
      <c r="C28" s="302">
        <v>3.8666301620904966E-2</v>
      </c>
      <c r="D28" s="302">
        <v>9.8361351853900238E-3</v>
      </c>
      <c r="E28" s="302">
        <f t="shared" si="24"/>
        <v>0.13286558404085072</v>
      </c>
      <c r="F28" s="303"/>
      <c r="G28" s="302">
        <v>4.7016143133898326E-2</v>
      </c>
      <c r="H28" s="302">
        <v>4.9333681689025626E-3</v>
      </c>
      <c r="I28" s="302">
        <v>1.716856264059706E-2</v>
      </c>
      <c r="J28" s="302">
        <f t="shared" si="25"/>
        <v>6.9118073943397945E-2</v>
      </c>
      <c r="K28" s="303"/>
      <c r="L28" s="302">
        <v>4.4305169983136522E-2</v>
      </c>
      <c r="M28" s="302">
        <v>3.5039914598082658E-3</v>
      </c>
      <c r="N28" s="302">
        <v>2.7959344982779164E-2</v>
      </c>
      <c r="O28" s="302">
        <f t="shared" si="26"/>
        <v>7.5768506425723955E-2</v>
      </c>
    </row>
    <row r="29" spans="1:15" s="236" customFormat="1" x14ac:dyDescent="0.2">
      <c r="A29" s="237" t="str">
        <f>name!E$7</f>
        <v>Administrative and secretarial occupations</v>
      </c>
      <c r="B29" s="302">
        <v>4.8409829236298191E-2</v>
      </c>
      <c r="C29" s="302">
        <v>8.7290932560562043E-2</v>
      </c>
      <c r="D29" s="302">
        <v>2.8936031511264202E-3</v>
      </c>
      <c r="E29" s="302">
        <f t="shared" si="24"/>
        <v>0.13859436494798666</v>
      </c>
      <c r="F29" s="303"/>
      <c r="G29" s="302">
        <v>3.1918060538764531E-2</v>
      </c>
      <c r="H29" s="302">
        <v>1.4174561445309465E-2</v>
      </c>
      <c r="I29" s="302">
        <v>2.4743768233501034E-2</v>
      </c>
      <c r="J29" s="302">
        <f t="shared" si="25"/>
        <v>7.0836390217575027E-2</v>
      </c>
      <c r="K29" s="303"/>
      <c r="L29" s="302">
        <v>3.8036763157277047E-2</v>
      </c>
      <c r="M29" s="302">
        <v>6.4267840441220121E-3</v>
      </c>
      <c r="N29" s="302">
        <v>1.4092747137331618E-2</v>
      </c>
      <c r="O29" s="302">
        <f t="shared" si="26"/>
        <v>5.8556294338730677E-2</v>
      </c>
    </row>
    <row r="30" spans="1:15" s="236" customFormat="1" x14ac:dyDescent="0.2">
      <c r="A30" s="237" t="str">
        <f>name!E$8</f>
        <v>Skilled trades occupations</v>
      </c>
      <c r="B30" s="302">
        <v>1.8192761833539606</v>
      </c>
      <c r="C30" s="302">
        <v>0.23076587538386223</v>
      </c>
      <c r="D30" s="302">
        <v>2.1705706185687452</v>
      </c>
      <c r="E30" s="302">
        <f t="shared" si="24"/>
        <v>4.2206126773065682</v>
      </c>
      <c r="F30" s="303"/>
      <c r="G30" s="302">
        <v>0.74649910085392923</v>
      </c>
      <c r="H30" s="302">
        <v>8.8680441871319821E-3</v>
      </c>
      <c r="I30" s="302">
        <v>2.8087641948447728</v>
      </c>
      <c r="J30" s="302">
        <f>SUM(G30:I30)</f>
        <v>3.5641313398858339</v>
      </c>
      <c r="K30" s="303"/>
      <c r="L30" s="302">
        <v>0.93430287407768675</v>
      </c>
      <c r="M30" s="302">
        <v>7.9986277701233691E-3</v>
      </c>
      <c r="N30" s="302">
        <v>2.6206695139968268</v>
      </c>
      <c r="O30" s="302">
        <f t="shared" si="26"/>
        <v>3.5629710158446368</v>
      </c>
    </row>
    <row r="31" spans="1:15" s="236" customFormat="1" x14ac:dyDescent="0.2">
      <c r="A31" s="237" t="str">
        <f>name!E$9</f>
        <v>Caring, leisure and other service occupations</v>
      </c>
      <c r="B31" s="302">
        <v>6.4194927597951437E-2</v>
      </c>
      <c r="C31" s="302">
        <v>2.6057524064185801E-2</v>
      </c>
      <c r="D31" s="302">
        <v>3.3711619546151352E-2</v>
      </c>
      <c r="E31" s="302">
        <f t="shared" si="24"/>
        <v>0.12396407120828859</v>
      </c>
      <c r="F31" s="303"/>
      <c r="G31" s="302">
        <v>3.967687728786868E-2</v>
      </c>
      <c r="H31" s="302">
        <v>7.8467098919623307E-3</v>
      </c>
      <c r="I31" s="302">
        <v>4.2383433377276333E-2</v>
      </c>
      <c r="J31" s="302">
        <f t="shared" si="25"/>
        <v>8.9907020557107337E-2</v>
      </c>
      <c r="K31" s="303"/>
      <c r="L31" s="302">
        <v>3.5108150133821445E-2</v>
      </c>
      <c r="M31" s="302">
        <v>3.3108422779878893E-3</v>
      </c>
      <c r="N31" s="302">
        <v>5.3756565082822165E-2</v>
      </c>
      <c r="O31" s="302">
        <f t="shared" si="26"/>
        <v>9.2175557494631494E-2</v>
      </c>
    </row>
    <row r="32" spans="1:15" s="236" customFormat="1" x14ac:dyDescent="0.2">
      <c r="A32" s="237" t="str">
        <f>name!E$10</f>
        <v>Sales and customer service occupations</v>
      </c>
      <c r="B32" s="302">
        <v>5.0947678265296462E-2</v>
      </c>
      <c r="C32" s="302">
        <v>4.7219892912259455E-2</v>
      </c>
      <c r="D32" s="302">
        <v>1.4275676484637029E-2</v>
      </c>
      <c r="E32" s="302">
        <f t="shared" si="24"/>
        <v>0.11244324766219295</v>
      </c>
      <c r="F32" s="303"/>
      <c r="G32" s="302">
        <v>2.3837036664878953E-2</v>
      </c>
      <c r="H32" s="302">
        <v>5.1374617583132024E-3</v>
      </c>
      <c r="I32" s="302">
        <v>2.310403961628411E-2</v>
      </c>
      <c r="J32" s="302">
        <f t="shared" si="25"/>
        <v>5.2078538039476263E-2</v>
      </c>
      <c r="K32" s="303"/>
      <c r="L32" s="302">
        <v>3.3982805457512789E-2</v>
      </c>
      <c r="M32" s="302">
        <v>3.0526444907112136E-3</v>
      </c>
      <c r="N32" s="302">
        <v>1.4588942576442433E-2</v>
      </c>
      <c r="O32" s="302">
        <f t="shared" si="26"/>
        <v>5.162439252466644E-2</v>
      </c>
    </row>
    <row r="33" spans="1:15" s="236" customFormat="1" x14ac:dyDescent="0.2">
      <c r="A33" s="237" t="str">
        <f>name!E$11</f>
        <v>Process, plant and machine operatives</v>
      </c>
      <c r="B33" s="302">
        <v>0.1004872989825908</v>
      </c>
      <c r="C33" s="302">
        <v>8.4183390236389072E-2</v>
      </c>
      <c r="D33" s="302">
        <v>2.5713431569688545E-2</v>
      </c>
      <c r="E33" s="302">
        <f t="shared" si="24"/>
        <v>0.21038412078866844</v>
      </c>
      <c r="F33" s="303"/>
      <c r="G33" s="302">
        <v>3.4809787507142774E-2</v>
      </c>
      <c r="H33" s="302">
        <v>3.7413969600430335E-3</v>
      </c>
      <c r="I33" s="302">
        <v>2.6801408185746931E-2</v>
      </c>
      <c r="J33" s="302">
        <f t="shared" si="25"/>
        <v>6.5352592652932737E-2</v>
      </c>
      <c r="K33" s="303"/>
      <c r="L33" s="302">
        <v>9.6508420652037744E-3</v>
      </c>
      <c r="M33" s="302">
        <v>5.3423553216927723E-3</v>
      </c>
      <c r="N33" s="302">
        <v>7.5350469297401398E-2</v>
      </c>
      <c r="O33" s="302">
        <f t="shared" si="26"/>
        <v>9.0343666684297941E-2</v>
      </c>
    </row>
    <row r="34" spans="1:15" s="236" customFormat="1" x14ac:dyDescent="0.2">
      <c r="A34" s="237" t="str">
        <f>name!E$12</f>
        <v>Elementary occupations</v>
      </c>
      <c r="B34" s="302">
        <v>0.26727212427144437</v>
      </c>
      <c r="C34" s="302">
        <v>0.1470746373056557</v>
      </c>
      <c r="D34" s="302">
        <v>0.22828380201034298</v>
      </c>
      <c r="E34" s="302">
        <f t="shared" si="24"/>
        <v>0.64263056358744297</v>
      </c>
      <c r="F34" s="303"/>
      <c r="G34" s="302">
        <v>9.9482169910579885E-2</v>
      </c>
      <c r="H34" s="302">
        <v>1.8756877082511506E-2</v>
      </c>
      <c r="I34" s="302">
        <v>0.18563052482902484</v>
      </c>
      <c r="J34" s="302">
        <f t="shared" si="25"/>
        <v>0.30386957182211621</v>
      </c>
      <c r="K34" s="303"/>
      <c r="L34" s="302">
        <v>2.6253439896317628E-2</v>
      </c>
      <c r="M34" s="302">
        <v>3.5774347910897605E-2</v>
      </c>
      <c r="N34" s="302">
        <v>0.38622843241057075</v>
      </c>
      <c r="O34" s="302">
        <f t="shared" si="26"/>
        <v>0.44825622021778599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2.9277136057113613</v>
      </c>
      <c r="C36" s="311">
        <f t="shared" ref="C36:O36" si="27">SUM(C26:C34)</f>
        <v>0.74816607166540494</v>
      </c>
      <c r="D36" s="311">
        <f t="shared" si="27"/>
        <v>2.5421203226232278</v>
      </c>
      <c r="E36" s="311">
        <f t="shared" si="27"/>
        <v>6.2179999999999938</v>
      </c>
      <c r="F36" s="311"/>
      <c r="G36" s="311">
        <f t="shared" si="27"/>
        <v>1.2770708127180146</v>
      </c>
      <c r="H36" s="311">
        <f t="shared" si="27"/>
        <v>7.3433681894706379E-2</v>
      </c>
      <c r="I36" s="311">
        <f t="shared" si="27"/>
        <v>3.2504955053872835</v>
      </c>
      <c r="J36" s="311">
        <f t="shared" si="27"/>
        <v>4.6010000000000044</v>
      </c>
      <c r="K36" s="311"/>
      <c r="L36" s="311">
        <f t="shared" si="27"/>
        <v>1.5122413793380041</v>
      </c>
      <c r="M36" s="311">
        <f t="shared" si="27"/>
        <v>7.4344827589464313E-2</v>
      </c>
      <c r="N36" s="311">
        <f t="shared" si="27"/>
        <v>3.3134137930725358</v>
      </c>
      <c r="O36" s="311">
        <f t="shared" si="27"/>
        <v>4.9000000000000039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6.0528139444963755E-2</v>
      </c>
      <c r="C43" s="302">
        <v>2.9008454346425214E-4</v>
      </c>
      <c r="D43" s="302">
        <v>6.0756994128203164E-5</v>
      </c>
      <c r="E43" s="302">
        <f>SUM(B43:D43)</f>
        <v>6.0878980982556209E-2</v>
      </c>
      <c r="F43" s="303"/>
      <c r="G43" s="302">
        <v>8.2286256163831006E-2</v>
      </c>
      <c r="H43" s="302">
        <v>4.2926412758487664E-3</v>
      </c>
      <c r="I43" s="302">
        <v>0</v>
      </c>
      <c r="J43" s="302">
        <f>SUM(G43:I43)</f>
        <v>8.6578897439679767E-2</v>
      </c>
      <c r="K43" s="303"/>
      <c r="L43" s="302">
        <v>7.5998710567098407E-2</v>
      </c>
      <c r="M43" s="302">
        <v>3.4282991356914651E-3</v>
      </c>
      <c r="N43" s="302">
        <v>0</v>
      </c>
      <c r="O43" s="302">
        <f>SUM(L43:N43)</f>
        <v>7.9427009702789875E-2</v>
      </c>
    </row>
    <row r="44" spans="1:15" s="236" customFormat="1" x14ac:dyDescent="0.2">
      <c r="A44" s="237" t="str">
        <f>name!E$5</f>
        <v>Professional occupations</v>
      </c>
      <c r="B44" s="302">
        <v>8.1152498353415509E-2</v>
      </c>
      <c r="C44" s="302">
        <v>1.0779269998718961E-3</v>
      </c>
      <c r="D44" s="302">
        <v>3.1430681826216881E-5</v>
      </c>
      <c r="E44" s="302">
        <f t="shared" ref="E44:E51" si="28">SUM(B44:D44)</f>
        <v>8.2261856035113629E-2</v>
      </c>
      <c r="F44" s="303"/>
      <c r="G44" s="302">
        <v>0.12495748230385914</v>
      </c>
      <c r="H44" s="302">
        <v>9.9191052839413055E-3</v>
      </c>
      <c r="I44" s="302">
        <v>0</v>
      </c>
      <c r="J44" s="302">
        <f t="shared" ref="J44:J46" si="29">SUM(G44:I44)</f>
        <v>0.13487658758780044</v>
      </c>
      <c r="K44" s="303"/>
      <c r="L44" s="302">
        <v>0.13869547425916443</v>
      </c>
      <c r="M44" s="302">
        <v>9.6293501340490497E-3</v>
      </c>
      <c r="N44" s="302">
        <v>0</v>
      </c>
      <c r="O44" s="302">
        <f t="shared" ref="O44:O51" si="30">SUM(L44:N44)</f>
        <v>0.14832482439321348</v>
      </c>
    </row>
    <row r="45" spans="1:15" s="236" customFormat="1" x14ac:dyDescent="0.2">
      <c r="A45" s="237" t="str">
        <f>name!E$6</f>
        <v>Associate professional occupations</v>
      </c>
      <c r="B45" s="302">
        <v>0.11684322108527516</v>
      </c>
      <c r="C45" s="302">
        <v>7.883025720806893E-4</v>
      </c>
      <c r="D45" s="302">
        <v>4.6416525254053194E-5</v>
      </c>
      <c r="E45" s="302">
        <f t="shared" si="28"/>
        <v>0.11767794018260991</v>
      </c>
      <c r="F45" s="303"/>
      <c r="G45" s="302">
        <v>0.16182043307437602</v>
      </c>
      <c r="H45" s="302">
        <v>5.7752344673529113E-3</v>
      </c>
      <c r="I45" s="302">
        <v>0</v>
      </c>
      <c r="J45" s="302">
        <f t="shared" si="29"/>
        <v>0.16759566754172894</v>
      </c>
      <c r="K45" s="303"/>
      <c r="L45" s="302">
        <v>0.1234903111491634</v>
      </c>
      <c r="M45" s="302">
        <v>4.1973328437194899E-3</v>
      </c>
      <c r="N45" s="302">
        <v>0</v>
      </c>
      <c r="O45" s="302">
        <f t="shared" si="30"/>
        <v>0.12768764399288288</v>
      </c>
    </row>
    <row r="46" spans="1:15" s="236" customFormat="1" x14ac:dyDescent="0.2">
      <c r="A46" s="237" t="str">
        <f>name!E$7</f>
        <v>Administrative and secretarial occupations</v>
      </c>
      <c r="B46" s="302">
        <v>2.9299025912092731E-2</v>
      </c>
      <c r="C46" s="302">
        <v>4.3351546339671547E-3</v>
      </c>
      <c r="D46" s="302">
        <v>1.1653288002790271E-4</v>
      </c>
      <c r="E46" s="302">
        <f t="shared" si="28"/>
        <v>3.3750713426087785E-2</v>
      </c>
      <c r="F46" s="303"/>
      <c r="G46" s="302">
        <v>6.1734393870371614E-2</v>
      </c>
      <c r="H46" s="302">
        <v>1.5114183710741497E-2</v>
      </c>
      <c r="I46" s="302">
        <v>0</v>
      </c>
      <c r="J46" s="302">
        <f t="shared" si="29"/>
        <v>7.6848577581113103E-2</v>
      </c>
      <c r="K46" s="303"/>
      <c r="L46" s="302">
        <v>2.3663246884079916E-2</v>
      </c>
      <c r="M46" s="302">
        <v>1.1529210623259296E-2</v>
      </c>
      <c r="N46" s="302">
        <v>0</v>
      </c>
      <c r="O46" s="302">
        <f t="shared" si="30"/>
        <v>3.5192457507339209E-2</v>
      </c>
    </row>
    <row r="47" spans="1:15" s="236" customFormat="1" x14ac:dyDescent="0.2">
      <c r="A47" s="237" t="str">
        <f>name!E$8</f>
        <v>Skilled trades occupations</v>
      </c>
      <c r="B47" s="302">
        <v>0.17622214923946569</v>
      </c>
      <c r="C47" s="302">
        <v>6.5829557382945654E-4</v>
      </c>
      <c r="D47" s="302">
        <v>6.6627077275224554E-6</v>
      </c>
      <c r="E47" s="302">
        <f t="shared" si="28"/>
        <v>0.17688710752102269</v>
      </c>
      <c r="F47" s="303"/>
      <c r="G47" s="302">
        <v>0.16155276212762995</v>
      </c>
      <c r="H47" s="302">
        <v>4.0195199916180759E-3</v>
      </c>
      <c r="I47" s="302">
        <v>0</v>
      </c>
      <c r="J47" s="302">
        <f>SUM(G47:I47)</f>
        <v>0.16557228211924802</v>
      </c>
      <c r="K47" s="303"/>
      <c r="L47" s="302">
        <v>8.7184635899547128E-2</v>
      </c>
      <c r="M47" s="302">
        <v>6.6170115460203929E-3</v>
      </c>
      <c r="N47" s="302">
        <v>0</v>
      </c>
      <c r="O47" s="302">
        <f t="shared" si="30"/>
        <v>9.3801647445567515E-2</v>
      </c>
    </row>
    <row r="48" spans="1:15" s="236" customFormat="1" x14ac:dyDescent="0.2">
      <c r="A48" s="237" t="str">
        <f>name!E$9</f>
        <v>Caring, leisure and other service occupations</v>
      </c>
      <c r="B48" s="302">
        <v>1.3797874953183992E-2</v>
      </c>
      <c r="C48" s="302">
        <v>1.7135737265102321E-3</v>
      </c>
      <c r="D48" s="302">
        <v>1.5307234141618712E-5</v>
      </c>
      <c r="E48" s="302">
        <f t="shared" si="28"/>
        <v>1.5526755913835842E-2</v>
      </c>
      <c r="F48" s="303"/>
      <c r="G48" s="302">
        <v>1.8444085290306719E-2</v>
      </c>
      <c r="H48" s="302">
        <v>7.9831259122125874E-3</v>
      </c>
      <c r="I48" s="302">
        <v>0</v>
      </c>
      <c r="J48" s="302">
        <f t="shared" ref="J48:J51" si="31">SUM(G48:I48)</f>
        <v>2.6427211202519306E-2</v>
      </c>
      <c r="K48" s="303"/>
      <c r="L48" s="302">
        <v>1.6682554205712723E-2</v>
      </c>
      <c r="M48" s="302">
        <v>6.1387858734827739E-3</v>
      </c>
      <c r="N48" s="302">
        <v>0</v>
      </c>
      <c r="O48" s="302">
        <f t="shared" si="30"/>
        <v>2.2821340079195496E-2</v>
      </c>
    </row>
    <row r="49" spans="1:15" s="236" customFormat="1" x14ac:dyDescent="0.2">
      <c r="A49" s="237" t="str">
        <f>name!E$10</f>
        <v>Sales and customer service occupations</v>
      </c>
      <c r="B49" s="302">
        <v>1.1678778995127852E-2</v>
      </c>
      <c r="C49" s="302">
        <v>3.4776631178306218E-3</v>
      </c>
      <c r="D49" s="302">
        <v>2.5430066819234155E-5</v>
      </c>
      <c r="E49" s="302">
        <f t="shared" si="28"/>
        <v>1.5181872179777709E-2</v>
      </c>
      <c r="F49" s="303"/>
      <c r="G49" s="302">
        <v>2.01600686716128E-2</v>
      </c>
      <c r="H49" s="302">
        <v>1.3560576204118348E-2</v>
      </c>
      <c r="I49" s="302">
        <v>0</v>
      </c>
      <c r="J49" s="302">
        <f t="shared" si="31"/>
        <v>3.3720644875731148E-2</v>
      </c>
      <c r="K49" s="303"/>
      <c r="L49" s="302">
        <v>7.5298842965012209E-3</v>
      </c>
      <c r="M49" s="302">
        <v>1.0002888338687291E-2</v>
      </c>
      <c r="N49" s="302">
        <v>0</v>
      </c>
      <c r="O49" s="302">
        <f t="shared" si="30"/>
        <v>1.7532772635188511E-2</v>
      </c>
    </row>
    <row r="50" spans="1:15" s="236" customFormat="1" x14ac:dyDescent="0.2">
      <c r="A50" s="237" t="str">
        <f>name!E$11</f>
        <v>Process, plant and machine operatives</v>
      </c>
      <c r="B50" s="302">
        <v>0.18401465923454274</v>
      </c>
      <c r="C50" s="302">
        <v>5.8480659517790143E-4</v>
      </c>
      <c r="D50" s="302">
        <v>9.9860184428984982E-6</v>
      </c>
      <c r="E50" s="302">
        <f t="shared" si="28"/>
        <v>0.18460945184816355</v>
      </c>
      <c r="F50" s="303"/>
      <c r="G50" s="302">
        <v>0.18243874266176274</v>
      </c>
      <c r="H50" s="302">
        <v>9.5101719153608093E-3</v>
      </c>
      <c r="I50" s="302">
        <v>0</v>
      </c>
      <c r="J50" s="302">
        <f t="shared" si="31"/>
        <v>0.19194891457712354</v>
      </c>
      <c r="K50" s="303"/>
      <c r="L50" s="302">
        <v>0.15106997394028857</v>
      </c>
      <c r="M50" s="302">
        <v>8.2960846789492896E-3</v>
      </c>
      <c r="N50" s="302">
        <v>0</v>
      </c>
      <c r="O50" s="302">
        <f t="shared" si="30"/>
        <v>0.15936605861923786</v>
      </c>
    </row>
    <row r="51" spans="1:15" s="236" customFormat="1" x14ac:dyDescent="0.2">
      <c r="A51" s="237" t="str">
        <f>name!E$12</f>
        <v>Elementary occupations</v>
      </c>
      <c r="B51" s="302">
        <v>1.5866103300204142E-2</v>
      </c>
      <c r="C51" s="302">
        <v>1.3399792307773155E-3</v>
      </c>
      <c r="D51" s="302">
        <v>1.9239379851678913E-5</v>
      </c>
      <c r="E51" s="302">
        <f t="shared" si="28"/>
        <v>1.7225321910833136E-2</v>
      </c>
      <c r="F51" s="303"/>
      <c r="G51" s="302">
        <v>1.6147465510260962E-2</v>
      </c>
      <c r="H51" s="302">
        <v>5.283751564795219E-3</v>
      </c>
      <c r="I51" s="302">
        <v>0</v>
      </c>
      <c r="J51" s="302">
        <f t="shared" si="31"/>
        <v>2.1431217075056179E-2</v>
      </c>
      <c r="K51" s="303"/>
      <c r="L51" s="302">
        <v>1.3504951286760207E-2</v>
      </c>
      <c r="M51" s="302">
        <v>3.3412943378258375E-3</v>
      </c>
      <c r="N51" s="302">
        <v>0</v>
      </c>
      <c r="O51" s="302">
        <f t="shared" si="30"/>
        <v>1.6846245624586045E-2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0.68940245051827143</v>
      </c>
      <c r="C53" s="311">
        <f t="shared" ref="C53:E53" si="32">SUM(C43:C51)</f>
        <v>1.4265786993509522E-2</v>
      </c>
      <c r="D53" s="311">
        <f t="shared" si="32"/>
        <v>3.3176248821932872E-4</v>
      </c>
      <c r="E53" s="311">
        <f t="shared" si="32"/>
        <v>0.7040000000000004</v>
      </c>
      <c r="F53" s="311"/>
      <c r="G53" s="311">
        <f t="shared" ref="G53:J53" si="33">SUM(G43:G51)</f>
        <v>0.82954168967401087</v>
      </c>
      <c r="H53" s="311">
        <f t="shared" si="33"/>
        <v>7.5458310325989528E-2</v>
      </c>
      <c r="I53" s="311">
        <f t="shared" si="33"/>
        <v>0</v>
      </c>
      <c r="J53" s="311">
        <f t="shared" si="33"/>
        <v>0.90500000000000047</v>
      </c>
      <c r="K53" s="311"/>
      <c r="L53" s="311">
        <f t="shared" ref="L53:O53" si="34">SUM(L43:L51)</f>
        <v>0.63781974248831597</v>
      </c>
      <c r="M53" s="311">
        <f t="shared" si="34"/>
        <v>6.3180257511684892E-2</v>
      </c>
      <c r="N53" s="311">
        <f t="shared" si="34"/>
        <v>0</v>
      </c>
      <c r="O53" s="311">
        <f t="shared" si="34"/>
        <v>0.70100000000000084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0.29703894985983942</v>
      </c>
      <c r="C60" s="302">
        <v>5.0967209488879194E-2</v>
      </c>
      <c r="D60" s="302">
        <v>1.2076890015900512E-2</v>
      </c>
      <c r="E60" s="302">
        <f>SUM(B60:D60)</f>
        <v>0.3600830493646191</v>
      </c>
      <c r="F60" s="303"/>
      <c r="G60" s="302">
        <v>0.41588606142080431</v>
      </c>
      <c r="H60" s="302">
        <v>6.6110491888561218E-2</v>
      </c>
      <c r="I60" s="302">
        <v>6.7374135102571345E-3</v>
      </c>
      <c r="J60" s="302">
        <f>SUM(G60:I60)</f>
        <v>0.48873396681962267</v>
      </c>
      <c r="K60" s="303"/>
      <c r="L60" s="302">
        <v>0.41007719106684498</v>
      </c>
      <c r="M60" s="302">
        <v>5.8507912418842178E-2</v>
      </c>
      <c r="N60" s="302">
        <v>2.3903719232439588E-3</v>
      </c>
      <c r="O60" s="302">
        <f>SUM(L60:N60)</f>
        <v>0.47097547540893114</v>
      </c>
    </row>
    <row r="61" spans="1:15" s="236" customFormat="1" x14ac:dyDescent="0.2">
      <c r="A61" s="237" t="str">
        <f>name!E$5</f>
        <v>Professional occupations</v>
      </c>
      <c r="B61" s="302">
        <v>0.30027442067384863</v>
      </c>
      <c r="C61" s="302">
        <v>4.6434425887141473E-2</v>
      </c>
      <c r="D61" s="302">
        <v>3.9898168854082018E-3</v>
      </c>
      <c r="E61" s="302">
        <f t="shared" ref="E61:E68" si="35">SUM(B61:D61)</f>
        <v>0.35069866344639833</v>
      </c>
      <c r="F61" s="303"/>
      <c r="G61" s="302">
        <v>0.46681405682275395</v>
      </c>
      <c r="H61" s="302">
        <v>3.4627392093939613E-2</v>
      </c>
      <c r="I61" s="302">
        <v>1.6408208585355281E-3</v>
      </c>
      <c r="J61" s="302">
        <f t="shared" ref="J61:J63" si="36">SUM(G61:I61)</f>
        <v>0.50308226977522918</v>
      </c>
      <c r="K61" s="303"/>
      <c r="L61" s="302">
        <v>0.62821082140379236</v>
      </c>
      <c r="M61" s="302">
        <v>3.3696315945723733E-2</v>
      </c>
      <c r="N61" s="302">
        <v>7.9110393354423002E-4</v>
      </c>
      <c r="O61" s="302">
        <f t="shared" ref="O61:O68" si="37">SUM(L61:N61)</f>
        <v>0.66269824128306032</v>
      </c>
    </row>
    <row r="62" spans="1:15" s="236" customFormat="1" x14ac:dyDescent="0.2">
      <c r="A62" s="237" t="str">
        <f>name!E$6</f>
        <v>Associate professional occupations</v>
      </c>
      <c r="B62" s="302">
        <v>0.51599947337126573</v>
      </c>
      <c r="C62" s="302">
        <v>6.096347839743535E-2</v>
      </c>
      <c r="D62" s="302">
        <v>6.3698056967416011E-3</v>
      </c>
      <c r="E62" s="302">
        <f t="shared" si="35"/>
        <v>0.58333275746544266</v>
      </c>
      <c r="F62" s="303"/>
      <c r="G62" s="302">
        <v>0.74562821379205502</v>
      </c>
      <c r="H62" s="302">
        <v>6.0313026997242863E-2</v>
      </c>
      <c r="I62" s="302">
        <v>2.4344807021379456E-3</v>
      </c>
      <c r="J62" s="302">
        <f t="shared" si="36"/>
        <v>0.80837572149143577</v>
      </c>
      <c r="K62" s="303"/>
      <c r="L62" s="302">
        <v>0.76753550287179728</v>
      </c>
      <c r="M62" s="302">
        <v>4.7639725856506457E-2</v>
      </c>
      <c r="N62" s="302">
        <v>8.4996799548381656E-4</v>
      </c>
      <c r="O62" s="302">
        <f t="shared" si="37"/>
        <v>0.81602519672378759</v>
      </c>
    </row>
    <row r="63" spans="1:15" s="236" customFormat="1" x14ac:dyDescent="0.2">
      <c r="A63" s="237" t="str">
        <f>name!E$7</f>
        <v>Administrative and secretarial occupations</v>
      </c>
      <c r="B63" s="302">
        <v>0.34050623844076611</v>
      </c>
      <c r="C63" s="302">
        <v>0.15257891860044673</v>
      </c>
      <c r="D63" s="302">
        <v>1.7103210043000726E-3</v>
      </c>
      <c r="E63" s="302">
        <f t="shared" si="35"/>
        <v>0.49479547804551288</v>
      </c>
      <c r="F63" s="303"/>
      <c r="G63" s="302">
        <v>0.43945004056375997</v>
      </c>
      <c r="H63" s="302">
        <v>0.1574650412137891</v>
      </c>
      <c r="I63" s="302">
        <v>9.3764798558677691E-4</v>
      </c>
      <c r="J63" s="302">
        <f t="shared" si="36"/>
        <v>0.59785272976313586</v>
      </c>
      <c r="K63" s="303"/>
      <c r="L63" s="302">
        <v>0.47532151176781867</v>
      </c>
      <c r="M63" s="302">
        <v>0.1176577976810704</v>
      </c>
      <c r="N63" s="302">
        <v>4.5164330070152845E-4</v>
      </c>
      <c r="O63" s="302">
        <f t="shared" si="37"/>
        <v>0.59343095274959068</v>
      </c>
    </row>
    <row r="64" spans="1:15" s="236" customFormat="1" x14ac:dyDescent="0.2">
      <c r="A64" s="237" t="str">
        <f>name!E$8</f>
        <v>Skilled trades occupations</v>
      </c>
      <c r="B64" s="302">
        <v>0.95589962273289786</v>
      </c>
      <c r="C64" s="302">
        <v>3.7870059608382627E-2</v>
      </c>
      <c r="D64" s="302">
        <v>2.575362417734384E-2</v>
      </c>
      <c r="E64" s="302">
        <f t="shared" si="35"/>
        <v>1.0195233065186244</v>
      </c>
      <c r="F64" s="303"/>
      <c r="G64" s="302">
        <v>0.89542748530139749</v>
      </c>
      <c r="H64" s="302">
        <v>2.7896539402413045E-2</v>
      </c>
      <c r="I64" s="302">
        <v>5.5222726163368704E-3</v>
      </c>
      <c r="J64" s="302">
        <f>SUM(G64:I64)</f>
        <v>0.92884629732014745</v>
      </c>
      <c r="K64" s="303"/>
      <c r="L64" s="302">
        <v>0.78409077274096783</v>
      </c>
      <c r="M64" s="302">
        <v>1.6169063491120284E-2</v>
      </c>
      <c r="N64" s="302">
        <v>2.3664035185681428E-3</v>
      </c>
      <c r="O64" s="302">
        <f t="shared" si="37"/>
        <v>0.80262623975065617</v>
      </c>
    </row>
    <row r="65" spans="1:15" s="236" customFormat="1" x14ac:dyDescent="0.2">
      <c r="A65" s="237" t="str">
        <f>name!E$9</f>
        <v>Caring, leisure and other service occupations</v>
      </c>
      <c r="B65" s="302">
        <v>5.8276208789574201E-2</v>
      </c>
      <c r="C65" s="302">
        <v>4.5735273922857089E-2</v>
      </c>
      <c r="D65" s="302">
        <v>3.9880175633584657E-3</v>
      </c>
      <c r="E65" s="302">
        <f t="shared" si="35"/>
        <v>0.10799950027578976</v>
      </c>
      <c r="F65" s="303"/>
      <c r="G65" s="302">
        <v>6.8405558672010855E-2</v>
      </c>
      <c r="H65" s="302">
        <v>1.6035377398372609E-2</v>
      </c>
      <c r="I65" s="302">
        <v>3.6647175497754774E-3</v>
      </c>
      <c r="J65" s="302">
        <f t="shared" ref="J65:J68" si="38">SUM(G65:I65)</f>
        <v>8.8105653620158944E-2</v>
      </c>
      <c r="K65" s="303"/>
      <c r="L65" s="302">
        <v>5.9655925945745834E-2</v>
      </c>
      <c r="M65" s="302">
        <v>1.208112517351652E-2</v>
      </c>
      <c r="N65" s="302">
        <v>2.8488690117444062E-3</v>
      </c>
      <c r="O65" s="302">
        <f t="shared" si="37"/>
        <v>7.4585920131006761E-2</v>
      </c>
    </row>
    <row r="66" spans="1:15" s="236" customFormat="1" x14ac:dyDescent="0.2">
      <c r="A66" s="237" t="str">
        <f>name!E$10</f>
        <v>Sales and customer service occupations</v>
      </c>
      <c r="B66" s="302">
        <v>0.25060185610880548</v>
      </c>
      <c r="C66" s="302">
        <v>0.31977813616613621</v>
      </c>
      <c r="D66" s="302">
        <v>3.858179800079554E-3</v>
      </c>
      <c r="E66" s="302">
        <f t="shared" si="35"/>
        <v>0.57423817207502126</v>
      </c>
      <c r="F66" s="303"/>
      <c r="G66" s="302">
        <v>0.28982131792181337</v>
      </c>
      <c r="H66" s="302">
        <v>0.33838632580923855</v>
      </c>
      <c r="I66" s="302">
        <v>1.2315386086604477E-3</v>
      </c>
      <c r="J66" s="302">
        <f t="shared" si="38"/>
        <v>0.62943918233971241</v>
      </c>
      <c r="K66" s="303"/>
      <c r="L66" s="302">
        <v>0.33193752833576734</v>
      </c>
      <c r="M66" s="302">
        <v>0.35552819029871691</v>
      </c>
      <c r="N66" s="302">
        <v>3.2109907199301391E-4</v>
      </c>
      <c r="O66" s="302">
        <f t="shared" si="37"/>
        <v>0.6877868177064772</v>
      </c>
    </row>
    <row r="67" spans="1:15" s="236" customFormat="1" x14ac:dyDescent="0.2">
      <c r="A67" s="237" t="str">
        <f>name!E$11</f>
        <v>Process, plant and machine operatives</v>
      </c>
      <c r="B67" s="302">
        <v>2.6680673608456109</v>
      </c>
      <c r="C67" s="302">
        <v>0.16437928773439356</v>
      </c>
      <c r="D67" s="302">
        <v>3.6367014636806097E-2</v>
      </c>
      <c r="E67" s="302">
        <f t="shared" si="35"/>
        <v>2.8688136632168106</v>
      </c>
      <c r="F67" s="303"/>
      <c r="G67" s="302">
        <v>2.6394138560096811</v>
      </c>
      <c r="H67" s="302">
        <v>0.18280422928124743</v>
      </c>
      <c r="I67" s="302">
        <v>3.3270612301353523E-2</v>
      </c>
      <c r="J67" s="302">
        <f t="shared" si="38"/>
        <v>2.855488697592282</v>
      </c>
      <c r="K67" s="303"/>
      <c r="L67" s="302">
        <v>2.1753729520884719</v>
      </c>
      <c r="M67" s="302">
        <v>4.765270759835484E-2</v>
      </c>
      <c r="N67" s="302">
        <v>3.4547193013929174E-2</v>
      </c>
      <c r="O67" s="302">
        <f t="shared" si="37"/>
        <v>2.2575728527007559</v>
      </c>
    </row>
    <row r="68" spans="1:15" s="236" customFormat="1" x14ac:dyDescent="0.2">
      <c r="A68" s="237" t="str">
        <f>name!E$12</f>
        <v>Elementary occupations</v>
      </c>
      <c r="B68" s="302">
        <v>1.178239454603955</v>
      </c>
      <c r="C68" s="302">
        <v>0.23133468363177012</v>
      </c>
      <c r="D68" s="302">
        <v>3.3941271356054736E-2</v>
      </c>
      <c r="E68" s="302">
        <f t="shared" si="35"/>
        <v>1.4435154095917799</v>
      </c>
      <c r="F68" s="303"/>
      <c r="G68" s="302">
        <v>1.1559842474348274</v>
      </c>
      <c r="H68" s="302">
        <v>0.20593796769050013</v>
      </c>
      <c r="I68" s="302">
        <v>1.7153266152952446E-2</v>
      </c>
      <c r="J68" s="302">
        <f t="shared" si="38"/>
        <v>1.3790754812782802</v>
      </c>
      <c r="K68" s="303"/>
      <c r="L68" s="302">
        <v>1.3701863212481766</v>
      </c>
      <c r="M68" s="302">
        <v>0.35946869911800194</v>
      </c>
      <c r="N68" s="302">
        <v>3.1643283179561187E-2</v>
      </c>
      <c r="O68" s="302">
        <f t="shared" si="37"/>
        <v>1.7612983035457399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6.5649035854265634</v>
      </c>
      <c r="C70" s="311">
        <f t="shared" ref="C70:E70" si="39">SUM(C60:C68)</f>
        <v>1.1100414734374424</v>
      </c>
      <c r="D70" s="311">
        <f t="shared" si="39"/>
        <v>0.12805494113599308</v>
      </c>
      <c r="E70" s="311">
        <f t="shared" si="39"/>
        <v>7.8029999999999982</v>
      </c>
      <c r="F70" s="311"/>
      <c r="G70" s="311">
        <f t="shared" ref="G70:J70" si="40">SUM(G60:G68)</f>
        <v>7.1168308379391032</v>
      </c>
      <c r="H70" s="311">
        <f t="shared" si="40"/>
        <v>1.0895763917753045</v>
      </c>
      <c r="I70" s="311">
        <f t="shared" si="40"/>
        <v>7.2592770285596145E-2</v>
      </c>
      <c r="J70" s="311">
        <f t="shared" si="40"/>
        <v>8.2790000000000035</v>
      </c>
      <c r="K70" s="311"/>
      <c r="L70" s="311">
        <f t="shared" ref="L70:O70" si="41">SUM(L60:L68)</f>
        <v>7.0023885274693836</v>
      </c>
      <c r="M70" s="311">
        <f t="shared" si="41"/>
        <v>1.0484015375818534</v>
      </c>
      <c r="N70" s="311">
        <f t="shared" si="41"/>
        <v>7.6209934948769459E-2</v>
      </c>
      <c r="O70" s="311">
        <f t="shared" si="41"/>
        <v>8.127000000000006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1.484987485433878</v>
      </c>
      <c r="C77" s="302">
        <v>2.8475108220548735E-2</v>
      </c>
      <c r="D77" s="302">
        <v>5.4732873386496253E-2</v>
      </c>
      <c r="E77" s="302">
        <f>SUM(B77:D77)</f>
        <v>1.5681954670409231</v>
      </c>
      <c r="F77" s="303"/>
      <c r="G77" s="302">
        <v>1.3917694596929495</v>
      </c>
      <c r="H77" s="302">
        <v>5.0548911383189919E-2</v>
      </c>
      <c r="I77" s="302">
        <v>3.4832503881627272E-2</v>
      </c>
      <c r="J77" s="302">
        <f>SUM(G77:I77)</f>
        <v>1.4771508749577666</v>
      </c>
      <c r="K77" s="303"/>
      <c r="L77" s="302">
        <v>1.2020977322594759</v>
      </c>
      <c r="M77" s="302">
        <v>6.0686502215839891E-2</v>
      </c>
      <c r="N77" s="302">
        <v>3.2449375100903573E-2</v>
      </c>
      <c r="O77" s="302">
        <f>SUM(L77:N77)</f>
        <v>1.2952336095762194</v>
      </c>
    </row>
    <row r="78" spans="1:15" s="236" customFormat="1" x14ac:dyDescent="0.2">
      <c r="A78" s="237" t="str">
        <f>name!E$5</f>
        <v>Professional occupations</v>
      </c>
      <c r="B78" s="302">
        <v>3.2712698871806496</v>
      </c>
      <c r="C78" s="302">
        <v>3.1496224739087413E-2</v>
      </c>
      <c r="D78" s="302">
        <v>3.8434585344958874E-2</v>
      </c>
      <c r="E78" s="302">
        <f t="shared" ref="E78:E85" si="42">SUM(B78:D78)</f>
        <v>3.3412006972646959</v>
      </c>
      <c r="F78" s="303"/>
      <c r="G78" s="302">
        <v>3.427023048786396</v>
      </c>
      <c r="H78" s="302">
        <v>6.1208661271314121E-2</v>
      </c>
      <c r="I78" s="302">
        <v>1.2853908967034833E-2</v>
      </c>
      <c r="J78" s="302">
        <f t="shared" ref="J78:J80" si="43">SUM(G78:I78)</f>
        <v>3.501085619024745</v>
      </c>
      <c r="K78" s="303"/>
      <c r="L78" s="302">
        <v>4.4173323469187524</v>
      </c>
      <c r="M78" s="302">
        <v>8.5252226412300278E-2</v>
      </c>
      <c r="N78" s="302">
        <v>1.0975699777081882E-2</v>
      </c>
      <c r="O78" s="302">
        <f t="shared" ref="O78:O85" si="44">SUM(L78:N78)</f>
        <v>4.5135602731081343</v>
      </c>
    </row>
    <row r="79" spans="1:15" s="236" customFormat="1" x14ac:dyDescent="0.2">
      <c r="A79" s="237" t="str">
        <f>name!E$6</f>
        <v>Associate professional occupations</v>
      </c>
      <c r="B79" s="302">
        <v>2.1238649924904234</v>
      </c>
      <c r="C79" s="302">
        <v>2.7532520109732006E-2</v>
      </c>
      <c r="D79" s="302">
        <v>2.3464892342415816E-2</v>
      </c>
      <c r="E79" s="302">
        <f t="shared" si="42"/>
        <v>2.1748624049425711</v>
      </c>
      <c r="F79" s="303"/>
      <c r="G79" s="302">
        <v>2.1434764162616951</v>
      </c>
      <c r="H79" s="302">
        <v>4.2901690897444764E-2</v>
      </c>
      <c r="I79" s="302">
        <v>8.5507144926756425E-3</v>
      </c>
      <c r="J79" s="302">
        <f t="shared" si="43"/>
        <v>2.1949288216518155</v>
      </c>
      <c r="K79" s="303"/>
      <c r="L79" s="302">
        <v>2.0424221064741195</v>
      </c>
      <c r="M79" s="302">
        <v>3.9502250832806243E-2</v>
      </c>
      <c r="N79" s="302">
        <v>8.813812056382115E-3</v>
      </c>
      <c r="O79" s="302">
        <f t="shared" si="44"/>
        <v>2.0907381693633078</v>
      </c>
    </row>
    <row r="80" spans="1:15" s="236" customFormat="1" x14ac:dyDescent="0.2">
      <c r="A80" s="237" t="str">
        <f>name!E$7</f>
        <v>Administrative and secretarial occupations</v>
      </c>
      <c r="B80" s="302">
        <v>1.1296627152450676</v>
      </c>
      <c r="C80" s="302">
        <v>9.7163653684825116E-2</v>
      </c>
      <c r="D80" s="302">
        <v>2.4600026723013337E-2</v>
      </c>
      <c r="E80" s="302">
        <f t="shared" si="42"/>
        <v>1.2514263956529059</v>
      </c>
      <c r="F80" s="303"/>
      <c r="G80" s="302">
        <v>1.1079764272735348</v>
      </c>
      <c r="H80" s="302">
        <v>0.13962025461883484</v>
      </c>
      <c r="I80" s="302">
        <v>3.1494921256610478E-2</v>
      </c>
      <c r="J80" s="302">
        <f t="shared" si="43"/>
        <v>1.2790916031489801</v>
      </c>
      <c r="K80" s="303"/>
      <c r="L80" s="302">
        <v>0.95879579043052898</v>
      </c>
      <c r="M80" s="302">
        <v>9.9889368573368359E-2</v>
      </c>
      <c r="N80" s="302">
        <v>1.9188089649137329E-2</v>
      </c>
      <c r="O80" s="302">
        <f t="shared" si="44"/>
        <v>1.0778732486530347</v>
      </c>
    </row>
    <row r="81" spans="1:15" s="236" customFormat="1" x14ac:dyDescent="0.2">
      <c r="A81" s="237" t="str">
        <f>name!E$8</f>
        <v>Skilled trades occupations</v>
      </c>
      <c r="B81" s="302">
        <v>4.79187161974808</v>
      </c>
      <c r="C81" s="302">
        <v>5.7209923154041796E-2</v>
      </c>
      <c r="D81" s="302">
        <v>0.12589680226716299</v>
      </c>
      <c r="E81" s="302">
        <f t="shared" si="42"/>
        <v>4.9749783451692844</v>
      </c>
      <c r="F81" s="303"/>
      <c r="G81" s="302">
        <v>3.2077899004622918</v>
      </c>
      <c r="H81" s="302">
        <v>4.5221298250548249E-2</v>
      </c>
      <c r="I81" s="302">
        <v>6.1579378673414717E-3</v>
      </c>
      <c r="J81" s="302">
        <f>SUM(G81:I81)</f>
        <v>3.2591691365801818</v>
      </c>
      <c r="K81" s="303"/>
      <c r="L81" s="302">
        <v>2.306255434530271</v>
      </c>
      <c r="M81" s="302">
        <v>4.8744330846181294E-2</v>
      </c>
      <c r="N81" s="302">
        <v>4.9209076211037739E-3</v>
      </c>
      <c r="O81" s="302">
        <f t="shared" si="44"/>
        <v>2.3599206729975561</v>
      </c>
    </row>
    <row r="82" spans="1:15" s="236" customFormat="1" x14ac:dyDescent="0.2">
      <c r="A82" s="237" t="str">
        <f>name!E$9</f>
        <v>Caring, leisure and other service occupations</v>
      </c>
      <c r="B82" s="302">
        <v>9.6277904338245082E-2</v>
      </c>
      <c r="C82" s="302">
        <v>6.8673979115920431E-3</v>
      </c>
      <c r="D82" s="302">
        <v>8.7357842254918699E-3</v>
      </c>
      <c r="E82" s="302">
        <f t="shared" si="42"/>
        <v>0.111881086475329</v>
      </c>
      <c r="F82" s="303"/>
      <c r="G82" s="302">
        <v>8.0418240013920103E-2</v>
      </c>
      <c r="H82" s="302">
        <v>8.6139024605978755E-3</v>
      </c>
      <c r="I82" s="302">
        <v>1.5842536065072573E-2</v>
      </c>
      <c r="J82" s="302">
        <f t="shared" ref="J82:J85" si="45">SUM(G82:I82)</f>
        <v>0.10487467853959055</v>
      </c>
      <c r="K82" s="303"/>
      <c r="L82" s="302">
        <v>7.1506153071324213E-2</v>
      </c>
      <c r="M82" s="302">
        <v>5.6026007433978321E-3</v>
      </c>
      <c r="N82" s="302">
        <v>2.0894346224226323E-2</v>
      </c>
      <c r="O82" s="302">
        <f t="shared" si="44"/>
        <v>9.8003100038948368E-2</v>
      </c>
    </row>
    <row r="83" spans="1:15" s="236" customFormat="1" x14ac:dyDescent="0.2">
      <c r="A83" s="237" t="str">
        <f>name!E$10</f>
        <v>Sales and customer service occupations</v>
      </c>
      <c r="B83" s="302">
        <v>0.36973876390513716</v>
      </c>
      <c r="C83" s="302">
        <v>2.0891058669054944E-2</v>
      </c>
      <c r="D83" s="302">
        <v>1.0823672110280935E-2</v>
      </c>
      <c r="E83" s="302">
        <f t="shared" si="42"/>
        <v>0.40145349468447306</v>
      </c>
      <c r="F83" s="303"/>
      <c r="G83" s="302">
        <v>0.34299897420776421</v>
      </c>
      <c r="H83" s="302">
        <v>3.0469818884408632E-2</v>
      </c>
      <c r="I83" s="302">
        <v>8.9693667134854178E-3</v>
      </c>
      <c r="J83" s="302">
        <f t="shared" si="45"/>
        <v>0.38243815980565826</v>
      </c>
      <c r="K83" s="303"/>
      <c r="L83" s="302">
        <v>0.2909781582427064</v>
      </c>
      <c r="M83" s="302">
        <v>3.4544459543252574E-2</v>
      </c>
      <c r="N83" s="302">
        <v>6.6325508482653478E-3</v>
      </c>
      <c r="O83" s="302">
        <f t="shared" si="44"/>
        <v>0.33215516863422434</v>
      </c>
    </row>
    <row r="84" spans="1:15" s="236" customFormat="1" x14ac:dyDescent="0.2">
      <c r="A84" s="237" t="str">
        <f>name!E$11</f>
        <v>Process, plant and machine operatives</v>
      </c>
      <c r="B84" s="302">
        <v>2.7878399548282715</v>
      </c>
      <c r="C84" s="302">
        <v>7.4415559919060514E-2</v>
      </c>
      <c r="D84" s="302">
        <v>2.333454991381104E-2</v>
      </c>
      <c r="E84" s="302">
        <f t="shared" si="42"/>
        <v>2.8855900646611432</v>
      </c>
      <c r="F84" s="303"/>
      <c r="G84" s="302">
        <v>1.7920840433865668</v>
      </c>
      <c r="H84" s="302">
        <v>9.1013939962365731E-2</v>
      </c>
      <c r="I84" s="302">
        <v>1.2154742896362421E-2</v>
      </c>
      <c r="J84" s="302">
        <f t="shared" si="45"/>
        <v>1.8952527262452949</v>
      </c>
      <c r="K84" s="303"/>
      <c r="L84" s="302">
        <v>1.4907624211801398</v>
      </c>
      <c r="M84" s="302">
        <v>0.11609120408407222</v>
      </c>
      <c r="N84" s="302">
        <v>9.5193000489523175E-3</v>
      </c>
      <c r="O84" s="302">
        <f t="shared" si="44"/>
        <v>1.6163729253131645</v>
      </c>
    </row>
    <row r="85" spans="1:15" s="236" customFormat="1" x14ac:dyDescent="0.2">
      <c r="A85" s="237" t="str">
        <f>name!E$12</f>
        <v>Elementary occupations</v>
      </c>
      <c r="B85" s="302">
        <v>0.45350612938057522</v>
      </c>
      <c r="C85" s="302">
        <v>3.8133377632315495E-2</v>
      </c>
      <c r="D85" s="302">
        <v>3.3772537095756033E-2</v>
      </c>
      <c r="E85" s="302">
        <f t="shared" si="42"/>
        <v>0.52541204410864673</v>
      </c>
      <c r="F85" s="303"/>
      <c r="G85" s="302">
        <v>0.29660449710868836</v>
      </c>
      <c r="H85" s="302">
        <v>4.6317889179788276E-2</v>
      </c>
      <c r="I85" s="302">
        <v>2.6085993757499017E-2</v>
      </c>
      <c r="J85" s="302">
        <f t="shared" si="45"/>
        <v>0.36900838004597569</v>
      </c>
      <c r="K85" s="303"/>
      <c r="L85" s="302">
        <v>0.23346351333015258</v>
      </c>
      <c r="M85" s="302">
        <v>9.2969146872919586E-2</v>
      </c>
      <c r="N85" s="302">
        <v>4.3710172112328464E-2</v>
      </c>
      <c r="O85" s="302">
        <f t="shared" si="44"/>
        <v>0.37014283231540063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16.50901945255033</v>
      </c>
      <c r="C87" s="311">
        <f t="shared" ref="C87:E87" si="46">SUM(C77:C85)</f>
        <v>0.38218482404025811</v>
      </c>
      <c r="D87" s="311">
        <f t="shared" si="46"/>
        <v>0.34379572340938724</v>
      </c>
      <c r="E87" s="311">
        <f t="shared" si="46"/>
        <v>17.234999999999971</v>
      </c>
      <c r="F87" s="311"/>
      <c r="G87" s="311">
        <f t="shared" ref="G87:J87" si="47">SUM(G77:G85)</f>
        <v>13.790141007193807</v>
      </c>
      <c r="H87" s="311">
        <f t="shared" si="47"/>
        <v>0.51591636690849252</v>
      </c>
      <c r="I87" s="311">
        <f t="shared" si="47"/>
        <v>0.15694262589770913</v>
      </c>
      <c r="J87" s="311">
        <f t="shared" si="47"/>
        <v>14.46300000000001</v>
      </c>
      <c r="K87" s="311"/>
      <c r="L87" s="311">
        <f t="shared" ref="L87:O87" si="48">SUM(L77:L85)</f>
        <v>13.013613656437471</v>
      </c>
      <c r="M87" s="311">
        <f t="shared" si="48"/>
        <v>0.58328209012413834</v>
      </c>
      <c r="N87" s="311">
        <f t="shared" si="48"/>
        <v>0.15710425343838114</v>
      </c>
      <c r="O87" s="311">
        <f t="shared" si="48"/>
        <v>13.753999999999991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4.7524893195321898</v>
      </c>
      <c r="C94" s="302">
        <v>0.14130459793845293</v>
      </c>
      <c r="D94" s="302">
        <v>0.61412508278491618</v>
      </c>
      <c r="E94" s="302">
        <f>SUM(B94:D94)</f>
        <v>5.5079190002555594</v>
      </c>
      <c r="F94" s="303"/>
      <c r="G94" s="302">
        <v>4.6595063343255454</v>
      </c>
      <c r="H94" s="302">
        <v>0.17119273664327059</v>
      </c>
      <c r="I94" s="302">
        <v>6.7674853439234767E-2</v>
      </c>
      <c r="J94" s="302">
        <f>SUM(G94:I94)</f>
        <v>4.8983739244080509</v>
      </c>
      <c r="K94" s="303"/>
      <c r="L94" s="302">
        <v>3.7919509331103916</v>
      </c>
      <c r="M94" s="302">
        <v>0.15439213080670014</v>
      </c>
      <c r="N94" s="302">
        <v>5.1185501260150618E-2</v>
      </c>
      <c r="O94" s="302">
        <f>SUM(L94:N94)</f>
        <v>3.9975285651772423</v>
      </c>
    </row>
    <row r="95" spans="1:15" s="236" customFormat="1" x14ac:dyDescent="0.2">
      <c r="A95" s="237" t="str">
        <f>name!E$5</f>
        <v>Professional occupations</v>
      </c>
      <c r="B95" s="302">
        <v>9.0506072100707318</v>
      </c>
      <c r="C95" s="302">
        <v>0.19596881148117284</v>
      </c>
      <c r="D95" s="302">
        <v>0.40518615726445945</v>
      </c>
      <c r="E95" s="302">
        <f t="shared" ref="E95:E102" si="49">SUM(B95:D95)</f>
        <v>9.6517621788163641</v>
      </c>
      <c r="F95" s="303"/>
      <c r="G95" s="302">
        <v>10.358199507959258</v>
      </c>
      <c r="H95" s="302">
        <v>0.21389624875078722</v>
      </c>
      <c r="I95" s="302">
        <v>6.5672534661054466E-2</v>
      </c>
      <c r="J95" s="302">
        <f t="shared" ref="J95:J97" si="50">SUM(G95:I95)</f>
        <v>10.637768291371099</v>
      </c>
      <c r="K95" s="303"/>
      <c r="L95" s="302">
        <v>11.76244435010107</v>
      </c>
      <c r="M95" s="302">
        <v>0.18719192605872656</v>
      </c>
      <c r="N95" s="302">
        <v>5.4770074699134641E-2</v>
      </c>
      <c r="O95" s="302">
        <f t="shared" ref="O95:O102" si="51">SUM(L95:N95)</f>
        <v>12.004406350858932</v>
      </c>
    </row>
    <row r="96" spans="1:15" s="236" customFormat="1" x14ac:dyDescent="0.2">
      <c r="A96" s="237" t="str">
        <f>name!E$6</f>
        <v>Associate professional occupations</v>
      </c>
      <c r="B96" s="302">
        <v>6.1560244786824114</v>
      </c>
      <c r="C96" s="302">
        <v>0.29382072666073439</v>
      </c>
      <c r="D96" s="302">
        <v>0.43456874800873468</v>
      </c>
      <c r="E96" s="302">
        <f t="shared" si="49"/>
        <v>6.8844139533518804</v>
      </c>
      <c r="F96" s="303"/>
      <c r="G96" s="302">
        <v>6.7328704910638022</v>
      </c>
      <c r="H96" s="302">
        <v>0.25750109852928943</v>
      </c>
      <c r="I96" s="302">
        <v>7.3132707049735318E-2</v>
      </c>
      <c r="J96" s="302">
        <f t="shared" si="50"/>
        <v>7.0635042966428268</v>
      </c>
      <c r="K96" s="303"/>
      <c r="L96" s="302">
        <v>5.9041459371032596</v>
      </c>
      <c r="M96" s="302">
        <v>0.17150706899289447</v>
      </c>
      <c r="N96" s="302">
        <v>5.9118250549209508E-2</v>
      </c>
      <c r="O96" s="302">
        <f t="shared" si="51"/>
        <v>6.1347712566453634</v>
      </c>
    </row>
    <row r="97" spans="1:15" s="236" customFormat="1" x14ac:dyDescent="0.2">
      <c r="A97" s="237" t="str">
        <f>name!E$7</f>
        <v>Administrative and secretarial occupations</v>
      </c>
      <c r="B97" s="302">
        <v>3.5238545830575085</v>
      </c>
      <c r="C97" s="302">
        <v>0.97360113590074138</v>
      </c>
      <c r="D97" s="302">
        <v>0.2296157675449399</v>
      </c>
      <c r="E97" s="302">
        <f t="shared" si="49"/>
        <v>4.7270714865031893</v>
      </c>
      <c r="F97" s="303"/>
      <c r="G97" s="302">
        <v>3.4467300104532801</v>
      </c>
      <c r="H97" s="302">
        <v>0.65540576781096205</v>
      </c>
      <c r="I97" s="302">
        <v>3.3962007306757289E-2</v>
      </c>
      <c r="J97" s="302">
        <f t="shared" si="50"/>
        <v>4.1360977855709997</v>
      </c>
      <c r="K97" s="303"/>
      <c r="L97" s="302">
        <v>3.1227085996401205</v>
      </c>
      <c r="M97" s="302">
        <v>0.44732889130999604</v>
      </c>
      <c r="N97" s="302">
        <v>1.9381903924460809E-2</v>
      </c>
      <c r="O97" s="302">
        <f t="shared" si="51"/>
        <v>3.5894193948745774</v>
      </c>
    </row>
    <row r="98" spans="1:15" s="236" customFormat="1" x14ac:dyDescent="0.2">
      <c r="A98" s="237" t="str">
        <f>name!E$8</f>
        <v>Skilled trades occupations</v>
      </c>
      <c r="B98" s="302">
        <v>16.781730353583093</v>
      </c>
      <c r="C98" s="302">
        <v>0.38679701221269053</v>
      </c>
      <c r="D98" s="302">
        <v>1.6073124634553557</v>
      </c>
      <c r="E98" s="302">
        <f t="shared" si="49"/>
        <v>18.775839829251137</v>
      </c>
      <c r="F98" s="303"/>
      <c r="G98" s="302">
        <v>12.301781831238044</v>
      </c>
      <c r="H98" s="302">
        <v>0.28210999441807239</v>
      </c>
      <c r="I98" s="302">
        <v>6.7704201011488968E-2</v>
      </c>
      <c r="J98" s="302">
        <f>SUM(G98:I98)</f>
        <v>12.651596026667605</v>
      </c>
      <c r="K98" s="303"/>
      <c r="L98" s="302">
        <v>9.0544275687406461</v>
      </c>
      <c r="M98" s="302">
        <v>0.27147552137364406</v>
      </c>
      <c r="N98" s="302">
        <v>6.642471435431499E-2</v>
      </c>
      <c r="O98" s="302">
        <f t="shared" si="51"/>
        <v>9.3923278044686054</v>
      </c>
    </row>
    <row r="99" spans="1:15" s="236" customFormat="1" x14ac:dyDescent="0.2">
      <c r="A99" s="237" t="str">
        <f>name!E$9</f>
        <v>Caring, leisure and other service occupations</v>
      </c>
      <c r="B99" s="302">
        <v>0.75244276787782893</v>
      </c>
      <c r="C99" s="302">
        <v>0.14512665594837623</v>
      </c>
      <c r="D99" s="302">
        <v>0.1352640377975326</v>
      </c>
      <c r="E99" s="302">
        <f t="shared" si="49"/>
        <v>1.0328334616237378</v>
      </c>
      <c r="F99" s="303"/>
      <c r="G99" s="302">
        <v>0.6632158430398325</v>
      </c>
      <c r="H99" s="302">
        <v>7.9676923564974925E-2</v>
      </c>
      <c r="I99" s="302">
        <v>7.3408517700997461E-2</v>
      </c>
      <c r="J99" s="302">
        <f t="shared" ref="J99:J102" si="52">SUM(G99:I99)</f>
        <v>0.81630128430580484</v>
      </c>
      <c r="K99" s="303"/>
      <c r="L99" s="302">
        <v>0.64670028529508894</v>
      </c>
      <c r="M99" s="302">
        <v>4.9473198017678813E-2</v>
      </c>
      <c r="N99" s="302">
        <v>5.0890031116520469E-2</v>
      </c>
      <c r="O99" s="302">
        <f t="shared" si="51"/>
        <v>0.7470635144292882</v>
      </c>
    </row>
    <row r="100" spans="1:15" s="236" customFormat="1" x14ac:dyDescent="0.2">
      <c r="A100" s="237" t="str">
        <f>name!E$10</f>
        <v>Sales and customer service occupations</v>
      </c>
      <c r="B100" s="302">
        <v>1.1604823161423872</v>
      </c>
      <c r="C100" s="302">
        <v>0.29092031284149311</v>
      </c>
      <c r="D100" s="302">
        <v>0.14428062497519489</v>
      </c>
      <c r="E100" s="302">
        <f t="shared" si="49"/>
        <v>1.5956832539590753</v>
      </c>
      <c r="F100" s="303"/>
      <c r="G100" s="302">
        <v>0.98459845132242385</v>
      </c>
      <c r="H100" s="302">
        <v>0.20565841791980971</v>
      </c>
      <c r="I100" s="302">
        <v>1.856103218994538E-2</v>
      </c>
      <c r="J100" s="302">
        <f t="shared" si="52"/>
        <v>1.2088179014321789</v>
      </c>
      <c r="K100" s="303"/>
      <c r="L100" s="302">
        <v>0.91593275095690696</v>
      </c>
      <c r="M100" s="302">
        <v>0.16365094236803435</v>
      </c>
      <c r="N100" s="302">
        <v>9.1993118928841155E-3</v>
      </c>
      <c r="O100" s="302">
        <f t="shared" si="51"/>
        <v>1.0887830052178256</v>
      </c>
    </row>
    <row r="101" spans="1:15" s="236" customFormat="1" x14ac:dyDescent="0.2">
      <c r="A101" s="237" t="str">
        <f>name!E$11</f>
        <v>Process, plant and machine operatives</v>
      </c>
      <c r="B101" s="302">
        <v>16.482382394279647</v>
      </c>
      <c r="C101" s="302">
        <v>0.66413559156369861</v>
      </c>
      <c r="D101" s="302">
        <v>0.33518426472649937</v>
      </c>
      <c r="E101" s="302">
        <f t="shared" si="49"/>
        <v>17.481702250569846</v>
      </c>
      <c r="F101" s="303"/>
      <c r="G101" s="302">
        <v>12.020371869276373</v>
      </c>
      <c r="H101" s="302">
        <v>0.55721240621975787</v>
      </c>
      <c r="I101" s="302">
        <v>5.7747576539948227E-2</v>
      </c>
      <c r="J101" s="302">
        <f t="shared" si="52"/>
        <v>12.63533185203608</v>
      </c>
      <c r="K101" s="303"/>
      <c r="L101" s="302">
        <v>9.9417542196251087</v>
      </c>
      <c r="M101" s="302">
        <v>0.50313059061101695</v>
      </c>
      <c r="N101" s="302">
        <v>3.3076754720165261E-2</v>
      </c>
      <c r="O101" s="302">
        <f t="shared" si="51"/>
        <v>10.47796156495629</v>
      </c>
    </row>
    <row r="102" spans="1:15" s="236" customFormat="1" x14ac:dyDescent="0.2">
      <c r="A102" s="237" t="str">
        <f>name!E$12</f>
        <v>Elementary occupations</v>
      </c>
      <c r="B102" s="302">
        <v>3.5938968854589759</v>
      </c>
      <c r="C102" s="302">
        <v>0.58779978638642072</v>
      </c>
      <c r="D102" s="302">
        <v>0.65607791382375791</v>
      </c>
      <c r="E102" s="302">
        <f t="shared" si="49"/>
        <v>4.8377745856691545</v>
      </c>
      <c r="F102" s="303"/>
      <c r="G102" s="302">
        <v>2.3865652095838605</v>
      </c>
      <c r="H102" s="302">
        <v>0.471400447095146</v>
      </c>
      <c r="I102" s="302">
        <v>0.14724298088627935</v>
      </c>
      <c r="J102" s="302">
        <f t="shared" si="52"/>
        <v>3.0052086375652856</v>
      </c>
      <c r="K102" s="303"/>
      <c r="L102" s="302">
        <v>1.9255191383959136</v>
      </c>
      <c r="M102" s="302">
        <v>0.62653285190512442</v>
      </c>
      <c r="N102" s="302">
        <v>0.13968655307090505</v>
      </c>
      <c r="O102" s="302">
        <f t="shared" si="51"/>
        <v>2.691738543371943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62.253910308684773</v>
      </c>
      <c r="C104" s="311">
        <f t="shared" ref="C104:E104" si="53">SUM(C94:C102)</f>
        <v>3.6794746309337811</v>
      </c>
      <c r="D104" s="311">
        <f t="shared" si="53"/>
        <v>4.5616150603813903</v>
      </c>
      <c r="E104" s="311">
        <f t="shared" si="53"/>
        <v>70.494999999999933</v>
      </c>
      <c r="F104" s="311"/>
      <c r="G104" s="311">
        <f t="shared" ref="G104:J104" si="54">SUM(G94:G102)</f>
        <v>53.553839548262417</v>
      </c>
      <c r="H104" s="311">
        <f t="shared" si="54"/>
        <v>2.8940540409520699</v>
      </c>
      <c r="I104" s="311">
        <f t="shared" si="54"/>
        <v>0.60510641078544114</v>
      </c>
      <c r="J104" s="311">
        <f t="shared" si="54"/>
        <v>57.05299999999994</v>
      </c>
      <c r="K104" s="311"/>
      <c r="L104" s="311">
        <f t="shared" ref="L104:O104" si="55">SUM(L94:L102)</f>
        <v>47.065583782968503</v>
      </c>
      <c r="M104" s="311">
        <f t="shared" si="55"/>
        <v>2.5746831214438157</v>
      </c>
      <c r="N104" s="311">
        <f t="shared" si="55"/>
        <v>0.48373309558774547</v>
      </c>
      <c r="O104" s="311">
        <f t="shared" si="55"/>
        <v>50.124000000000059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0.44363763453497318</v>
      </c>
      <c r="C111" s="302">
        <v>1.6309376244869854E-2</v>
      </c>
      <c r="D111" s="302">
        <v>2.3260543131576694E-4</v>
      </c>
      <c r="E111" s="302">
        <f>SUM(B111:D111)</f>
        <v>0.46017961621115877</v>
      </c>
      <c r="F111" s="303"/>
      <c r="G111" s="302">
        <v>1.0989734216398026</v>
      </c>
      <c r="H111" s="302">
        <v>4.5540682875308977E-2</v>
      </c>
      <c r="I111" s="302">
        <v>0.11319447521140497</v>
      </c>
      <c r="J111" s="302">
        <f>SUM(G111:I111)</f>
        <v>1.2577085797265164</v>
      </c>
      <c r="K111" s="303"/>
      <c r="L111" s="302">
        <v>1.0500181273200953</v>
      </c>
      <c r="M111" s="302">
        <v>5.4096329143963819E-2</v>
      </c>
      <c r="N111" s="302">
        <v>0.15192424455826706</v>
      </c>
      <c r="O111" s="302">
        <f>SUM(L111:N111)</f>
        <v>1.2560387010223262</v>
      </c>
    </row>
    <row r="112" spans="1:15" s="236" customFormat="1" x14ac:dyDescent="0.2">
      <c r="A112" s="237" t="str">
        <f>name!E$5</f>
        <v>Professional occupations</v>
      </c>
      <c r="B112" s="302">
        <v>0.82314699859836826</v>
      </c>
      <c r="C112" s="302">
        <v>2.3374173082438866E-2</v>
      </c>
      <c r="D112" s="302">
        <v>2.665840999560063E-4</v>
      </c>
      <c r="E112" s="302">
        <f t="shared" ref="E112:E119" si="56">SUM(B112:D112)</f>
        <v>0.84678775578076315</v>
      </c>
      <c r="F112" s="303"/>
      <c r="G112" s="302">
        <v>2.2992947163235438</v>
      </c>
      <c r="H112" s="302">
        <v>6.0139072449628496E-2</v>
      </c>
      <c r="I112" s="302">
        <v>0.14300790328047447</v>
      </c>
      <c r="J112" s="302">
        <f t="shared" ref="J112:J114" si="57">SUM(G112:I112)</f>
        <v>2.5024416920536465</v>
      </c>
      <c r="K112" s="303"/>
      <c r="L112" s="302">
        <v>2.868195425411689</v>
      </c>
      <c r="M112" s="302">
        <v>7.3908921270114572E-2</v>
      </c>
      <c r="N112" s="302">
        <v>0.10700970999576542</v>
      </c>
      <c r="O112" s="302">
        <f t="shared" ref="O112:O119" si="58">SUM(L112:N112)</f>
        <v>3.0491140566775692</v>
      </c>
    </row>
    <row r="113" spans="1:15" s="236" customFormat="1" x14ac:dyDescent="0.2">
      <c r="A113" s="237" t="str">
        <f>name!E$6</f>
        <v>Associate professional occupations</v>
      </c>
      <c r="B113" s="302">
        <v>0.58013796645257631</v>
      </c>
      <c r="C113" s="302">
        <v>2.761110977722013E-2</v>
      </c>
      <c r="D113" s="302">
        <v>1.8954973260609293E-4</v>
      </c>
      <c r="E113" s="302">
        <f t="shared" si="56"/>
        <v>0.60793862596240256</v>
      </c>
      <c r="F113" s="303"/>
      <c r="G113" s="302">
        <v>1.5590121997722195</v>
      </c>
      <c r="H113" s="302">
        <v>5.9092510702291205E-2</v>
      </c>
      <c r="I113" s="302">
        <v>5.1648403351124396E-2</v>
      </c>
      <c r="J113" s="302">
        <f t="shared" si="57"/>
        <v>1.6697531138256352</v>
      </c>
      <c r="K113" s="303"/>
      <c r="L113" s="302">
        <v>1.462625985909823</v>
      </c>
      <c r="M113" s="302">
        <v>6.4761252259073449E-2</v>
      </c>
      <c r="N113" s="302">
        <v>6.1537349201588126E-2</v>
      </c>
      <c r="O113" s="302">
        <f t="shared" si="58"/>
        <v>1.5889245873704845</v>
      </c>
    </row>
    <row r="114" spans="1:15" s="236" customFormat="1" x14ac:dyDescent="0.2">
      <c r="A114" s="237" t="str">
        <f>name!E$7</f>
        <v>Administrative and secretarial occupations</v>
      </c>
      <c r="B114" s="302">
        <v>0.1204734569821547</v>
      </c>
      <c r="C114" s="302">
        <v>3.398969693646927E-2</v>
      </c>
      <c r="D114" s="302">
        <v>8.6381255258208219E-5</v>
      </c>
      <c r="E114" s="302">
        <f t="shared" si="56"/>
        <v>0.15454953517388217</v>
      </c>
      <c r="F114" s="303"/>
      <c r="G114" s="302">
        <v>0.27154029581570333</v>
      </c>
      <c r="H114" s="302">
        <v>6.5424573085303958E-2</v>
      </c>
      <c r="I114" s="302">
        <v>2.5441146325665985E-2</v>
      </c>
      <c r="J114" s="302">
        <f t="shared" si="57"/>
        <v>0.36240601522667326</v>
      </c>
      <c r="K114" s="303"/>
      <c r="L114" s="302">
        <v>0.23825717130504376</v>
      </c>
      <c r="M114" s="302">
        <v>6.182752096195971E-2</v>
      </c>
      <c r="N114" s="302">
        <v>2.6758497796154766E-2</v>
      </c>
      <c r="O114" s="302">
        <f t="shared" si="58"/>
        <v>0.32684319006315821</v>
      </c>
    </row>
    <row r="115" spans="1:15" s="236" customFormat="1" x14ac:dyDescent="0.2">
      <c r="A115" s="237" t="str">
        <f>name!E$8</f>
        <v>Skilled trades occupations</v>
      </c>
      <c r="B115" s="302">
        <v>0.38118752560361246</v>
      </c>
      <c r="C115" s="302">
        <v>1.7738561783224333E-2</v>
      </c>
      <c r="D115" s="302">
        <v>3.1370521662766785E-4</v>
      </c>
      <c r="E115" s="302">
        <f t="shared" si="56"/>
        <v>0.39923979260346443</v>
      </c>
      <c r="F115" s="303"/>
      <c r="G115" s="302">
        <v>0.68996645447983918</v>
      </c>
      <c r="H115" s="302">
        <v>2.3836086059376919E-2</v>
      </c>
      <c r="I115" s="302">
        <v>0.11546870351285936</v>
      </c>
      <c r="J115" s="302">
        <f>SUM(G115:I115)</f>
        <v>0.82927124405207542</v>
      </c>
      <c r="K115" s="303"/>
      <c r="L115" s="302">
        <v>0.38848425482523824</v>
      </c>
      <c r="M115" s="302">
        <v>2.1726217778140631E-2</v>
      </c>
      <c r="N115" s="302">
        <v>0.12024925877953163</v>
      </c>
      <c r="O115" s="302">
        <f t="shared" si="58"/>
        <v>0.53045973138291047</v>
      </c>
    </row>
    <row r="116" spans="1:15" s="236" customFormat="1" x14ac:dyDescent="0.2">
      <c r="A116" s="237" t="str">
        <f>name!E$9</f>
        <v>Caring, leisure and other service occupations</v>
      </c>
      <c r="B116" s="302">
        <v>0.24768319555203214</v>
      </c>
      <c r="C116" s="302">
        <v>3.3724998025405441E-2</v>
      </c>
      <c r="D116" s="302">
        <v>1.2472663877791703E-4</v>
      </c>
      <c r="E116" s="302">
        <f t="shared" si="56"/>
        <v>0.28153292021621551</v>
      </c>
      <c r="F116" s="303"/>
      <c r="G116" s="302">
        <v>0.50004878954478316</v>
      </c>
      <c r="H116" s="302">
        <v>5.427375575460705E-2</v>
      </c>
      <c r="I116" s="302">
        <v>4.7522620116549142E-3</v>
      </c>
      <c r="J116" s="302">
        <f t="shared" ref="J116:J119" si="59">SUM(G116:I116)</f>
        <v>0.55907480731104509</v>
      </c>
      <c r="K116" s="303"/>
      <c r="L116" s="302">
        <v>0.4837501980019529</v>
      </c>
      <c r="M116" s="302">
        <v>4.2783628994179548E-2</v>
      </c>
      <c r="N116" s="302">
        <v>6.7882468942409256E-3</v>
      </c>
      <c r="O116" s="302">
        <f t="shared" si="58"/>
        <v>0.53332207389037345</v>
      </c>
    </row>
    <row r="117" spans="1:15" s="236" customFormat="1" x14ac:dyDescent="0.2">
      <c r="A117" s="237" t="str">
        <f>name!E$10</f>
        <v>Sales and customer service occupations</v>
      </c>
      <c r="B117" s="302">
        <v>0.13069229815729033</v>
      </c>
      <c r="C117" s="302">
        <v>8.753383984437807E-2</v>
      </c>
      <c r="D117" s="302">
        <v>1.3244626882393418E-4</v>
      </c>
      <c r="E117" s="302">
        <f t="shared" si="56"/>
        <v>0.21835858427049235</v>
      </c>
      <c r="F117" s="303"/>
      <c r="G117" s="302">
        <v>0.26224234925464102</v>
      </c>
      <c r="H117" s="302">
        <v>0.18110248466617254</v>
      </c>
      <c r="I117" s="302">
        <v>4.4425663652287395E-2</v>
      </c>
      <c r="J117" s="302">
        <f t="shared" si="59"/>
        <v>0.48777049757310098</v>
      </c>
      <c r="K117" s="303"/>
      <c r="L117" s="302">
        <v>0.22249507630729989</v>
      </c>
      <c r="M117" s="302">
        <v>0.20449148427173253</v>
      </c>
      <c r="N117" s="302">
        <v>4.1201676721267178E-2</v>
      </c>
      <c r="O117" s="302">
        <f t="shared" si="58"/>
        <v>0.46818823730029957</v>
      </c>
    </row>
    <row r="118" spans="1:15" s="236" customFormat="1" x14ac:dyDescent="0.2">
      <c r="A118" s="237" t="str">
        <f>name!E$11</f>
        <v>Process, plant and machine operatives</v>
      </c>
      <c r="B118" s="302">
        <v>0.22310620325807953</v>
      </c>
      <c r="C118" s="302">
        <v>8.1349319458978147E-3</v>
      </c>
      <c r="D118" s="302">
        <v>1.0473774712719991E-4</v>
      </c>
      <c r="E118" s="302">
        <f t="shared" si="56"/>
        <v>0.23134587295110454</v>
      </c>
      <c r="F118" s="303"/>
      <c r="G118" s="302">
        <v>0.41264838997523035</v>
      </c>
      <c r="H118" s="302">
        <v>1.4556069771351834E-2</v>
      </c>
      <c r="I118" s="302">
        <v>6.6122827175750812E-2</v>
      </c>
      <c r="J118" s="302">
        <f t="shared" si="59"/>
        <v>0.49332728692233296</v>
      </c>
      <c r="K118" s="303"/>
      <c r="L118" s="302">
        <v>0.39626173543465792</v>
      </c>
      <c r="M118" s="302">
        <v>1.9029125266094061E-2</v>
      </c>
      <c r="N118" s="302">
        <v>6.5386737662509478E-2</v>
      </c>
      <c r="O118" s="302">
        <f t="shared" si="58"/>
        <v>0.48067759836326146</v>
      </c>
    </row>
    <row r="119" spans="1:15" s="236" customFormat="1" x14ac:dyDescent="0.2">
      <c r="A119" s="237" t="str">
        <f>name!E$12</f>
        <v>Elementary occupations</v>
      </c>
      <c r="B119" s="302">
        <v>5.6482454702888311E-2</v>
      </c>
      <c r="C119" s="302">
        <v>5.1440592982924228E-2</v>
      </c>
      <c r="D119" s="302">
        <v>1.4424914471116614E-4</v>
      </c>
      <c r="E119" s="302">
        <f t="shared" si="56"/>
        <v>0.10806729683052371</v>
      </c>
      <c r="F119" s="303"/>
      <c r="G119" s="302">
        <v>0.10563762354145538</v>
      </c>
      <c r="H119" s="302">
        <v>7.2768130542511314E-2</v>
      </c>
      <c r="I119" s="302">
        <v>2.0841009224999204E-2</v>
      </c>
      <c r="J119" s="302">
        <f t="shared" si="59"/>
        <v>0.1992467633089659</v>
      </c>
      <c r="K119" s="303"/>
      <c r="L119" s="302">
        <v>8.0751452205920254E-2</v>
      </c>
      <c r="M119" s="302">
        <v>4.001956802383734E-2</v>
      </c>
      <c r="N119" s="302">
        <v>1.5660803699868168E-2</v>
      </c>
      <c r="O119" s="302">
        <f t="shared" si="58"/>
        <v>0.13643182392962577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3.006547733841975</v>
      </c>
      <c r="C121" s="311">
        <f t="shared" ref="C121:E121" si="60">SUM(C111:C119)</f>
        <v>0.29985728062282802</v>
      </c>
      <c r="D121" s="311">
        <f t="shared" si="60"/>
        <v>1.5949855352039596E-3</v>
      </c>
      <c r="E121" s="311">
        <f t="shared" si="60"/>
        <v>3.3080000000000074</v>
      </c>
      <c r="F121" s="311"/>
      <c r="G121" s="311">
        <f t="shared" ref="G121:J121" si="61">SUM(G111:G119)</f>
        <v>7.1993642403472178</v>
      </c>
      <c r="H121" s="311">
        <f t="shared" si="61"/>
        <v>0.57673336590655222</v>
      </c>
      <c r="I121" s="311">
        <f t="shared" si="61"/>
        <v>0.58490239374622155</v>
      </c>
      <c r="J121" s="311">
        <f t="shared" si="61"/>
        <v>8.3609999999999935</v>
      </c>
      <c r="K121" s="311"/>
      <c r="L121" s="311">
        <f t="shared" ref="L121:O121" si="62">SUM(L111:L119)</f>
        <v>7.1908394267217206</v>
      </c>
      <c r="M121" s="311">
        <f t="shared" si="62"/>
        <v>0.58264404796909564</v>
      </c>
      <c r="N121" s="311">
        <f t="shared" si="62"/>
        <v>0.59651652530919275</v>
      </c>
      <c r="O121" s="311">
        <f t="shared" si="62"/>
        <v>8.3700000000000081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0.38744795080093852</v>
      </c>
      <c r="C128" s="302">
        <v>3.3830516455495327E-2</v>
      </c>
      <c r="D128" s="302">
        <v>0</v>
      </c>
      <c r="E128" s="302">
        <f>SUM(B128:D128)</f>
        <v>0.42127846725643386</v>
      </c>
      <c r="F128" s="303"/>
      <c r="G128" s="302">
        <v>0.46037626644850616</v>
      </c>
      <c r="H128" s="302">
        <v>5.6607876747716022E-2</v>
      </c>
      <c r="I128" s="302">
        <v>0.13724037289280494</v>
      </c>
      <c r="J128" s="302">
        <f>SUM(G128:I128)</f>
        <v>0.65422451608902721</v>
      </c>
      <c r="K128" s="303"/>
      <c r="L128" s="302">
        <v>0.4361901535950079</v>
      </c>
      <c r="M128" s="302">
        <v>6.8050844842867775E-2</v>
      </c>
      <c r="N128" s="302">
        <v>0.13295889685905898</v>
      </c>
      <c r="O128" s="302">
        <f>SUM(L128:N128)</f>
        <v>0.63719989529693466</v>
      </c>
    </row>
    <row r="129" spans="1:15" s="236" customFormat="1" x14ac:dyDescent="0.2">
      <c r="A129" s="237" t="str">
        <f>name!E$5</f>
        <v>Professional occupations</v>
      </c>
      <c r="B129" s="302">
        <v>0.43562737676605151</v>
      </c>
      <c r="C129" s="302">
        <v>5.3620762295755395E-2</v>
      </c>
      <c r="D129" s="302">
        <v>0</v>
      </c>
      <c r="E129" s="302">
        <f t="shared" ref="E129:E136" si="63">SUM(B129:D129)</f>
        <v>0.48924813906180692</v>
      </c>
      <c r="F129" s="303"/>
      <c r="G129" s="302">
        <v>0.57228986708409801</v>
      </c>
      <c r="H129" s="302">
        <v>7.628257049148246E-2</v>
      </c>
      <c r="I129" s="302">
        <v>0.10220786580228532</v>
      </c>
      <c r="J129" s="302">
        <f t="shared" ref="J129:J131" si="64">SUM(G129:I129)</f>
        <v>0.75078030337786583</v>
      </c>
      <c r="K129" s="303"/>
      <c r="L129" s="302">
        <v>0.73633125421074308</v>
      </c>
      <c r="M129" s="302">
        <v>8.8905791626807174E-2</v>
      </c>
      <c r="N129" s="302">
        <v>9.9025716882434348E-2</v>
      </c>
      <c r="O129" s="302">
        <f t="shared" ref="O129:O136" si="65">SUM(L129:N129)</f>
        <v>0.92426276271998453</v>
      </c>
    </row>
    <row r="130" spans="1:15" s="236" customFormat="1" x14ac:dyDescent="0.2">
      <c r="A130" s="237" t="str">
        <f>name!E$6</f>
        <v>Associate professional occupations</v>
      </c>
      <c r="B130" s="302">
        <v>0.51601349245557948</v>
      </c>
      <c r="C130" s="302">
        <v>8.8036045613388389E-2</v>
      </c>
      <c r="D130" s="302">
        <v>0</v>
      </c>
      <c r="E130" s="302">
        <f t="shared" si="63"/>
        <v>0.60404953806896788</v>
      </c>
      <c r="F130" s="303"/>
      <c r="G130" s="302">
        <v>0.62654787265633494</v>
      </c>
      <c r="H130" s="302">
        <v>0.14119505589386744</v>
      </c>
      <c r="I130" s="302">
        <v>3.8685699826934636E-2</v>
      </c>
      <c r="J130" s="302">
        <f t="shared" si="64"/>
        <v>0.80642862837713702</v>
      </c>
      <c r="K130" s="303"/>
      <c r="L130" s="302">
        <v>0.71729338476385052</v>
      </c>
      <c r="M130" s="302">
        <v>0.16337818418185338</v>
      </c>
      <c r="N130" s="302">
        <v>4.3967324244784139E-2</v>
      </c>
      <c r="O130" s="302">
        <f t="shared" si="65"/>
        <v>0.92463889319048798</v>
      </c>
    </row>
    <row r="131" spans="1:15" s="236" customFormat="1" x14ac:dyDescent="0.2">
      <c r="A131" s="237" t="str">
        <f>name!E$7</f>
        <v>Administrative and secretarial occupations</v>
      </c>
      <c r="B131" s="302">
        <v>0.29806440492158959</v>
      </c>
      <c r="C131" s="302">
        <v>9.6609308012141071E-2</v>
      </c>
      <c r="D131" s="302">
        <v>0</v>
      </c>
      <c r="E131" s="302">
        <f t="shared" si="63"/>
        <v>0.39467371293373066</v>
      </c>
      <c r="F131" s="303"/>
      <c r="G131" s="302">
        <v>0.31408049607299204</v>
      </c>
      <c r="H131" s="302">
        <v>9.9601954920755673E-2</v>
      </c>
      <c r="I131" s="302">
        <v>1.1685856645608325E-2</v>
      </c>
      <c r="J131" s="302">
        <f t="shared" si="64"/>
        <v>0.42536830763935607</v>
      </c>
      <c r="K131" s="303"/>
      <c r="L131" s="302">
        <v>0.36859772772300703</v>
      </c>
      <c r="M131" s="302">
        <v>0.11588075673692604</v>
      </c>
      <c r="N131" s="302">
        <v>1.9155827334190387E-2</v>
      </c>
      <c r="O131" s="302">
        <f t="shared" si="65"/>
        <v>0.50363431179412343</v>
      </c>
    </row>
    <row r="132" spans="1:15" s="236" customFormat="1" x14ac:dyDescent="0.2">
      <c r="A132" s="237" t="str">
        <f>name!E$8</f>
        <v>Skilled trades occupations</v>
      </c>
      <c r="B132" s="302">
        <v>0.300700230051482</v>
      </c>
      <c r="C132" s="302">
        <v>2.9384003133347967E-2</v>
      </c>
      <c r="D132" s="302">
        <v>0</v>
      </c>
      <c r="E132" s="302">
        <f t="shared" si="63"/>
        <v>0.33008423318482999</v>
      </c>
      <c r="F132" s="303"/>
      <c r="G132" s="302">
        <v>0.2649181279505346</v>
      </c>
      <c r="H132" s="302">
        <v>1.4204349779829649E-2</v>
      </c>
      <c r="I132" s="302">
        <v>0.22147036292950065</v>
      </c>
      <c r="J132" s="302">
        <f>SUM(G132:I132)</f>
        <v>0.50059284065986487</v>
      </c>
      <c r="K132" s="303"/>
      <c r="L132" s="302">
        <v>0.18725493007934726</v>
      </c>
      <c r="M132" s="302">
        <v>1.390285495103998E-2</v>
      </c>
      <c r="N132" s="302">
        <v>0.19114467783214784</v>
      </c>
      <c r="O132" s="302">
        <f t="shared" si="65"/>
        <v>0.39230246286253512</v>
      </c>
    </row>
    <row r="133" spans="1:15" s="236" customFormat="1" x14ac:dyDescent="0.2">
      <c r="A133" s="237" t="str">
        <f>name!E$9</f>
        <v>Caring, leisure and other service occupations</v>
      </c>
      <c r="B133" s="302">
        <v>0.10233856852359435</v>
      </c>
      <c r="C133" s="302">
        <v>6.8522501102325481E-2</v>
      </c>
      <c r="D133" s="302">
        <v>0</v>
      </c>
      <c r="E133" s="302">
        <f t="shared" si="63"/>
        <v>0.17086106962591985</v>
      </c>
      <c r="F133" s="303"/>
      <c r="G133" s="302">
        <v>0.10526615168798117</v>
      </c>
      <c r="H133" s="302">
        <v>7.7687366054108919E-2</v>
      </c>
      <c r="I133" s="302">
        <v>9.0863859752392927E-3</v>
      </c>
      <c r="J133" s="302">
        <f t="shared" ref="J133:J136" si="66">SUM(G133:I133)</f>
        <v>0.19203990371732937</v>
      </c>
      <c r="K133" s="303"/>
      <c r="L133" s="302">
        <v>0.12956797625058333</v>
      </c>
      <c r="M133" s="302">
        <v>7.5475573473478857E-2</v>
      </c>
      <c r="N133" s="302">
        <v>1.0167363206375726E-2</v>
      </c>
      <c r="O133" s="302">
        <f t="shared" si="65"/>
        <v>0.21521091293043793</v>
      </c>
    </row>
    <row r="134" spans="1:15" s="236" customFormat="1" x14ac:dyDescent="0.2">
      <c r="A134" s="237" t="str">
        <f>name!E$10</f>
        <v>Sales and customer service occupations</v>
      </c>
      <c r="B134" s="302">
        <v>8.8354982965694009E-2</v>
      </c>
      <c r="C134" s="302">
        <v>3.8108643763141277E-2</v>
      </c>
      <c r="D134" s="302">
        <v>0</v>
      </c>
      <c r="E134" s="302">
        <f t="shared" si="63"/>
        <v>0.12646362672883529</v>
      </c>
      <c r="F134" s="303"/>
      <c r="G134" s="302">
        <v>9.0480662855085034E-2</v>
      </c>
      <c r="H134" s="302">
        <v>3.5534804968733978E-2</v>
      </c>
      <c r="I134" s="302">
        <v>2.5821096744525741E-2</v>
      </c>
      <c r="J134" s="302">
        <f t="shared" si="66"/>
        <v>0.15183656456834474</v>
      </c>
      <c r="K134" s="303"/>
      <c r="L134" s="302">
        <v>0.10073578320570412</v>
      </c>
      <c r="M134" s="302">
        <v>3.8228092910239195E-2</v>
      </c>
      <c r="N134" s="302">
        <v>2.0472435492658356E-2</v>
      </c>
      <c r="O134" s="302">
        <f t="shared" si="65"/>
        <v>0.15943631160860167</v>
      </c>
    </row>
    <row r="135" spans="1:15" s="236" customFormat="1" x14ac:dyDescent="0.2">
      <c r="A135" s="237" t="str">
        <f>name!E$11</f>
        <v>Process, plant and machine operatives</v>
      </c>
      <c r="B135" s="302">
        <v>1.0607839828651511</v>
      </c>
      <c r="C135" s="302">
        <v>5.2750507237771756E-2</v>
      </c>
      <c r="D135" s="302">
        <v>0</v>
      </c>
      <c r="E135" s="302">
        <f t="shared" si="63"/>
        <v>1.1135344901029229</v>
      </c>
      <c r="F135" s="303"/>
      <c r="G135" s="302">
        <v>1.0458397437229376</v>
      </c>
      <c r="H135" s="302">
        <v>2.5546670362244672E-2</v>
      </c>
      <c r="I135" s="302">
        <v>7.5989127702324633E-2</v>
      </c>
      <c r="J135" s="302">
        <f t="shared" si="66"/>
        <v>1.1473755417875069</v>
      </c>
      <c r="K135" s="303"/>
      <c r="L135" s="302">
        <v>1.0183655183210814</v>
      </c>
      <c r="M135" s="302">
        <v>2.6793653658815992E-2</v>
      </c>
      <c r="N135" s="302">
        <v>6.9237353383324915E-2</v>
      </c>
      <c r="O135" s="302">
        <f t="shared" si="65"/>
        <v>1.1143965253632222</v>
      </c>
    </row>
    <row r="136" spans="1:15" s="236" customFormat="1" x14ac:dyDescent="0.2">
      <c r="A136" s="237" t="str">
        <f>name!E$12</f>
        <v>Elementary occupations</v>
      </c>
      <c r="B136" s="302">
        <v>0.78815847704802799</v>
      </c>
      <c r="C136" s="302">
        <v>0.11064824598852209</v>
      </c>
      <c r="D136" s="302">
        <v>0</v>
      </c>
      <c r="E136" s="302">
        <f t="shared" si="63"/>
        <v>0.89880672303655007</v>
      </c>
      <c r="F136" s="303"/>
      <c r="G136" s="302">
        <v>0.89141850667265832</v>
      </c>
      <c r="H136" s="302">
        <v>0.12206864930744632</v>
      </c>
      <c r="I136" s="302">
        <v>5.8866237803459856E-2</v>
      </c>
      <c r="J136" s="302">
        <f t="shared" si="66"/>
        <v>1.0723533937835645</v>
      </c>
      <c r="K136" s="303"/>
      <c r="L136" s="302">
        <v>0.97596207913177457</v>
      </c>
      <c r="M136" s="302">
        <v>0.11863383959156711</v>
      </c>
      <c r="N136" s="302">
        <v>6.3322005510322632E-2</v>
      </c>
      <c r="O136" s="302">
        <f t="shared" si="65"/>
        <v>1.1579179242336641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3.977489466398108</v>
      </c>
      <c r="C138" s="311">
        <f t="shared" ref="C138:E138" si="67">SUM(C128:C136)</f>
        <v>0.57151053360188875</v>
      </c>
      <c r="D138" s="311">
        <f t="shared" si="67"/>
        <v>0</v>
      </c>
      <c r="E138" s="311">
        <f t="shared" si="67"/>
        <v>4.5489999999999977</v>
      </c>
      <c r="F138" s="311"/>
      <c r="G138" s="311">
        <f t="shared" ref="G138:J138" si="68">SUM(G128:G136)</f>
        <v>4.3712176951511283</v>
      </c>
      <c r="H138" s="311">
        <f t="shared" si="68"/>
        <v>0.64872929852618511</v>
      </c>
      <c r="I138" s="311">
        <f t="shared" si="68"/>
        <v>0.6810530063226834</v>
      </c>
      <c r="J138" s="311">
        <f t="shared" si="68"/>
        <v>5.7009999999999961</v>
      </c>
      <c r="K138" s="311"/>
      <c r="L138" s="311">
        <f t="shared" ref="L138:O138" si="69">SUM(L128:L136)</f>
        <v>4.6702988072810996</v>
      </c>
      <c r="M138" s="311">
        <f t="shared" si="69"/>
        <v>0.70924959197359561</v>
      </c>
      <c r="N138" s="311">
        <f t="shared" si="69"/>
        <v>0.6494516007452974</v>
      </c>
      <c r="O138" s="311">
        <f t="shared" si="69"/>
        <v>6.0289999999999919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2.4285141442566442</v>
      </c>
      <c r="C145" s="302">
        <v>0.19999000880803575</v>
      </c>
      <c r="D145" s="302">
        <v>0.60069343317643165</v>
      </c>
      <c r="E145" s="302">
        <f>SUM(B145:D145)</f>
        <v>3.2291975862411118</v>
      </c>
      <c r="F145" s="303"/>
      <c r="G145" s="302">
        <v>2.9912856294513932</v>
      </c>
      <c r="H145" s="302">
        <v>0.42929411909777354</v>
      </c>
      <c r="I145" s="302">
        <v>1.0211236033257167</v>
      </c>
      <c r="J145" s="302">
        <f>SUM(G145:I145)</f>
        <v>4.4417033518748834</v>
      </c>
      <c r="K145" s="303"/>
      <c r="L145" s="302">
        <v>2.9288235898676298</v>
      </c>
      <c r="M145" s="302">
        <v>0.42864539104198557</v>
      </c>
      <c r="N145" s="302">
        <v>1.0582229083291816</v>
      </c>
      <c r="O145" s="302">
        <f>SUM(L145:N145)</f>
        <v>4.4156918892387971</v>
      </c>
    </row>
    <row r="146" spans="1:15" s="236" customFormat="1" x14ac:dyDescent="0.2">
      <c r="A146" s="237" t="str">
        <f>name!E$5</f>
        <v>Professional occupations</v>
      </c>
      <c r="B146" s="302">
        <v>2.6658787866552793</v>
      </c>
      <c r="C146" s="302">
        <v>0.12075976080567596</v>
      </c>
      <c r="D146" s="302">
        <v>0.23735379791641878</v>
      </c>
      <c r="E146" s="302">
        <f t="shared" ref="E146:E153" si="70">SUM(B146:D146)</f>
        <v>3.023992345377374</v>
      </c>
      <c r="F146" s="303"/>
      <c r="G146" s="302">
        <v>3.7063820894083901</v>
      </c>
      <c r="H146" s="302">
        <v>0.23105775774578047</v>
      </c>
      <c r="I146" s="302">
        <v>0.38438874788357946</v>
      </c>
      <c r="J146" s="302">
        <f t="shared" ref="J146:J148" si="71">SUM(G146:I146)</f>
        <v>4.3218285950377506</v>
      </c>
      <c r="K146" s="303"/>
      <c r="L146" s="302">
        <v>4.9767472426366206</v>
      </c>
      <c r="M146" s="302">
        <v>0.24685725802345598</v>
      </c>
      <c r="N146" s="302">
        <v>0.29633399304528046</v>
      </c>
      <c r="O146" s="302">
        <f t="shared" ref="O146:O153" si="72">SUM(L146:N146)</f>
        <v>5.5199384937053573</v>
      </c>
    </row>
    <row r="147" spans="1:15" s="236" customFormat="1" x14ac:dyDescent="0.2">
      <c r="A147" s="237" t="str">
        <f>name!E$6</f>
        <v>Associate professional occupations</v>
      </c>
      <c r="B147" s="302">
        <v>1.9371382156728814</v>
      </c>
      <c r="C147" s="302">
        <v>0.18959988680177661</v>
      </c>
      <c r="D147" s="302">
        <v>0.15132778296903596</v>
      </c>
      <c r="E147" s="302">
        <f t="shared" si="70"/>
        <v>2.2780658854436941</v>
      </c>
      <c r="F147" s="303"/>
      <c r="G147" s="302">
        <v>2.4980502691249922</v>
      </c>
      <c r="H147" s="302">
        <v>0.31700284595421124</v>
      </c>
      <c r="I147" s="302">
        <v>0.18257196202354914</v>
      </c>
      <c r="J147" s="302">
        <f t="shared" si="71"/>
        <v>2.9976250771027524</v>
      </c>
      <c r="K147" s="303"/>
      <c r="L147" s="302">
        <v>2.751415985412792</v>
      </c>
      <c r="M147" s="302">
        <v>0.28493755938372217</v>
      </c>
      <c r="N147" s="302">
        <v>0.19478421969390741</v>
      </c>
      <c r="O147" s="302">
        <f t="shared" si="72"/>
        <v>3.2311377644904216</v>
      </c>
    </row>
    <row r="148" spans="1:15" s="236" customFormat="1" x14ac:dyDescent="0.2">
      <c r="A148" s="237" t="str">
        <f>name!E$7</f>
        <v>Administrative and secretarial occupations</v>
      </c>
      <c r="B148" s="302">
        <v>2.1309762326614066</v>
      </c>
      <c r="C148" s="302">
        <v>0.9428807999469232</v>
      </c>
      <c r="D148" s="302">
        <v>0.50829092865618442</v>
      </c>
      <c r="E148" s="302">
        <f t="shared" si="70"/>
        <v>3.5821479612645142</v>
      </c>
      <c r="F148" s="303"/>
      <c r="G148" s="302">
        <v>2.0424613517141514</v>
      </c>
      <c r="H148" s="302">
        <v>1.1806579916584785</v>
      </c>
      <c r="I148" s="302">
        <v>0.18099416595698231</v>
      </c>
      <c r="J148" s="302">
        <f t="shared" si="71"/>
        <v>3.4041135093296124</v>
      </c>
      <c r="K148" s="303"/>
      <c r="L148" s="302">
        <v>1.7347058030160087</v>
      </c>
      <c r="M148" s="302">
        <v>1.1451976194514641</v>
      </c>
      <c r="N148" s="302">
        <v>0.13173925342173015</v>
      </c>
      <c r="O148" s="302">
        <f t="shared" si="72"/>
        <v>3.0116426758892034</v>
      </c>
    </row>
    <row r="149" spans="1:15" s="236" customFormat="1" x14ac:dyDescent="0.2">
      <c r="A149" s="237" t="str">
        <f>name!E$8</f>
        <v>Skilled trades occupations</v>
      </c>
      <c r="B149" s="302">
        <v>19.388657768361956</v>
      </c>
      <c r="C149" s="302">
        <v>0.55653969778369061</v>
      </c>
      <c r="D149" s="302">
        <v>10.168897630413758</v>
      </c>
      <c r="E149" s="302">
        <f t="shared" si="70"/>
        <v>30.114095096559403</v>
      </c>
      <c r="F149" s="303"/>
      <c r="G149" s="302">
        <v>16.85248212390929</v>
      </c>
      <c r="H149" s="302">
        <v>0.51212168576389994</v>
      </c>
      <c r="I149" s="302">
        <v>12.277528943441272</v>
      </c>
      <c r="J149" s="302">
        <f>SUM(G149:I149)</f>
        <v>29.642132753114463</v>
      </c>
      <c r="K149" s="303"/>
      <c r="L149" s="302">
        <v>13.897357421114332</v>
      </c>
      <c r="M149" s="302">
        <v>0.68790960854709859</v>
      </c>
      <c r="N149" s="302">
        <v>11.890848659723297</v>
      </c>
      <c r="O149" s="302">
        <f t="shared" si="72"/>
        <v>26.476115689384727</v>
      </c>
    </row>
    <row r="150" spans="1:15" s="236" customFormat="1" x14ac:dyDescent="0.2">
      <c r="A150" s="237" t="str">
        <f>name!E$9</f>
        <v>Caring, leisure and other service occupations</v>
      </c>
      <c r="B150" s="302">
        <v>6.9492515835591684E-2</v>
      </c>
      <c r="C150" s="302">
        <v>2.028318983111483E-2</v>
      </c>
      <c r="D150" s="302">
        <v>1.1966939214892544E-2</v>
      </c>
      <c r="E150" s="302">
        <f t="shared" si="70"/>
        <v>0.10174264488159905</v>
      </c>
      <c r="F150" s="303"/>
      <c r="G150" s="302">
        <v>7.7466394476439659E-2</v>
      </c>
      <c r="H150" s="302">
        <v>2.7470864326054563E-2</v>
      </c>
      <c r="I150" s="302">
        <v>7.6652149660906815E-3</v>
      </c>
      <c r="J150" s="302">
        <f t="shared" ref="J150:J153" si="73">SUM(G150:I150)</f>
        <v>0.1126024737685849</v>
      </c>
      <c r="K150" s="303"/>
      <c r="L150" s="302">
        <v>6.7913231663746479E-2</v>
      </c>
      <c r="M150" s="302">
        <v>1.9429748902001952E-2</v>
      </c>
      <c r="N150" s="302">
        <v>1.1785168326527229E-2</v>
      </c>
      <c r="O150" s="302">
        <f t="shared" si="72"/>
        <v>9.9128148892275669E-2</v>
      </c>
    </row>
    <row r="151" spans="1:15" s="236" customFormat="1" x14ac:dyDescent="0.2">
      <c r="A151" s="237" t="str">
        <f>name!E$10</f>
        <v>Sales and customer service occupations</v>
      </c>
      <c r="B151" s="302">
        <v>0.54355186441848269</v>
      </c>
      <c r="C151" s="302">
        <v>0.28937360755096525</v>
      </c>
      <c r="D151" s="302">
        <v>7.3707229524317963E-2</v>
      </c>
      <c r="E151" s="302">
        <f t="shared" si="70"/>
        <v>0.90663270149376585</v>
      </c>
      <c r="F151" s="303"/>
      <c r="G151" s="302">
        <v>0.52764106968055591</v>
      </c>
      <c r="H151" s="302">
        <v>0.37327945030447274</v>
      </c>
      <c r="I151" s="302">
        <v>5.5601255395653998E-2</v>
      </c>
      <c r="J151" s="302">
        <f t="shared" si="73"/>
        <v>0.95652177538068262</v>
      </c>
      <c r="K151" s="303"/>
      <c r="L151" s="302">
        <v>0.53732581633209664</v>
      </c>
      <c r="M151" s="302">
        <v>0.34497830947508579</v>
      </c>
      <c r="N151" s="302">
        <v>5.7096118999102587E-2</v>
      </c>
      <c r="O151" s="302">
        <f t="shared" si="72"/>
        <v>0.93940024480628503</v>
      </c>
    </row>
    <row r="152" spans="1:15" s="236" customFormat="1" x14ac:dyDescent="0.2">
      <c r="A152" s="237" t="str">
        <f>name!E$11</f>
        <v>Process, plant and machine operatives</v>
      </c>
      <c r="B152" s="302">
        <v>3.0884488257413065</v>
      </c>
      <c r="C152" s="302">
        <v>0.10204303007538473</v>
      </c>
      <c r="D152" s="302">
        <v>0.52095468628817265</v>
      </c>
      <c r="E152" s="302">
        <f t="shared" si="70"/>
        <v>3.7114465421048637</v>
      </c>
      <c r="F152" s="303"/>
      <c r="G152" s="302">
        <v>2.7031112069381003</v>
      </c>
      <c r="H152" s="302">
        <v>0.15450278967509048</v>
      </c>
      <c r="I152" s="302">
        <v>0.91172977285559387</v>
      </c>
      <c r="J152" s="302">
        <f t="shared" si="73"/>
        <v>3.7693437694687848</v>
      </c>
      <c r="K152" s="303"/>
      <c r="L152" s="302">
        <v>2.3449866467832816</v>
      </c>
      <c r="M152" s="302">
        <v>0.12881909899564625</v>
      </c>
      <c r="N152" s="302">
        <v>1.2357648666072207</v>
      </c>
      <c r="O152" s="302">
        <f t="shared" si="72"/>
        <v>3.7095706123861487</v>
      </c>
    </row>
    <row r="153" spans="1:15" s="236" customFormat="1" x14ac:dyDescent="0.2">
      <c r="A153" s="237" t="str">
        <f>name!E$12</f>
        <v>Elementary occupations</v>
      </c>
      <c r="B153" s="302">
        <v>1.3709554902996723</v>
      </c>
      <c r="C153" s="302">
        <v>0.37994608925397355</v>
      </c>
      <c r="D153" s="302">
        <v>0.58477765708000606</v>
      </c>
      <c r="E153" s="302">
        <f t="shared" si="70"/>
        <v>2.3356792366336521</v>
      </c>
      <c r="F153" s="303"/>
      <c r="G153" s="302">
        <v>1.1578804347574461</v>
      </c>
      <c r="H153" s="302">
        <v>0.40940811173637254</v>
      </c>
      <c r="I153" s="302">
        <v>0.792840148428686</v>
      </c>
      <c r="J153" s="302">
        <f t="shared" si="73"/>
        <v>2.3601286949225049</v>
      </c>
      <c r="K153" s="303"/>
      <c r="L153" s="302">
        <v>1.2175348135099424</v>
      </c>
      <c r="M153" s="302">
        <v>0.3959855299588721</v>
      </c>
      <c r="N153" s="302">
        <v>0.98785413773795516</v>
      </c>
      <c r="O153" s="302">
        <f t="shared" si="72"/>
        <v>2.6013744812067698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33.623613843903222</v>
      </c>
      <c r="C155" s="311">
        <f t="shared" ref="C155:E155" si="74">SUM(C145:C153)</f>
        <v>2.8014160708575409</v>
      </c>
      <c r="D155" s="311">
        <f t="shared" si="74"/>
        <v>12.857970085239216</v>
      </c>
      <c r="E155" s="311">
        <f t="shared" si="74"/>
        <v>49.282999999999973</v>
      </c>
      <c r="F155" s="311"/>
      <c r="G155" s="311">
        <f t="shared" ref="G155:J155" si="75">SUM(G145:G153)</f>
        <v>32.556760569460756</v>
      </c>
      <c r="H155" s="311">
        <f t="shared" si="75"/>
        <v>3.6347956162621338</v>
      </c>
      <c r="I155" s="311">
        <f t="shared" si="75"/>
        <v>15.814443814277125</v>
      </c>
      <c r="J155" s="311">
        <f t="shared" si="75"/>
        <v>52.006000000000014</v>
      </c>
      <c r="K155" s="311"/>
      <c r="L155" s="311">
        <f t="shared" ref="L155:O155" si="76">SUM(L145:L153)</f>
        <v>30.456810550336449</v>
      </c>
      <c r="M155" s="311">
        <f t="shared" si="76"/>
        <v>3.6827601237793322</v>
      </c>
      <c r="N155" s="311">
        <f t="shared" si="76"/>
        <v>15.864429325884201</v>
      </c>
      <c r="O155" s="311">
        <f t="shared" si="76"/>
        <v>50.003999999999991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6.9546295158481239</v>
      </c>
      <c r="C162" s="302">
        <v>0.55325673802405295</v>
      </c>
      <c r="D162" s="302">
        <v>4.7835149910612822</v>
      </c>
      <c r="E162" s="302">
        <f>SUM(B162:D162)</f>
        <v>12.291401244933459</v>
      </c>
      <c r="F162" s="303"/>
      <c r="G162" s="302">
        <v>9.6631551403863334</v>
      </c>
      <c r="H162" s="302">
        <v>0.83223610560879435</v>
      </c>
      <c r="I162" s="302">
        <v>3.6245603947892091</v>
      </c>
      <c r="J162" s="302">
        <f>SUM(G162:I162)</f>
        <v>14.119951640784336</v>
      </c>
      <c r="K162" s="303"/>
      <c r="L162" s="302">
        <v>10.360670304664662</v>
      </c>
      <c r="M162" s="302">
        <v>0.84731591510589466</v>
      </c>
      <c r="N162" s="302">
        <v>3.6035027018927108</v>
      </c>
      <c r="O162" s="302">
        <f>SUM(L162:N162)</f>
        <v>14.811488921663269</v>
      </c>
    </row>
    <row r="163" spans="1:15" s="236" customFormat="1" x14ac:dyDescent="0.2">
      <c r="A163" s="237" t="str">
        <f>name!E$5</f>
        <v>Professional occupations</v>
      </c>
      <c r="B163" s="302">
        <v>4.8106420245519317</v>
      </c>
      <c r="C163" s="302">
        <v>0.86907924192369868</v>
      </c>
      <c r="D163" s="302">
        <v>0.93814135909564311</v>
      </c>
      <c r="E163" s="302">
        <f t="shared" ref="E163:E170" si="77">SUM(B163:D163)</f>
        <v>6.6178626255712736</v>
      </c>
      <c r="F163" s="303"/>
      <c r="G163" s="302">
        <v>7.5902022918992458</v>
      </c>
      <c r="H163" s="302">
        <v>1.2341089122805304</v>
      </c>
      <c r="I163" s="302">
        <v>0.70167163294693591</v>
      </c>
      <c r="J163" s="302">
        <f t="shared" ref="J163:J165" si="78">SUM(G163:I163)</f>
        <v>9.5259828371267119</v>
      </c>
      <c r="K163" s="303"/>
      <c r="L163" s="302">
        <v>10.297181908018201</v>
      </c>
      <c r="M163" s="302">
        <v>1.1134197607309237</v>
      </c>
      <c r="N163" s="302">
        <v>0.44132096495207418</v>
      </c>
      <c r="O163" s="302">
        <f t="shared" ref="O163:O170" si="79">SUM(L163:N163)</f>
        <v>11.8519226337012</v>
      </c>
    </row>
    <row r="164" spans="1:15" s="236" customFormat="1" x14ac:dyDescent="0.2">
      <c r="A164" s="237" t="str">
        <f>name!E$6</f>
        <v>Associate professional occupations</v>
      </c>
      <c r="B164" s="302">
        <v>4.3032548479280104</v>
      </c>
      <c r="C164" s="302">
        <v>1.4640298766745181</v>
      </c>
      <c r="D164" s="302">
        <v>0.61351441868591128</v>
      </c>
      <c r="E164" s="302">
        <f t="shared" si="77"/>
        <v>6.3807991432884394</v>
      </c>
      <c r="F164" s="303"/>
      <c r="G164" s="302">
        <v>5.8471103702413396</v>
      </c>
      <c r="H164" s="302">
        <v>1.6737528284952543</v>
      </c>
      <c r="I164" s="302">
        <v>0.40285333865158496</v>
      </c>
      <c r="J164" s="302">
        <f t="shared" si="78"/>
        <v>7.923716537388179</v>
      </c>
      <c r="K164" s="303"/>
      <c r="L164" s="302">
        <v>6.7550813273810055</v>
      </c>
      <c r="M164" s="302">
        <v>1.4201487131924557</v>
      </c>
      <c r="N164" s="302">
        <v>0.36585618522182933</v>
      </c>
      <c r="O164" s="302">
        <f t="shared" si="79"/>
        <v>8.5410862257952918</v>
      </c>
    </row>
    <row r="165" spans="1:15" s="236" customFormat="1" x14ac:dyDescent="0.2">
      <c r="A165" s="237" t="str">
        <f>name!E$7</f>
        <v>Administrative and secretarial occupations</v>
      </c>
      <c r="B165" s="302">
        <v>4.5499600882825542</v>
      </c>
      <c r="C165" s="302">
        <v>1.6226487548158355</v>
      </c>
      <c r="D165" s="302">
        <v>0.22031137050366084</v>
      </c>
      <c r="E165" s="302">
        <f t="shared" si="77"/>
        <v>6.3929202136020509</v>
      </c>
      <c r="F165" s="303"/>
      <c r="G165" s="302">
        <v>4.9338356280365367</v>
      </c>
      <c r="H165" s="302">
        <v>1.7337285177471238</v>
      </c>
      <c r="I165" s="302">
        <v>0.15081212474833997</v>
      </c>
      <c r="J165" s="302">
        <f t="shared" si="78"/>
        <v>6.8183762705320001</v>
      </c>
      <c r="K165" s="303"/>
      <c r="L165" s="302">
        <v>5.9086036270138287</v>
      </c>
      <c r="M165" s="302">
        <v>1.6789140793799648</v>
      </c>
      <c r="N165" s="302">
        <v>1.3241590976114304</v>
      </c>
      <c r="O165" s="302">
        <f t="shared" si="79"/>
        <v>8.9116768040052232</v>
      </c>
    </row>
    <row r="166" spans="1:15" s="236" customFormat="1" x14ac:dyDescent="0.2">
      <c r="A166" s="237" t="str">
        <f>name!E$8</f>
        <v>Skilled trades occupations</v>
      </c>
      <c r="B166" s="302">
        <v>7.3256623360659932</v>
      </c>
      <c r="C166" s="302">
        <v>1.0921327190015169</v>
      </c>
      <c r="D166" s="302">
        <v>2.8065808478893706</v>
      </c>
      <c r="E166" s="302">
        <f t="shared" si="77"/>
        <v>11.224375902956879</v>
      </c>
      <c r="F166" s="303"/>
      <c r="G166" s="302">
        <v>6.9627462612904241</v>
      </c>
      <c r="H166" s="302">
        <v>0.69755830033957877</v>
      </c>
      <c r="I166" s="302">
        <v>1.6807109984082358</v>
      </c>
      <c r="J166" s="302">
        <f>SUM(G166:I166)</f>
        <v>9.3410155600382385</v>
      </c>
      <c r="K166" s="303"/>
      <c r="L166" s="302">
        <v>6.5118511561516614</v>
      </c>
      <c r="M166" s="302">
        <v>0.70428837324323856</v>
      </c>
      <c r="N166" s="302">
        <v>1.7767051523721606</v>
      </c>
      <c r="O166" s="302">
        <f t="shared" si="79"/>
        <v>8.9928446817670604</v>
      </c>
    </row>
    <row r="167" spans="1:15" s="236" customFormat="1" x14ac:dyDescent="0.2">
      <c r="A167" s="237" t="str">
        <f>name!E$9</f>
        <v>Caring, leisure and other service occupations</v>
      </c>
      <c r="B167" s="302">
        <v>1.0202332786631838</v>
      </c>
      <c r="C167" s="302">
        <v>0.26477460148070592</v>
      </c>
      <c r="D167" s="302">
        <v>0.16749613520643958</v>
      </c>
      <c r="E167" s="302">
        <f t="shared" si="77"/>
        <v>1.4525040153503292</v>
      </c>
      <c r="F167" s="303"/>
      <c r="G167" s="302">
        <v>0.86634365254369361</v>
      </c>
      <c r="H167" s="302">
        <v>0.23029103018541955</v>
      </c>
      <c r="I167" s="302">
        <v>0.15145211938234016</v>
      </c>
      <c r="J167" s="302">
        <f t="shared" ref="J167:J170" si="80">SUM(G167:I167)</f>
        <v>1.2480868021114533</v>
      </c>
      <c r="K167" s="303"/>
      <c r="L167" s="302">
        <v>1.2020038303253466</v>
      </c>
      <c r="M167" s="302">
        <v>0.18890179442681018</v>
      </c>
      <c r="N167" s="302">
        <v>0.20134463288837934</v>
      </c>
      <c r="O167" s="302">
        <f t="shared" si="79"/>
        <v>1.592250257640536</v>
      </c>
    </row>
    <row r="168" spans="1:15" s="236" customFormat="1" x14ac:dyDescent="0.2">
      <c r="A168" s="237" t="str">
        <f>name!E$10</f>
        <v>Sales and customer service occupations</v>
      </c>
      <c r="B168" s="302">
        <v>18.823669434127524</v>
      </c>
      <c r="C168" s="302">
        <v>43.28372406042039</v>
      </c>
      <c r="D168" s="302">
        <v>2.9368576273424978</v>
      </c>
      <c r="E168" s="302">
        <f t="shared" si="77"/>
        <v>65.044251121890412</v>
      </c>
      <c r="F168" s="303"/>
      <c r="G168" s="302">
        <v>17.700660652633001</v>
      </c>
      <c r="H168" s="302">
        <v>40.466354453776688</v>
      </c>
      <c r="I168" s="302">
        <v>1.5355357853027154</v>
      </c>
      <c r="J168" s="302">
        <f t="shared" si="80"/>
        <v>59.702550891712406</v>
      </c>
      <c r="K168" s="303"/>
      <c r="L168" s="302">
        <v>17.252227346102263</v>
      </c>
      <c r="M168" s="302">
        <v>38.091744129311202</v>
      </c>
      <c r="N168" s="302">
        <v>0.97775531530531556</v>
      </c>
      <c r="O168" s="302">
        <f t="shared" si="79"/>
        <v>56.321726790718785</v>
      </c>
    </row>
    <row r="169" spans="1:15" s="236" customFormat="1" x14ac:dyDescent="0.2">
      <c r="A169" s="237" t="str">
        <f>name!E$11</f>
        <v>Process, plant and machine operatives</v>
      </c>
      <c r="B169" s="302">
        <v>6.2456683338043986</v>
      </c>
      <c r="C169" s="302">
        <v>1.2290628427235712</v>
      </c>
      <c r="D169" s="302">
        <v>0.2277249847358129</v>
      </c>
      <c r="E169" s="302">
        <f t="shared" si="77"/>
        <v>7.7024561612637825</v>
      </c>
      <c r="F169" s="303"/>
      <c r="G169" s="302">
        <v>6.2404086648785491</v>
      </c>
      <c r="H169" s="302">
        <v>1.1515282080607805</v>
      </c>
      <c r="I169" s="302">
        <v>0.17458708364891287</v>
      </c>
      <c r="J169" s="302">
        <f t="shared" si="80"/>
        <v>7.5665239565882416</v>
      </c>
      <c r="K169" s="303"/>
      <c r="L169" s="302">
        <v>5.0213056837353029</v>
      </c>
      <c r="M169" s="302">
        <v>1.3920060700449053</v>
      </c>
      <c r="N169" s="302">
        <v>0.15502793029792661</v>
      </c>
      <c r="O169" s="302">
        <f t="shared" si="79"/>
        <v>6.5683396840781345</v>
      </c>
    </row>
    <row r="170" spans="1:15" s="236" customFormat="1" x14ac:dyDescent="0.2">
      <c r="A170" s="237" t="str">
        <f>name!E$12</f>
        <v>Elementary occupations</v>
      </c>
      <c r="B170" s="302">
        <v>6.4033595873687261</v>
      </c>
      <c r="C170" s="302">
        <v>6.5413731645604889</v>
      </c>
      <c r="D170" s="302">
        <v>0.21169681921409969</v>
      </c>
      <c r="E170" s="302">
        <f t="shared" si="77"/>
        <v>13.156429571143315</v>
      </c>
      <c r="F170" s="303"/>
      <c r="G170" s="302">
        <v>6.6232442945970815</v>
      </c>
      <c r="H170" s="302">
        <v>4.9353156983597364</v>
      </c>
      <c r="I170" s="302">
        <v>0.11023551076167547</v>
      </c>
      <c r="J170" s="302">
        <f t="shared" si="80"/>
        <v>11.668795503718494</v>
      </c>
      <c r="K170" s="303"/>
      <c r="L170" s="302">
        <v>6.9516123746464107</v>
      </c>
      <c r="M170" s="302">
        <v>3.0021694310552274</v>
      </c>
      <c r="N170" s="302">
        <v>0.12688219492896888</v>
      </c>
      <c r="O170" s="302">
        <f t="shared" si="79"/>
        <v>10.080664000630607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60.437079446640446</v>
      </c>
      <c r="C172" s="311">
        <f t="shared" ref="C172:E172" si="81">SUM(C162:C170)</f>
        <v>56.920081999624777</v>
      </c>
      <c r="D172" s="311">
        <f t="shared" si="81"/>
        <v>12.905838553734718</v>
      </c>
      <c r="E172" s="311">
        <f t="shared" si="81"/>
        <v>130.26299999999992</v>
      </c>
      <c r="F172" s="311"/>
      <c r="G172" s="311">
        <f t="shared" ref="G172:J172" si="82">SUM(G162:G170)</f>
        <v>66.427706956506199</v>
      </c>
      <c r="H172" s="311">
        <f t="shared" si="82"/>
        <v>52.95487405485391</v>
      </c>
      <c r="I172" s="311">
        <f t="shared" si="82"/>
        <v>8.5324189886399502</v>
      </c>
      <c r="J172" s="311">
        <f t="shared" si="82"/>
        <v>127.91500000000006</v>
      </c>
      <c r="K172" s="311"/>
      <c r="L172" s="311">
        <f t="shared" ref="L172:O172" si="83">SUM(L162:L170)</f>
        <v>70.260537558038692</v>
      </c>
      <c r="M172" s="311">
        <f t="shared" si="83"/>
        <v>48.438908266490628</v>
      </c>
      <c r="N172" s="311">
        <f t="shared" si="83"/>
        <v>8.9725541754707958</v>
      </c>
      <c r="O172" s="311">
        <f t="shared" si="83"/>
        <v>127.67200000000011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1.7415380175672477</v>
      </c>
      <c r="C179" s="302">
        <v>0.17404601741229395</v>
      </c>
      <c r="D179" s="302">
        <v>0.3675040180533003</v>
      </c>
      <c r="E179" s="302">
        <f>SUM(B179:D179)</f>
        <v>2.2830880530328419</v>
      </c>
      <c r="F179" s="303"/>
      <c r="G179" s="302">
        <v>2.3904971716493506</v>
      </c>
      <c r="H179" s="302">
        <v>0.28441233053865805</v>
      </c>
      <c r="I179" s="302">
        <v>1.1898426619699338</v>
      </c>
      <c r="J179" s="302">
        <f>SUM(G179:I179)</f>
        <v>3.8647521641579425</v>
      </c>
      <c r="K179" s="303"/>
      <c r="L179" s="302">
        <v>2.5078018252410077</v>
      </c>
      <c r="M179" s="302">
        <v>0.35993586102207514</v>
      </c>
      <c r="N179" s="302">
        <v>1.2368063801383702</v>
      </c>
      <c r="O179" s="302">
        <f>SUM(L179:N179)</f>
        <v>4.104544066401453</v>
      </c>
    </row>
    <row r="180" spans="1:15" s="236" customFormat="1" x14ac:dyDescent="0.2">
      <c r="A180" s="237" t="str">
        <f>name!E$5</f>
        <v>Professional occupations</v>
      </c>
      <c r="B180" s="302">
        <v>1.445387343581227</v>
      </c>
      <c r="C180" s="302">
        <v>0.14062487878107821</v>
      </c>
      <c r="D180" s="302">
        <v>0.10795053926847248</v>
      </c>
      <c r="E180" s="302">
        <f t="shared" ref="E180:E187" si="84">SUM(B180:D180)</f>
        <v>1.6939627616307777</v>
      </c>
      <c r="F180" s="303"/>
      <c r="G180" s="302">
        <v>2.4167870963033478</v>
      </c>
      <c r="H180" s="302">
        <v>0.24046514886495063</v>
      </c>
      <c r="I180" s="302">
        <v>0.29990403772638091</v>
      </c>
      <c r="J180" s="302">
        <f t="shared" ref="J180:J182" si="85">SUM(G180:I180)</f>
        <v>2.9571562828946791</v>
      </c>
      <c r="K180" s="303"/>
      <c r="L180" s="302">
        <v>3.7875911582426354</v>
      </c>
      <c r="M180" s="302">
        <v>0.42532219226680296</v>
      </c>
      <c r="N180" s="302">
        <v>0.29600517847374574</v>
      </c>
      <c r="O180" s="302">
        <f t="shared" ref="O180:O187" si="86">SUM(L180:N180)</f>
        <v>4.5089185289831848</v>
      </c>
    </row>
    <row r="181" spans="1:15" s="236" customFormat="1" x14ac:dyDescent="0.2">
      <c r="A181" s="237" t="str">
        <f>name!E$6</f>
        <v>Associate professional occupations</v>
      </c>
      <c r="B181" s="302">
        <v>1.5802042047206613</v>
      </c>
      <c r="C181" s="302">
        <v>0.22576689096852737</v>
      </c>
      <c r="D181" s="302">
        <v>7.5143205547276409E-2</v>
      </c>
      <c r="E181" s="302">
        <f t="shared" si="84"/>
        <v>1.8811143012364651</v>
      </c>
      <c r="F181" s="303"/>
      <c r="G181" s="302">
        <v>2.4836205851385866</v>
      </c>
      <c r="H181" s="302">
        <v>0.33011786180730629</v>
      </c>
      <c r="I181" s="302">
        <v>0.22758358869289116</v>
      </c>
      <c r="J181" s="302">
        <f t="shared" si="85"/>
        <v>3.041322035638784</v>
      </c>
      <c r="K181" s="303"/>
      <c r="L181" s="302">
        <v>3.2297341077624724</v>
      </c>
      <c r="M181" s="302">
        <v>0.47468557153171709</v>
      </c>
      <c r="N181" s="302">
        <v>0.25014099236044307</v>
      </c>
      <c r="O181" s="302">
        <f t="shared" si="86"/>
        <v>3.9545606716546327</v>
      </c>
    </row>
    <row r="182" spans="1:15" s="236" customFormat="1" x14ac:dyDescent="0.2">
      <c r="A182" s="237" t="str">
        <f>name!E$7</f>
        <v>Administrative and secretarial occupations</v>
      </c>
      <c r="B182" s="302">
        <v>2.0653575824563863</v>
      </c>
      <c r="C182" s="302">
        <v>1.0689668161907648</v>
      </c>
      <c r="D182" s="302">
        <v>0.11204133314847155</v>
      </c>
      <c r="E182" s="302">
        <f t="shared" si="84"/>
        <v>3.2463657317956227</v>
      </c>
      <c r="F182" s="303"/>
      <c r="G182" s="302">
        <v>2.6745075446503468</v>
      </c>
      <c r="H182" s="302">
        <v>1.2107898510510118</v>
      </c>
      <c r="I182" s="302">
        <v>0.60276165946993521</v>
      </c>
      <c r="J182" s="302">
        <f t="shared" si="85"/>
        <v>4.4880590551712931</v>
      </c>
      <c r="K182" s="303"/>
      <c r="L182" s="302">
        <v>2.9627699201442543</v>
      </c>
      <c r="M182" s="302">
        <v>1.2247513058314659</v>
      </c>
      <c r="N182" s="302">
        <v>0.47781166972577355</v>
      </c>
      <c r="O182" s="302">
        <f t="shared" si="86"/>
        <v>4.6653328957014937</v>
      </c>
    </row>
    <row r="183" spans="1:15" s="236" customFormat="1" x14ac:dyDescent="0.2">
      <c r="A183" s="237" t="str">
        <f>name!E$8</f>
        <v>Skilled trades occupations</v>
      </c>
      <c r="B183" s="302">
        <v>1.3328394698793717</v>
      </c>
      <c r="C183" s="302">
        <v>0.2983159049159162</v>
      </c>
      <c r="D183" s="302">
        <v>0.36016057804744755</v>
      </c>
      <c r="E183" s="302">
        <f t="shared" si="84"/>
        <v>1.9913159528427353</v>
      </c>
      <c r="F183" s="303"/>
      <c r="G183" s="302">
        <v>1.373663377467857</v>
      </c>
      <c r="H183" s="302">
        <v>0.28685150026479983</v>
      </c>
      <c r="I183" s="302">
        <v>0.38262983134970996</v>
      </c>
      <c r="J183" s="302">
        <f>SUM(G183:I183)</f>
        <v>2.0431447090823669</v>
      </c>
      <c r="K183" s="303"/>
      <c r="L183" s="302">
        <v>1.2290807571575564</v>
      </c>
      <c r="M183" s="302">
        <v>0.53664392838726294</v>
      </c>
      <c r="N183" s="302">
        <v>0.49697100434785696</v>
      </c>
      <c r="O183" s="302">
        <f t="shared" si="86"/>
        <v>2.2626956898926762</v>
      </c>
    </row>
    <row r="184" spans="1:15" s="236" customFormat="1" x14ac:dyDescent="0.2">
      <c r="A184" s="237" t="str">
        <f>name!E$9</f>
        <v>Caring, leisure and other service occupations</v>
      </c>
      <c r="B184" s="302">
        <v>1.6256314093708861</v>
      </c>
      <c r="C184" s="302">
        <v>1.0369506898934278</v>
      </c>
      <c r="D184" s="302">
        <v>0.18977790409355583</v>
      </c>
      <c r="E184" s="302">
        <f t="shared" si="84"/>
        <v>2.8523600033578695</v>
      </c>
      <c r="F184" s="303"/>
      <c r="G184" s="302">
        <v>2.0189713413110786</v>
      </c>
      <c r="H184" s="302">
        <v>1.1281787667942589</v>
      </c>
      <c r="I184" s="302">
        <v>0.33265812149481289</v>
      </c>
      <c r="J184" s="302">
        <f t="shared" ref="J184:J187" si="87">SUM(G184:I184)</f>
        <v>3.4798082296001502</v>
      </c>
      <c r="K184" s="303"/>
      <c r="L184" s="302">
        <v>2.0029846354727212</v>
      </c>
      <c r="M184" s="302">
        <v>1.1315636513492413</v>
      </c>
      <c r="N184" s="302">
        <v>0.4217502934720832</v>
      </c>
      <c r="O184" s="302">
        <f t="shared" si="86"/>
        <v>3.5562985802940457</v>
      </c>
    </row>
    <row r="185" spans="1:15" s="236" customFormat="1" x14ac:dyDescent="0.2">
      <c r="A185" s="237" t="str">
        <f>name!E$10</f>
        <v>Sales and customer service occupations</v>
      </c>
      <c r="B185" s="302">
        <v>0.8346561336776892</v>
      </c>
      <c r="C185" s="302">
        <v>0.50030299418060142</v>
      </c>
      <c r="D185" s="302">
        <v>7.6998045407982996E-2</v>
      </c>
      <c r="E185" s="302">
        <f t="shared" si="84"/>
        <v>1.4119571732662737</v>
      </c>
      <c r="F185" s="303"/>
      <c r="G185" s="302">
        <v>1.0243203691079241</v>
      </c>
      <c r="H185" s="302">
        <v>0.60198358906254834</v>
      </c>
      <c r="I185" s="302">
        <v>0.16868191998285106</v>
      </c>
      <c r="J185" s="302">
        <f t="shared" si="87"/>
        <v>1.7949858781533234</v>
      </c>
      <c r="K185" s="303"/>
      <c r="L185" s="302">
        <v>1.244017435653433</v>
      </c>
      <c r="M185" s="302">
        <v>0.85224967317337152</v>
      </c>
      <c r="N185" s="302">
        <v>0.14608637902822705</v>
      </c>
      <c r="O185" s="302">
        <f t="shared" si="86"/>
        <v>2.2423534878550315</v>
      </c>
    </row>
    <row r="186" spans="1:15" s="236" customFormat="1" x14ac:dyDescent="0.2">
      <c r="A186" s="237" t="str">
        <f>name!E$11</f>
        <v>Process, plant and machine operatives</v>
      </c>
      <c r="B186" s="302">
        <v>9.9234732023885091</v>
      </c>
      <c r="C186" s="302">
        <v>1.3703198442914741</v>
      </c>
      <c r="D186" s="302">
        <v>3.4729084326689028</v>
      </c>
      <c r="E186" s="302">
        <f t="shared" si="84"/>
        <v>14.766701479348885</v>
      </c>
      <c r="F186" s="303"/>
      <c r="G186" s="302">
        <v>10.120728511395443</v>
      </c>
      <c r="H186" s="302">
        <v>1.6381493285629269</v>
      </c>
      <c r="I186" s="302">
        <v>4.7772544361857898</v>
      </c>
      <c r="J186" s="302">
        <f t="shared" si="87"/>
        <v>16.536132276144158</v>
      </c>
      <c r="K186" s="303"/>
      <c r="L186" s="302">
        <v>8.2099567665960453</v>
      </c>
      <c r="M186" s="302">
        <v>1.7415869526962078</v>
      </c>
      <c r="N186" s="302">
        <v>5.4045390652586907</v>
      </c>
      <c r="O186" s="302">
        <f t="shared" si="86"/>
        <v>15.356082784550944</v>
      </c>
    </row>
    <row r="187" spans="1:15" s="236" customFormat="1" x14ac:dyDescent="0.2">
      <c r="A187" s="237" t="str">
        <f>name!E$12</f>
        <v>Elementary occupations</v>
      </c>
      <c r="B187" s="302">
        <v>4.9547212300257835</v>
      </c>
      <c r="C187" s="302">
        <v>1.1919824391214688</v>
      </c>
      <c r="D187" s="302">
        <v>0.13643087434122531</v>
      </c>
      <c r="E187" s="302">
        <f t="shared" si="84"/>
        <v>6.2831345434884769</v>
      </c>
      <c r="F187" s="303"/>
      <c r="G187" s="302">
        <v>4.3213528268165886</v>
      </c>
      <c r="H187" s="302">
        <v>1.1797896454073611</v>
      </c>
      <c r="I187" s="302">
        <v>0.19049689693331248</v>
      </c>
      <c r="J187" s="302">
        <f t="shared" si="87"/>
        <v>5.6916393691572615</v>
      </c>
      <c r="K187" s="303"/>
      <c r="L187" s="302">
        <v>4.252847732454164</v>
      </c>
      <c r="M187" s="302">
        <v>1.0228355197346195</v>
      </c>
      <c r="N187" s="302">
        <v>0.22253004247773947</v>
      </c>
      <c r="O187" s="302">
        <f t="shared" si="86"/>
        <v>5.498213294666523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25.503808593667763</v>
      </c>
      <c r="C189" s="311">
        <f t="shared" ref="C189:E189" si="88">SUM(C179:C187)</f>
        <v>6.0072764757555532</v>
      </c>
      <c r="D189" s="311">
        <f t="shared" si="88"/>
        <v>4.8989149305766349</v>
      </c>
      <c r="E189" s="311">
        <f t="shared" si="88"/>
        <v>36.409999999999947</v>
      </c>
      <c r="F189" s="311"/>
      <c r="G189" s="311">
        <f t="shared" ref="G189:J189" si="89">SUM(G179:G187)</f>
        <v>28.824448823840523</v>
      </c>
      <c r="H189" s="311">
        <f t="shared" si="89"/>
        <v>6.9007380223538224</v>
      </c>
      <c r="I189" s="311">
        <f t="shared" si="89"/>
        <v>8.1718131538056173</v>
      </c>
      <c r="J189" s="311">
        <f t="shared" si="89"/>
        <v>43.896999999999949</v>
      </c>
      <c r="K189" s="311"/>
      <c r="L189" s="311">
        <f t="shared" ref="L189:O189" si="90">SUM(L179:L187)</f>
        <v>29.426784338724289</v>
      </c>
      <c r="M189" s="311">
        <f t="shared" si="90"/>
        <v>7.7695746559927645</v>
      </c>
      <c r="N189" s="311">
        <f t="shared" si="90"/>
        <v>8.9526410052829295</v>
      </c>
      <c r="O189" s="311">
        <f t="shared" si="90"/>
        <v>46.148999999999987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6.2142012471617454</v>
      </c>
      <c r="C196" s="302">
        <v>0.59027456685651236</v>
      </c>
      <c r="D196" s="302">
        <v>3.3349398372430881</v>
      </c>
      <c r="E196" s="302">
        <f>SUM(B196:D196)</f>
        <v>10.139415651261345</v>
      </c>
      <c r="F196" s="303"/>
      <c r="G196" s="302">
        <v>8.8840397175728807</v>
      </c>
      <c r="H196" s="302">
        <v>1.0694446963057238</v>
      </c>
      <c r="I196" s="302">
        <v>2.8485125132651374</v>
      </c>
      <c r="J196" s="302">
        <f>SUM(G196:I196)</f>
        <v>12.80199692714374</v>
      </c>
      <c r="K196" s="303"/>
      <c r="L196" s="302">
        <v>11.313666172376337</v>
      </c>
      <c r="M196" s="302">
        <v>1.7631353844780588</v>
      </c>
      <c r="N196" s="302">
        <v>3.549478700841596</v>
      </c>
      <c r="O196" s="302">
        <f>SUM(L196:N196)</f>
        <v>16.626280257695992</v>
      </c>
    </row>
    <row r="197" spans="1:15" s="236" customFormat="1" x14ac:dyDescent="0.2">
      <c r="A197" s="237" t="str">
        <f>name!E$5</f>
        <v>Professional occupations</v>
      </c>
      <c r="B197" s="302">
        <v>1.5059550770912262</v>
      </c>
      <c r="C197" s="302">
        <v>0.17205367137828434</v>
      </c>
      <c r="D197" s="302">
        <v>0.23387580807095248</v>
      </c>
      <c r="E197" s="302">
        <f t="shared" ref="E197:E204" si="91">SUM(B197:D197)</f>
        <v>1.911884556540463</v>
      </c>
      <c r="F197" s="303"/>
      <c r="G197" s="302">
        <v>2.6417322057938537</v>
      </c>
      <c r="H197" s="302">
        <v>0.32475491446140425</v>
      </c>
      <c r="I197" s="302">
        <v>0.1956942396719013</v>
      </c>
      <c r="J197" s="302">
        <f t="shared" ref="J197:J199" si="92">SUM(G197:I197)</f>
        <v>3.1621813599271595</v>
      </c>
      <c r="K197" s="303"/>
      <c r="L197" s="302">
        <v>3.551129054678233</v>
      </c>
      <c r="M197" s="302">
        <v>0.60942778043024182</v>
      </c>
      <c r="N197" s="302">
        <v>0.15347476776537519</v>
      </c>
      <c r="O197" s="302">
        <f t="shared" ref="O197:O204" si="93">SUM(L197:N197)</f>
        <v>4.3140316028738495</v>
      </c>
    </row>
    <row r="198" spans="1:15" s="236" customFormat="1" x14ac:dyDescent="0.2">
      <c r="A198" s="237" t="str">
        <f>name!E$6</f>
        <v>Associate professional occupations</v>
      </c>
      <c r="B198" s="302">
        <v>1.0000449795228765</v>
      </c>
      <c r="C198" s="302">
        <v>0.44856646110995846</v>
      </c>
      <c r="D198" s="302">
        <v>0.13978004691122428</v>
      </c>
      <c r="E198" s="302">
        <f t="shared" si="91"/>
        <v>1.5883914875440592</v>
      </c>
      <c r="F198" s="303"/>
      <c r="G198" s="302">
        <v>1.5935271210370332</v>
      </c>
      <c r="H198" s="302">
        <v>0.58484134518540054</v>
      </c>
      <c r="I198" s="302">
        <v>9.7997999622203361E-2</v>
      </c>
      <c r="J198" s="302">
        <f t="shared" si="92"/>
        <v>2.2763664658446374</v>
      </c>
      <c r="K198" s="303"/>
      <c r="L198" s="302">
        <v>2.1215286917185678</v>
      </c>
      <c r="M198" s="302">
        <v>1.0489416017420496</v>
      </c>
      <c r="N198" s="302">
        <v>0.1095791463425376</v>
      </c>
      <c r="O198" s="302">
        <f t="shared" si="93"/>
        <v>3.2800494398031552</v>
      </c>
    </row>
    <row r="199" spans="1:15" s="236" customFormat="1" x14ac:dyDescent="0.2">
      <c r="A199" s="237" t="str">
        <f>name!E$7</f>
        <v>Administrative and secretarial occupations</v>
      </c>
      <c r="B199" s="302">
        <v>1.2791117749302097</v>
      </c>
      <c r="C199" s="302">
        <v>0.51829363563589614</v>
      </c>
      <c r="D199" s="302">
        <v>6.293854524366356E-2</v>
      </c>
      <c r="E199" s="302">
        <f t="shared" si="91"/>
        <v>1.8603439558097694</v>
      </c>
      <c r="F199" s="303"/>
      <c r="G199" s="302">
        <v>1.763053554345692</v>
      </c>
      <c r="H199" s="302">
        <v>0.58152615535167507</v>
      </c>
      <c r="I199" s="302">
        <v>4.6409498791097133E-2</v>
      </c>
      <c r="J199" s="302">
        <f t="shared" si="92"/>
        <v>2.3909892084884641</v>
      </c>
      <c r="K199" s="303"/>
      <c r="L199" s="302">
        <v>2.7788771374324459</v>
      </c>
      <c r="M199" s="302">
        <v>0.99227931357965471</v>
      </c>
      <c r="N199" s="302">
        <v>4.9252481712011811E-2</v>
      </c>
      <c r="O199" s="302">
        <f t="shared" si="93"/>
        <v>3.8204089327241122</v>
      </c>
    </row>
    <row r="200" spans="1:15" s="236" customFormat="1" x14ac:dyDescent="0.2">
      <c r="A200" s="237" t="str">
        <f>name!E$8</f>
        <v>Skilled trades occupations</v>
      </c>
      <c r="B200" s="302">
        <v>3.7588076082150161</v>
      </c>
      <c r="C200" s="302">
        <v>2.6666779281994892</v>
      </c>
      <c r="D200" s="302">
        <v>0.92574825492493251</v>
      </c>
      <c r="E200" s="302">
        <f t="shared" si="91"/>
        <v>7.3512337913394381</v>
      </c>
      <c r="F200" s="303"/>
      <c r="G200" s="302">
        <v>3.9550898246819095</v>
      </c>
      <c r="H200" s="302">
        <v>2.7594157836632158</v>
      </c>
      <c r="I200" s="302">
        <v>0.81183414161112377</v>
      </c>
      <c r="J200" s="302">
        <f>SUM(G200:I200)</f>
        <v>7.5263397499562492</v>
      </c>
      <c r="K200" s="303"/>
      <c r="L200" s="302">
        <v>3.6237043397061499</v>
      </c>
      <c r="M200" s="302">
        <v>3.6551896438707856</v>
      </c>
      <c r="N200" s="302">
        <v>1.1163092323620825</v>
      </c>
      <c r="O200" s="302">
        <f t="shared" si="93"/>
        <v>8.3952032159390182</v>
      </c>
    </row>
    <row r="201" spans="1:15" s="236" customFormat="1" x14ac:dyDescent="0.2">
      <c r="A201" s="237" t="str">
        <f>name!E$9</f>
        <v>Caring, leisure and other service occupations</v>
      </c>
      <c r="B201" s="302">
        <v>1.4622900131379202</v>
      </c>
      <c r="C201" s="302">
        <v>1.6640971147783974</v>
      </c>
      <c r="D201" s="302">
        <v>0.23082438218007811</v>
      </c>
      <c r="E201" s="302">
        <f t="shared" si="91"/>
        <v>3.3572115100963957</v>
      </c>
      <c r="F201" s="303"/>
      <c r="G201" s="302">
        <v>1.9495501278596177</v>
      </c>
      <c r="H201" s="302">
        <v>1.6143382989838302</v>
      </c>
      <c r="I201" s="302">
        <v>0.25362403299139591</v>
      </c>
      <c r="J201" s="302">
        <f t="shared" ref="J201:J204" si="94">SUM(G201:I201)</f>
        <v>3.8175124598348438</v>
      </c>
      <c r="K201" s="303"/>
      <c r="L201" s="302">
        <v>2.1500660372009692</v>
      </c>
      <c r="M201" s="302">
        <v>2.0780974145415683</v>
      </c>
      <c r="N201" s="302">
        <v>0.4890175134053828</v>
      </c>
      <c r="O201" s="302">
        <f t="shared" si="93"/>
        <v>4.7171809651479197</v>
      </c>
    </row>
    <row r="202" spans="1:15" s="236" customFormat="1" x14ac:dyDescent="0.2">
      <c r="A202" s="237" t="str">
        <f>name!E$10</f>
        <v>Sales and customer service occupations</v>
      </c>
      <c r="B202" s="302">
        <v>1.4586126215311497</v>
      </c>
      <c r="C202" s="302">
        <v>2.8798285863537743</v>
      </c>
      <c r="D202" s="302">
        <v>1.2150307550661543</v>
      </c>
      <c r="E202" s="302">
        <f t="shared" si="91"/>
        <v>5.553471962951078</v>
      </c>
      <c r="F202" s="303"/>
      <c r="G202" s="302">
        <v>1.8649594892044783</v>
      </c>
      <c r="H202" s="302">
        <v>3.2119662215635407</v>
      </c>
      <c r="I202" s="302">
        <v>0.7273538561874956</v>
      </c>
      <c r="J202" s="302">
        <f t="shared" si="94"/>
        <v>5.8042795669555147</v>
      </c>
      <c r="K202" s="303"/>
      <c r="L202" s="302">
        <v>2.7493185874828141</v>
      </c>
      <c r="M202" s="302">
        <v>6.1486166920255645</v>
      </c>
      <c r="N202" s="302">
        <v>0.61367376844797006</v>
      </c>
      <c r="O202" s="302">
        <f t="shared" si="93"/>
        <v>9.5116090479563482</v>
      </c>
    </row>
    <row r="203" spans="1:15" s="236" customFormat="1" x14ac:dyDescent="0.2">
      <c r="A203" s="237" t="str">
        <f>name!E$11</f>
        <v>Process, plant and machine operatives</v>
      </c>
      <c r="B203" s="302">
        <v>0.74909188162892526</v>
      </c>
      <c r="C203" s="302">
        <v>0.98203458931834986</v>
      </c>
      <c r="D203" s="302">
        <v>4.1691849066278326E-2</v>
      </c>
      <c r="E203" s="302">
        <f t="shared" si="91"/>
        <v>1.7728183200135534</v>
      </c>
      <c r="F203" s="303"/>
      <c r="G203" s="302">
        <v>0.67445097691030131</v>
      </c>
      <c r="H203" s="302">
        <v>1.5224132372853409</v>
      </c>
      <c r="I203" s="302">
        <v>2.9864787564119439E-2</v>
      </c>
      <c r="J203" s="302">
        <f t="shared" si="94"/>
        <v>2.2267290017597619</v>
      </c>
      <c r="K203" s="303"/>
      <c r="L203" s="302">
        <v>0.51715646958435457</v>
      </c>
      <c r="M203" s="302">
        <v>3.0510524598555366</v>
      </c>
      <c r="N203" s="302">
        <v>4.4099739579034146E-2</v>
      </c>
      <c r="O203" s="302">
        <f t="shared" si="93"/>
        <v>3.6123086690189252</v>
      </c>
    </row>
    <row r="204" spans="1:15" s="236" customFormat="1" x14ac:dyDescent="0.2">
      <c r="A204" s="237" t="str">
        <f>name!E$12</f>
        <v>Elementary occupations</v>
      </c>
      <c r="B204" s="302">
        <v>5.5138441360514303</v>
      </c>
      <c r="C204" s="302">
        <v>27.338837030417793</v>
      </c>
      <c r="D204" s="302">
        <v>0.11954759797466816</v>
      </c>
      <c r="E204" s="302">
        <f t="shared" si="91"/>
        <v>32.972228764443891</v>
      </c>
      <c r="F204" s="303"/>
      <c r="G204" s="302">
        <v>6.7755569358717134</v>
      </c>
      <c r="H204" s="302">
        <v>26.49323908395268</v>
      </c>
      <c r="I204" s="302">
        <v>6.2809240265263674E-2</v>
      </c>
      <c r="J204" s="302">
        <f t="shared" si="94"/>
        <v>33.33160526008966</v>
      </c>
      <c r="K204" s="303"/>
      <c r="L204" s="302">
        <v>8.2213610884820039</v>
      </c>
      <c r="M204" s="302">
        <v>26.434712812719287</v>
      </c>
      <c r="N204" s="302">
        <v>0.10085396763942693</v>
      </c>
      <c r="O204" s="302">
        <f t="shared" si="93"/>
        <v>34.756927868840712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22.941959339270497</v>
      </c>
      <c r="C206" s="311">
        <f t="shared" ref="C206:E206" si="95">SUM(C196:C204)</f>
        <v>37.260663584048459</v>
      </c>
      <c r="D206" s="311">
        <f t="shared" si="95"/>
        <v>6.3043770766810399</v>
      </c>
      <c r="E206" s="311">
        <f t="shared" si="95"/>
        <v>66.506999999999991</v>
      </c>
      <c r="F206" s="311"/>
      <c r="G206" s="311">
        <f t="shared" ref="G206:J206" si="96">SUM(G196:G204)</f>
        <v>30.101959953277476</v>
      </c>
      <c r="H206" s="311">
        <f t="shared" si="96"/>
        <v>38.161939736752814</v>
      </c>
      <c r="I206" s="311">
        <f t="shared" si="96"/>
        <v>5.0741003099697375</v>
      </c>
      <c r="J206" s="311">
        <f t="shared" si="96"/>
        <v>73.338000000000036</v>
      </c>
      <c r="K206" s="311"/>
      <c r="L206" s="311">
        <f t="shared" ref="L206:O206" si="97">SUM(L196:L204)</f>
        <v>37.026807578661874</v>
      </c>
      <c r="M206" s="311">
        <f t="shared" si="97"/>
        <v>45.781453103242747</v>
      </c>
      <c r="N206" s="311">
        <f t="shared" si="97"/>
        <v>6.2257393180954184</v>
      </c>
      <c r="O206" s="311">
        <f t="shared" si="97"/>
        <v>89.03400000000002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0.30021007225233609</v>
      </c>
      <c r="C213" s="302">
        <v>5.0680477052039215E-2</v>
      </c>
      <c r="D213" s="302">
        <v>0.23104904892638314</v>
      </c>
      <c r="E213" s="302">
        <f>SUM(B213:D213)</f>
        <v>0.58193959823075847</v>
      </c>
      <c r="F213" s="303"/>
      <c r="G213" s="302">
        <v>0.2783961394870082</v>
      </c>
      <c r="H213" s="302">
        <v>3.2708369418885101E-2</v>
      </c>
      <c r="I213" s="302">
        <v>0.32216626190571312</v>
      </c>
      <c r="J213" s="302">
        <f>SUM(G213:I213)</f>
        <v>0.63327077081160643</v>
      </c>
      <c r="K213" s="303"/>
      <c r="L213" s="302">
        <v>0.25026391670859671</v>
      </c>
      <c r="M213" s="302">
        <v>3.8097951362236843E-2</v>
      </c>
      <c r="N213" s="302">
        <v>0.29834172086735056</v>
      </c>
      <c r="O213" s="302">
        <f>SUM(L213:N213)</f>
        <v>0.58670358893818408</v>
      </c>
    </row>
    <row r="214" spans="1:15" s="236" customFormat="1" x14ac:dyDescent="0.2">
      <c r="A214" s="237" t="str">
        <f>name!E$5</f>
        <v>Professional occupations</v>
      </c>
      <c r="B214" s="302">
        <v>0.68367870161723843</v>
      </c>
      <c r="C214" s="302">
        <v>6.8221044268858291E-2</v>
      </c>
      <c r="D214" s="302">
        <v>0.41004925333067266</v>
      </c>
      <c r="E214" s="302">
        <f t="shared" ref="E214:E221" si="98">SUM(B214:D214)</f>
        <v>1.1619489992167695</v>
      </c>
      <c r="F214" s="303"/>
      <c r="G214" s="302">
        <v>0.65623920037335592</v>
      </c>
      <c r="H214" s="302">
        <v>6.0825916821693457E-2</v>
      </c>
      <c r="I214" s="302">
        <v>0.42689541165523109</v>
      </c>
      <c r="J214" s="302">
        <f t="shared" ref="J214:J216" si="99">SUM(G214:I214)</f>
        <v>1.1439605288502805</v>
      </c>
      <c r="K214" s="303"/>
      <c r="L214" s="302">
        <v>0.77927964213216838</v>
      </c>
      <c r="M214" s="302">
        <v>8.6600554200590638E-2</v>
      </c>
      <c r="N214" s="302">
        <v>0.36792731123290073</v>
      </c>
      <c r="O214" s="302">
        <f t="shared" ref="O214:O221" si="100">SUM(L214:N214)</f>
        <v>1.2338075075656598</v>
      </c>
    </row>
    <row r="215" spans="1:15" s="236" customFormat="1" x14ac:dyDescent="0.2">
      <c r="A215" s="237" t="str">
        <f>name!E$6</f>
        <v>Associate professional occupations</v>
      </c>
      <c r="B215" s="302">
        <v>0.4882899995147662</v>
      </c>
      <c r="C215" s="302">
        <v>0.11443039345368493</v>
      </c>
      <c r="D215" s="302">
        <v>0.79879331802552389</v>
      </c>
      <c r="E215" s="302">
        <f t="shared" si="98"/>
        <v>1.401513710993975</v>
      </c>
      <c r="F215" s="303"/>
      <c r="G215" s="302">
        <v>0.49960536519901971</v>
      </c>
      <c r="H215" s="302">
        <v>8.3953633127789251E-2</v>
      </c>
      <c r="I215" s="302">
        <v>1.3955754543148609</v>
      </c>
      <c r="J215" s="302">
        <f t="shared" si="99"/>
        <v>1.9791344526416699</v>
      </c>
      <c r="K215" s="303"/>
      <c r="L215" s="302">
        <v>0.47072360546677267</v>
      </c>
      <c r="M215" s="302">
        <v>9.0784042483039687E-2</v>
      </c>
      <c r="N215" s="302">
        <v>1.2220858304854259</v>
      </c>
      <c r="O215" s="302">
        <f t="shared" si="100"/>
        <v>1.7835934784352383</v>
      </c>
    </row>
    <row r="216" spans="1:15" s="236" customFormat="1" x14ac:dyDescent="0.2">
      <c r="A216" s="237" t="str">
        <f>name!E$7</f>
        <v>Administrative and secretarial occupations</v>
      </c>
      <c r="B216" s="302">
        <v>0.46735225576372713</v>
      </c>
      <c r="C216" s="302">
        <v>0.22679537114514872</v>
      </c>
      <c r="D216" s="302">
        <v>5.8910154618140254E-2</v>
      </c>
      <c r="E216" s="302">
        <f t="shared" si="98"/>
        <v>0.75305778152701608</v>
      </c>
      <c r="F216" s="303"/>
      <c r="G216" s="302">
        <v>0.45602118947674375</v>
      </c>
      <c r="H216" s="302">
        <v>0.18207316334344847</v>
      </c>
      <c r="I216" s="302">
        <v>9.3423656431864191E-2</v>
      </c>
      <c r="J216" s="302">
        <f t="shared" si="99"/>
        <v>0.73151800925205646</v>
      </c>
      <c r="K216" s="303"/>
      <c r="L216" s="302">
        <v>0.4579632751790384</v>
      </c>
      <c r="M216" s="302">
        <v>0.17453270311449046</v>
      </c>
      <c r="N216" s="302">
        <v>7.0283720408633218E-2</v>
      </c>
      <c r="O216" s="302">
        <f t="shared" si="100"/>
        <v>0.70277969870216206</v>
      </c>
    </row>
    <row r="217" spans="1:15" s="236" customFormat="1" x14ac:dyDescent="0.2">
      <c r="A217" s="237" t="str">
        <f>name!E$8</f>
        <v>Skilled trades occupations</v>
      </c>
      <c r="B217" s="302">
        <v>0.27294070465794756</v>
      </c>
      <c r="C217" s="302">
        <v>6.5650644547460182E-2</v>
      </c>
      <c r="D217" s="302">
        <v>0.23561362843884531</v>
      </c>
      <c r="E217" s="302">
        <f t="shared" si="98"/>
        <v>0.57420497764425305</v>
      </c>
      <c r="F217" s="303"/>
      <c r="G217" s="302">
        <v>0.26762531586813898</v>
      </c>
      <c r="H217" s="302">
        <v>3.3561209299985059E-2</v>
      </c>
      <c r="I217" s="302">
        <v>0.22842621250662909</v>
      </c>
      <c r="J217" s="302">
        <f>SUM(G217:I217)</f>
        <v>0.52961273767475314</v>
      </c>
      <c r="K217" s="303"/>
      <c r="L217" s="302">
        <v>0.19374699739888229</v>
      </c>
      <c r="M217" s="302">
        <v>3.9984987874273147E-2</v>
      </c>
      <c r="N217" s="302">
        <v>0.27965654484574282</v>
      </c>
      <c r="O217" s="302">
        <f t="shared" si="100"/>
        <v>0.51338853011889829</v>
      </c>
    </row>
    <row r="218" spans="1:15" s="236" customFormat="1" x14ac:dyDescent="0.2">
      <c r="A218" s="237" t="str">
        <f>name!E$9</f>
        <v>Caring, leisure and other service occupations</v>
      </c>
      <c r="B218" s="302">
        <v>0.11471457756208196</v>
      </c>
      <c r="C218" s="302">
        <v>6.2073068291279107E-2</v>
      </c>
      <c r="D218" s="302">
        <v>4.7152003319843573E-2</v>
      </c>
      <c r="E218" s="302">
        <f t="shared" si="98"/>
        <v>0.22393964917320464</v>
      </c>
      <c r="F218" s="303"/>
      <c r="G218" s="302">
        <v>0.16044950890800636</v>
      </c>
      <c r="H218" s="302">
        <v>9.2789870641258099E-2</v>
      </c>
      <c r="I218" s="302">
        <v>9.8716658844110794E-2</v>
      </c>
      <c r="J218" s="302">
        <f t="shared" ref="J218:J221" si="101">SUM(G218:I218)</f>
        <v>0.35195603839337525</v>
      </c>
      <c r="K218" s="303"/>
      <c r="L218" s="302">
        <v>0.14583418571531509</v>
      </c>
      <c r="M218" s="302">
        <v>7.4303055516756478E-2</v>
      </c>
      <c r="N218" s="302">
        <v>0.10712890319867323</v>
      </c>
      <c r="O218" s="302">
        <f t="shared" si="100"/>
        <v>0.32726614443074481</v>
      </c>
    </row>
    <row r="219" spans="1:15" s="236" customFormat="1" x14ac:dyDescent="0.2">
      <c r="A219" s="237" t="str">
        <f>name!E$10</f>
        <v>Sales and customer service occupations</v>
      </c>
      <c r="B219" s="302">
        <v>0.19782964408343667</v>
      </c>
      <c r="C219" s="302">
        <v>0.10030644470014397</v>
      </c>
      <c r="D219" s="302">
        <v>5.1135630277566721E-2</v>
      </c>
      <c r="E219" s="302">
        <f t="shared" si="98"/>
        <v>0.3492717190611474</v>
      </c>
      <c r="F219" s="303"/>
      <c r="G219" s="302">
        <v>0.22423249518841779</v>
      </c>
      <c r="H219" s="302">
        <v>0.11508647463459119</v>
      </c>
      <c r="I219" s="302">
        <v>5.5930073750890472E-2</v>
      </c>
      <c r="J219" s="302">
        <f t="shared" si="101"/>
        <v>0.39524904357389945</v>
      </c>
      <c r="K219" s="303"/>
      <c r="L219" s="302">
        <v>0.24414064976276659</v>
      </c>
      <c r="M219" s="302">
        <v>0.12426832200924957</v>
      </c>
      <c r="N219" s="302">
        <v>3.9034096259107136E-2</v>
      </c>
      <c r="O219" s="302">
        <f t="shared" si="100"/>
        <v>0.40744306803112329</v>
      </c>
    </row>
    <row r="220" spans="1:15" s="236" customFormat="1" x14ac:dyDescent="0.2">
      <c r="A220" s="237" t="str">
        <f>name!E$11</f>
        <v>Process, plant and machine operatives</v>
      </c>
      <c r="B220" s="302">
        <v>0.10188913816266117</v>
      </c>
      <c r="C220" s="302">
        <v>7.237715068355087E-2</v>
      </c>
      <c r="D220" s="302">
        <v>5.2024277262664211E-2</v>
      </c>
      <c r="E220" s="302">
        <f t="shared" si="98"/>
        <v>0.22629056610887624</v>
      </c>
      <c r="F220" s="303"/>
      <c r="G220" s="302">
        <v>0.10113223328801905</v>
      </c>
      <c r="H220" s="302">
        <v>3.6157943951315816E-2</v>
      </c>
      <c r="I220" s="302">
        <v>6.5228908862756632E-2</v>
      </c>
      <c r="J220" s="302">
        <f t="shared" si="101"/>
        <v>0.20251908610209152</v>
      </c>
      <c r="K220" s="303"/>
      <c r="L220" s="302">
        <v>8.7774105279566819E-2</v>
      </c>
      <c r="M220" s="302">
        <v>4.840538575806095E-2</v>
      </c>
      <c r="N220" s="302">
        <v>0.12067177666907403</v>
      </c>
      <c r="O220" s="302">
        <f t="shared" si="100"/>
        <v>0.2568512677067018</v>
      </c>
    </row>
    <row r="221" spans="1:15" s="236" customFormat="1" x14ac:dyDescent="0.2">
      <c r="A221" s="237" t="str">
        <f>name!E$12</f>
        <v>Elementary occupations</v>
      </c>
      <c r="B221" s="302">
        <v>0.34309874022674536</v>
      </c>
      <c r="C221" s="302">
        <v>0.29346412791187443</v>
      </c>
      <c r="D221" s="302">
        <v>0.22327012990539044</v>
      </c>
      <c r="E221" s="302">
        <f t="shared" si="98"/>
        <v>0.85983299804401014</v>
      </c>
      <c r="F221" s="303"/>
      <c r="G221" s="302">
        <v>0.52806920987954242</v>
      </c>
      <c r="H221" s="302">
        <v>0.32690007980934904</v>
      </c>
      <c r="I221" s="302">
        <v>0.36581004301137721</v>
      </c>
      <c r="J221" s="302">
        <f t="shared" si="101"/>
        <v>1.2207793327002685</v>
      </c>
      <c r="K221" s="303"/>
      <c r="L221" s="302">
        <v>0.54322589610250338</v>
      </c>
      <c r="M221" s="302">
        <v>0.36641752717121323</v>
      </c>
      <c r="N221" s="302">
        <v>0.44752329279755826</v>
      </c>
      <c r="O221" s="302">
        <f t="shared" si="100"/>
        <v>1.3571667160712748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2.9700038338409405</v>
      </c>
      <c r="C223" s="311">
        <f t="shared" ref="C223:E223" si="102">SUM(C213:C221)</f>
        <v>1.0539987220540397</v>
      </c>
      <c r="D223" s="311">
        <f t="shared" si="102"/>
        <v>2.1079974441050302</v>
      </c>
      <c r="E223" s="311">
        <f t="shared" si="102"/>
        <v>6.1320000000000103</v>
      </c>
      <c r="F223" s="311"/>
      <c r="G223" s="311">
        <f t="shared" ref="G223:J223" si="103">SUM(G213:G221)</f>
        <v>3.1717706576682518</v>
      </c>
      <c r="H223" s="311">
        <f t="shared" si="103"/>
        <v>0.96405666104831544</v>
      </c>
      <c r="I223" s="311">
        <f t="shared" si="103"/>
        <v>3.0521726812834329</v>
      </c>
      <c r="J223" s="311">
        <f t="shared" si="103"/>
        <v>7.1880000000000015</v>
      </c>
      <c r="K223" s="311"/>
      <c r="L223" s="311">
        <f t="shared" ref="L223:O223" si="104">SUM(L213:L221)</f>
        <v>3.1729522737456102</v>
      </c>
      <c r="M223" s="311">
        <f t="shared" si="104"/>
        <v>1.043394529489911</v>
      </c>
      <c r="N223" s="311">
        <f t="shared" si="104"/>
        <v>2.9526531967644654</v>
      </c>
      <c r="O223" s="311">
        <f t="shared" si="104"/>
        <v>7.1689999999999863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2.13718892594758</v>
      </c>
      <c r="C230" s="302">
        <v>0.33491141902197452</v>
      </c>
      <c r="D230" s="302">
        <v>0.17130210552173936</v>
      </c>
      <c r="E230" s="302">
        <f>SUM(B230:D230)</f>
        <v>2.6434024504912936</v>
      </c>
      <c r="F230" s="303"/>
      <c r="G230" s="302">
        <v>2.1551713121045117</v>
      </c>
      <c r="H230" s="302">
        <v>0.19843014435210801</v>
      </c>
      <c r="I230" s="302">
        <v>0.15364092322983539</v>
      </c>
      <c r="J230" s="302">
        <f>SUM(G230:I230)</f>
        <v>2.5072423796864554</v>
      </c>
      <c r="K230" s="303"/>
      <c r="L230" s="302">
        <v>2.1672696991510874</v>
      </c>
      <c r="M230" s="302">
        <v>0.22602202065655852</v>
      </c>
      <c r="N230" s="302">
        <v>0.16506660301589882</v>
      </c>
      <c r="O230" s="302">
        <f>SUM(L230:N230)</f>
        <v>2.5583583228235449</v>
      </c>
    </row>
    <row r="231" spans="1:15" s="236" customFormat="1" x14ac:dyDescent="0.2">
      <c r="A231" s="237" t="str">
        <f>name!E$5</f>
        <v>Professional occupations</v>
      </c>
      <c r="B231" s="302">
        <v>6.6946740556160256</v>
      </c>
      <c r="C231" s="302">
        <v>0.30694777196784423</v>
      </c>
      <c r="D231" s="302">
        <v>0.46376609959174497</v>
      </c>
      <c r="E231" s="302">
        <f t="shared" ref="E231:E238" si="105">SUM(B231:D231)</f>
        <v>7.4653879271756152</v>
      </c>
      <c r="F231" s="303"/>
      <c r="G231" s="302">
        <v>7.5946616305045405</v>
      </c>
      <c r="H231" s="302">
        <v>0.18987616160769089</v>
      </c>
      <c r="I231" s="302">
        <v>0.3592062338845452</v>
      </c>
      <c r="J231" s="302">
        <f t="shared" ref="J231:J233" si="106">SUM(G231:I231)</f>
        <v>8.1437440259967762</v>
      </c>
      <c r="K231" s="303"/>
      <c r="L231" s="302">
        <v>10.706070258613856</v>
      </c>
      <c r="M231" s="302">
        <v>0.27892111576075002</v>
      </c>
      <c r="N231" s="302">
        <v>0.40882899180900312</v>
      </c>
      <c r="O231" s="302">
        <f t="shared" ref="O231:O238" si="107">SUM(L231:N231)</f>
        <v>11.393820366183609</v>
      </c>
    </row>
    <row r="232" spans="1:15" s="236" customFormat="1" x14ac:dyDescent="0.2">
      <c r="A232" s="237" t="str">
        <f>name!E$6</f>
        <v>Associate professional occupations</v>
      </c>
      <c r="B232" s="302">
        <v>3.2018133136557103</v>
      </c>
      <c r="C232" s="302">
        <v>0.36550030878017803</v>
      </c>
      <c r="D232" s="302">
        <v>0.24330233515967167</v>
      </c>
      <c r="E232" s="302">
        <f t="shared" si="105"/>
        <v>3.8106159575955596</v>
      </c>
      <c r="F232" s="303"/>
      <c r="G232" s="302">
        <v>3.3540350899029496</v>
      </c>
      <c r="H232" s="302">
        <v>0.22217241739452268</v>
      </c>
      <c r="I232" s="302">
        <v>0.30380216646467412</v>
      </c>
      <c r="J232" s="302">
        <f t="shared" si="106"/>
        <v>3.8800096737621463</v>
      </c>
      <c r="K232" s="303"/>
      <c r="L232" s="302">
        <v>3.692800730654799</v>
      </c>
      <c r="M232" s="302">
        <v>0.21871748412794195</v>
      </c>
      <c r="N232" s="302">
        <v>0.28972790443992591</v>
      </c>
      <c r="O232" s="302">
        <f t="shared" si="107"/>
        <v>4.2012461192226667</v>
      </c>
    </row>
    <row r="233" spans="1:15" s="236" customFormat="1" x14ac:dyDescent="0.2">
      <c r="A233" s="237" t="str">
        <f>name!E$7</f>
        <v>Administrative and secretarial occupations</v>
      </c>
      <c r="B233" s="302">
        <v>1.7387963912603919</v>
      </c>
      <c r="C233" s="302">
        <v>0.7303115945479699</v>
      </c>
      <c r="D233" s="302">
        <v>0.10302632304567273</v>
      </c>
      <c r="E233" s="302">
        <f t="shared" si="105"/>
        <v>2.5721343088540345</v>
      </c>
      <c r="F233" s="303"/>
      <c r="G233" s="302">
        <v>1.4881606196517503</v>
      </c>
      <c r="H233" s="302">
        <v>0.32730738259028841</v>
      </c>
      <c r="I233" s="302">
        <v>6.7317818329404505E-2</v>
      </c>
      <c r="J233" s="302">
        <f t="shared" si="106"/>
        <v>1.8827858205714432</v>
      </c>
      <c r="K233" s="303"/>
      <c r="L233" s="302">
        <v>1.7133417060089544</v>
      </c>
      <c r="M233" s="302">
        <v>0.35907075811631856</v>
      </c>
      <c r="N233" s="302">
        <v>3.9071420409558619E-2</v>
      </c>
      <c r="O233" s="302">
        <f t="shared" si="107"/>
        <v>2.1114838845348314</v>
      </c>
    </row>
    <row r="234" spans="1:15" s="236" customFormat="1" x14ac:dyDescent="0.2">
      <c r="A234" s="237" t="str">
        <f>name!E$8</f>
        <v>Skilled trades occupations</v>
      </c>
      <c r="B234" s="302">
        <v>1.3509136578557415</v>
      </c>
      <c r="C234" s="302">
        <v>0.18060924250250829</v>
      </c>
      <c r="D234" s="302">
        <v>0.16794115451177921</v>
      </c>
      <c r="E234" s="302">
        <f t="shared" si="105"/>
        <v>1.6994640548700291</v>
      </c>
      <c r="F234" s="303"/>
      <c r="G234" s="302">
        <v>1.0939169441627652</v>
      </c>
      <c r="H234" s="302">
        <v>7.0439749655838352E-2</v>
      </c>
      <c r="I234" s="302">
        <v>9.4080355503635194E-2</v>
      </c>
      <c r="J234" s="302">
        <f>SUM(G234:I234)</f>
        <v>1.2584370493222388</v>
      </c>
      <c r="K234" s="303"/>
      <c r="L234" s="302">
        <v>0.70137032091489393</v>
      </c>
      <c r="M234" s="302">
        <v>9.4334155732971936E-2</v>
      </c>
      <c r="N234" s="302">
        <v>0.16458766256825968</v>
      </c>
      <c r="O234" s="302">
        <f t="shared" si="107"/>
        <v>0.96029213921612544</v>
      </c>
    </row>
    <row r="235" spans="1:15" s="236" customFormat="1" x14ac:dyDescent="0.2">
      <c r="A235" s="237" t="str">
        <f>name!E$9</f>
        <v>Caring, leisure and other service occupations</v>
      </c>
      <c r="B235" s="302">
        <v>0.44320012048664431</v>
      </c>
      <c r="C235" s="302">
        <v>0.11212689418401701</v>
      </c>
      <c r="D235" s="302">
        <v>5.4595115933575425E-2</v>
      </c>
      <c r="E235" s="302">
        <f t="shared" si="105"/>
        <v>0.60992213060423683</v>
      </c>
      <c r="F235" s="303"/>
      <c r="G235" s="302">
        <v>0.4271514346386493</v>
      </c>
      <c r="H235" s="302">
        <v>7.3554025747822674E-2</v>
      </c>
      <c r="I235" s="302">
        <v>6.5117286031447466E-2</v>
      </c>
      <c r="J235" s="302">
        <f t="shared" ref="J235:J238" si="108">SUM(G235:I235)</f>
        <v>0.56582274641791952</v>
      </c>
      <c r="K235" s="303"/>
      <c r="L235" s="302">
        <v>0.57008272224765777</v>
      </c>
      <c r="M235" s="302">
        <v>8.439282084545853E-2</v>
      </c>
      <c r="N235" s="302">
        <v>9.5660149894850624E-2</v>
      </c>
      <c r="O235" s="302">
        <f t="shared" si="107"/>
        <v>0.7501356929879669</v>
      </c>
    </row>
    <row r="236" spans="1:15" s="236" customFormat="1" x14ac:dyDescent="0.2">
      <c r="A236" s="237" t="str">
        <f>name!E$10</f>
        <v>Sales and customer service occupations</v>
      </c>
      <c r="B236" s="302">
        <v>1.154822236695743</v>
      </c>
      <c r="C236" s="302">
        <v>0.92386894885708559</v>
      </c>
      <c r="D236" s="302">
        <v>5.14624224959533E-2</v>
      </c>
      <c r="E236" s="302">
        <f t="shared" si="105"/>
        <v>2.130153608048782</v>
      </c>
      <c r="F236" s="303"/>
      <c r="G236" s="302">
        <v>0.90948979053020051</v>
      </c>
      <c r="H236" s="302">
        <v>0.34853010533867568</v>
      </c>
      <c r="I236" s="302">
        <v>2.4499611525877506E-2</v>
      </c>
      <c r="J236" s="302">
        <f t="shared" si="108"/>
        <v>1.2825195073947537</v>
      </c>
      <c r="K236" s="303"/>
      <c r="L236" s="302">
        <v>1.1503417530081941</v>
      </c>
      <c r="M236" s="302">
        <v>0.50082432941988564</v>
      </c>
      <c r="N236" s="302">
        <v>2.3866419655229267E-2</v>
      </c>
      <c r="O236" s="302">
        <f t="shared" si="107"/>
        <v>1.675032502083309</v>
      </c>
    </row>
    <row r="237" spans="1:15" s="236" customFormat="1" x14ac:dyDescent="0.2">
      <c r="A237" s="237" t="str">
        <f>name!E$11</f>
        <v>Process, plant and machine operatives</v>
      </c>
      <c r="B237" s="302">
        <v>0.15477630748215301</v>
      </c>
      <c r="C237" s="302">
        <v>0.12486440751566098</v>
      </c>
      <c r="D237" s="302">
        <v>4.8444837539988204E-2</v>
      </c>
      <c r="E237" s="302">
        <f t="shared" si="105"/>
        <v>0.32808555253780219</v>
      </c>
      <c r="F237" s="303"/>
      <c r="G237" s="302">
        <v>0.14512267412135127</v>
      </c>
      <c r="H237" s="302">
        <v>9.3248409266336485E-2</v>
      </c>
      <c r="I237" s="302">
        <v>3.8172702710085459E-2</v>
      </c>
      <c r="J237" s="302">
        <f t="shared" si="108"/>
        <v>0.27654378609777319</v>
      </c>
      <c r="K237" s="303"/>
      <c r="L237" s="302">
        <v>0.14188974057966316</v>
      </c>
      <c r="M237" s="302">
        <v>0.11035638074506605</v>
      </c>
      <c r="N237" s="302">
        <v>6.7859307055138735E-2</v>
      </c>
      <c r="O237" s="302">
        <f t="shared" si="107"/>
        <v>0.320105428379868</v>
      </c>
    </row>
    <row r="238" spans="1:15" s="236" customFormat="1" x14ac:dyDescent="0.2">
      <c r="A238" s="237" t="str">
        <f>name!E$12</f>
        <v>Elementary occupations</v>
      </c>
      <c r="B238" s="302">
        <v>0.40901336001975197</v>
      </c>
      <c r="C238" s="302">
        <v>0.12974524851120459</v>
      </c>
      <c r="D238" s="302">
        <v>0.14307540129172683</v>
      </c>
      <c r="E238" s="302">
        <f t="shared" si="105"/>
        <v>0.68183400982268338</v>
      </c>
      <c r="F238" s="303"/>
      <c r="G238" s="302">
        <v>0.67543178011486227</v>
      </c>
      <c r="H238" s="302">
        <v>0.22273232045623376</v>
      </c>
      <c r="I238" s="302">
        <v>0.1807309101794437</v>
      </c>
      <c r="J238" s="302">
        <f t="shared" si="108"/>
        <v>1.0788950107505397</v>
      </c>
      <c r="K238" s="303"/>
      <c r="L238" s="302">
        <v>0.8830352259701385</v>
      </c>
      <c r="M238" s="302">
        <v>0.22944207114770312</v>
      </c>
      <c r="N238" s="302">
        <v>0.35504824745025582</v>
      </c>
      <c r="O238" s="302">
        <f t="shared" si="107"/>
        <v>1.4675255445680975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17.285198369019742</v>
      </c>
      <c r="C240" s="311">
        <f t="shared" ref="C240:E240" si="109">SUM(C230:C238)</f>
        <v>3.2088858358884433</v>
      </c>
      <c r="D240" s="311">
        <f t="shared" si="109"/>
        <v>1.4469157950918516</v>
      </c>
      <c r="E240" s="311">
        <f t="shared" si="109"/>
        <v>21.941000000000038</v>
      </c>
      <c r="F240" s="311"/>
      <c r="G240" s="311">
        <f t="shared" ref="G240:J240" si="110">SUM(G230:G238)</f>
        <v>17.843141275731583</v>
      </c>
      <c r="H240" s="311">
        <f t="shared" si="110"/>
        <v>1.7462907164095167</v>
      </c>
      <c r="I240" s="311">
        <f t="shared" si="110"/>
        <v>1.2865680078589485</v>
      </c>
      <c r="J240" s="311">
        <f t="shared" si="110"/>
        <v>20.87600000000004</v>
      </c>
      <c r="K240" s="311"/>
      <c r="L240" s="311">
        <f t="shared" ref="L240:O240" si="111">SUM(L230:L238)</f>
        <v>21.726202157149249</v>
      </c>
      <c r="M240" s="311">
        <f t="shared" si="111"/>
        <v>2.1020811365526542</v>
      </c>
      <c r="N240" s="311">
        <f t="shared" si="111"/>
        <v>1.6097167062981206</v>
      </c>
      <c r="O240" s="311">
        <f t="shared" si="111"/>
        <v>25.43800000000002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1.486731812019948</v>
      </c>
      <c r="C247" s="302">
        <v>0.34285426910307215</v>
      </c>
      <c r="D247" s="302">
        <v>0.18569446942938098</v>
      </c>
      <c r="E247" s="302">
        <f>SUM(B247:D247)</f>
        <v>2.0152805505524012</v>
      </c>
      <c r="F247" s="303"/>
      <c r="G247" s="302">
        <v>1.4932580377525468</v>
      </c>
      <c r="H247" s="302">
        <v>0.42150361977589818</v>
      </c>
      <c r="I247" s="302">
        <v>7.2725280269961501E-2</v>
      </c>
      <c r="J247" s="302">
        <f>SUM(G247:I247)</f>
        <v>1.9874869377984066</v>
      </c>
      <c r="K247" s="303"/>
      <c r="L247" s="302">
        <v>1.3383164703020487</v>
      </c>
      <c r="M247" s="302">
        <v>0.6216546849256086</v>
      </c>
      <c r="N247" s="302">
        <v>8.4039693752555281E-2</v>
      </c>
      <c r="O247" s="302">
        <f>SUM(L247:N247)</f>
        <v>2.0440108489802125</v>
      </c>
    </row>
    <row r="248" spans="1:15" s="236" customFormat="1" x14ac:dyDescent="0.2">
      <c r="A248" s="237" t="str">
        <f>name!E$5</f>
        <v>Professional occupations</v>
      </c>
      <c r="B248" s="302">
        <v>2.4754973970437879</v>
      </c>
      <c r="C248" s="302">
        <v>0.16403910256114582</v>
      </c>
      <c r="D248" s="302">
        <v>0.94469177784915714</v>
      </c>
      <c r="E248" s="302">
        <f t="shared" ref="E248:E255" si="112">SUM(B248:D248)</f>
        <v>3.5842282774540908</v>
      </c>
      <c r="F248" s="303"/>
      <c r="G248" s="302">
        <v>2.892256443814802</v>
      </c>
      <c r="H248" s="302">
        <v>0.19702288880966329</v>
      </c>
      <c r="I248" s="302">
        <v>8.1566131342008935E-2</v>
      </c>
      <c r="J248" s="302">
        <f t="shared" ref="J248:J250" si="113">SUM(G248:I248)</f>
        <v>3.170845463966474</v>
      </c>
      <c r="K248" s="303"/>
      <c r="L248" s="302">
        <v>3.6703967119145613</v>
      </c>
      <c r="M248" s="302">
        <v>0.23817011254767534</v>
      </c>
      <c r="N248" s="302">
        <v>7.7297291697126291E-2</v>
      </c>
      <c r="O248" s="302">
        <f t="shared" ref="O248:O255" si="114">SUM(L248:N248)</f>
        <v>3.9858641161593629</v>
      </c>
    </row>
    <row r="249" spans="1:15" s="236" customFormat="1" x14ac:dyDescent="0.2">
      <c r="A249" s="237" t="str">
        <f>name!E$6</f>
        <v>Associate professional occupations</v>
      </c>
      <c r="B249" s="302">
        <v>2.6562146750547226</v>
      </c>
      <c r="C249" s="302">
        <v>0.35778361624329835</v>
      </c>
      <c r="D249" s="302">
        <v>0.43395281201550745</v>
      </c>
      <c r="E249" s="302">
        <f t="shared" si="112"/>
        <v>3.4479511033135286</v>
      </c>
      <c r="F249" s="303"/>
      <c r="G249" s="302">
        <v>2.7729622717036109</v>
      </c>
      <c r="H249" s="302">
        <v>0.35214646186838688</v>
      </c>
      <c r="I249" s="302">
        <v>0.10404450947572869</v>
      </c>
      <c r="J249" s="302">
        <f t="shared" si="113"/>
        <v>3.2291532430477266</v>
      </c>
      <c r="K249" s="303"/>
      <c r="L249" s="302">
        <v>2.654672381524072</v>
      </c>
      <c r="M249" s="302">
        <v>0.38088943055489011</v>
      </c>
      <c r="N249" s="302">
        <v>0.12510612396874188</v>
      </c>
      <c r="O249" s="302">
        <f t="shared" si="114"/>
        <v>3.1606679360477044</v>
      </c>
    </row>
    <row r="250" spans="1:15" s="236" customFormat="1" x14ac:dyDescent="0.2">
      <c r="A250" s="237" t="str">
        <f>name!E$7</f>
        <v>Administrative and secretarial occupations</v>
      </c>
      <c r="B250" s="302">
        <v>5.3880583235592017</v>
      </c>
      <c r="C250" s="302">
        <v>1.5079637241151875</v>
      </c>
      <c r="D250" s="302">
        <v>0.22613936781552563</v>
      </c>
      <c r="E250" s="302">
        <f t="shared" si="112"/>
        <v>7.1221614154899147</v>
      </c>
      <c r="F250" s="303"/>
      <c r="G250" s="302">
        <v>4.8101414582248196</v>
      </c>
      <c r="H250" s="302">
        <v>1.2128980657684938</v>
      </c>
      <c r="I250" s="302">
        <v>1.2427803417734256E-2</v>
      </c>
      <c r="J250" s="302">
        <f t="shared" si="113"/>
        <v>6.0354673274110473</v>
      </c>
      <c r="K250" s="303"/>
      <c r="L250" s="302">
        <v>4.7734239792374158</v>
      </c>
      <c r="M250" s="302">
        <v>0.99691884577230072</v>
      </c>
      <c r="N250" s="302">
        <v>1.5951037783582631E-2</v>
      </c>
      <c r="O250" s="302">
        <f t="shared" si="114"/>
        <v>5.7862938627932996</v>
      </c>
    </row>
    <row r="251" spans="1:15" s="236" customFormat="1" x14ac:dyDescent="0.2">
      <c r="A251" s="237" t="str">
        <f>name!E$8</f>
        <v>Skilled trades occupations</v>
      </c>
      <c r="B251" s="302">
        <v>0.15168984423635362</v>
      </c>
      <c r="C251" s="302">
        <v>2.0292617990375263E-2</v>
      </c>
      <c r="D251" s="302">
        <v>0.25273011359474151</v>
      </c>
      <c r="E251" s="302">
        <f t="shared" si="112"/>
        <v>0.42471257582147037</v>
      </c>
      <c r="F251" s="303"/>
      <c r="G251" s="302">
        <v>0.1083744632792404</v>
      </c>
      <c r="H251" s="302">
        <v>1.6539278907774284E-2</v>
      </c>
      <c r="I251" s="302">
        <v>1.9063807157893613E-2</v>
      </c>
      <c r="J251" s="302">
        <f>SUM(G251:I251)</f>
        <v>0.14397754934490828</v>
      </c>
      <c r="K251" s="303"/>
      <c r="L251" s="302">
        <v>9.1325408993361348E-2</v>
      </c>
      <c r="M251" s="302">
        <v>1.9067763711265222E-2</v>
      </c>
      <c r="N251" s="302">
        <v>2.1484970699366834E-2</v>
      </c>
      <c r="O251" s="302">
        <f t="shared" si="114"/>
        <v>0.1318781434039934</v>
      </c>
    </row>
    <row r="252" spans="1:15" s="236" customFormat="1" x14ac:dyDescent="0.2">
      <c r="A252" s="237" t="str">
        <f>name!E$9</f>
        <v>Caring, leisure and other service occupations</v>
      </c>
      <c r="B252" s="302">
        <v>8.0837980901109621E-2</v>
      </c>
      <c r="C252" s="302">
        <v>1.5985515755493663E-2</v>
      </c>
      <c r="D252" s="302">
        <v>1.6112797965851119E-2</v>
      </c>
      <c r="E252" s="302">
        <f t="shared" si="112"/>
        <v>0.1129362946224544</v>
      </c>
      <c r="F252" s="303"/>
      <c r="G252" s="302">
        <v>7.6108153207411294E-2</v>
      </c>
      <c r="H252" s="302">
        <v>1.2199218516395601E-2</v>
      </c>
      <c r="I252" s="302">
        <v>3.9948425448125165E-3</v>
      </c>
      <c r="J252" s="302">
        <f t="shared" ref="J252:J255" si="115">SUM(G252:I252)</f>
        <v>9.2302214268619412E-2</v>
      </c>
      <c r="K252" s="303"/>
      <c r="L252" s="302">
        <v>8.2857830477778033E-2</v>
      </c>
      <c r="M252" s="302">
        <v>1.1457804469988767E-2</v>
      </c>
      <c r="N252" s="302">
        <v>6.0772598216239969E-3</v>
      </c>
      <c r="O252" s="302">
        <f t="shared" si="114"/>
        <v>0.1003928947693908</v>
      </c>
    </row>
    <row r="253" spans="1:15" s="236" customFormat="1" x14ac:dyDescent="0.2">
      <c r="A253" s="237" t="str">
        <f>name!E$10</f>
        <v>Sales and customer service occupations</v>
      </c>
      <c r="B253" s="302">
        <v>1.2212800731258884</v>
      </c>
      <c r="C253" s="302">
        <v>0.52301808224351942</v>
      </c>
      <c r="D253" s="302">
        <v>0.23611252099561875</v>
      </c>
      <c r="E253" s="302">
        <f t="shared" si="112"/>
        <v>1.9804106763650264</v>
      </c>
      <c r="F253" s="303"/>
      <c r="G253" s="302">
        <v>1.0618194700232717</v>
      </c>
      <c r="H253" s="302">
        <v>0.50619947627138506</v>
      </c>
      <c r="I253" s="302">
        <v>1.0584474737996329E-2</v>
      </c>
      <c r="J253" s="302">
        <f t="shared" si="115"/>
        <v>1.5786034210326532</v>
      </c>
      <c r="K253" s="303"/>
      <c r="L253" s="302">
        <v>1.0963173971412647</v>
      </c>
      <c r="M253" s="302">
        <v>0.53005501659568088</v>
      </c>
      <c r="N253" s="302">
        <v>1.1207221782893521E-2</v>
      </c>
      <c r="O253" s="302">
        <f t="shared" si="114"/>
        <v>1.6375796355198391</v>
      </c>
    </row>
    <row r="254" spans="1:15" s="236" customFormat="1" x14ac:dyDescent="0.2">
      <c r="A254" s="237" t="str">
        <f>name!E$11</f>
        <v>Process, plant and machine operatives</v>
      </c>
      <c r="B254" s="302">
        <v>6.5028263185331767E-2</v>
      </c>
      <c r="C254" s="302">
        <v>6.2264105037111613E-3</v>
      </c>
      <c r="D254" s="302">
        <v>0.1340739420233695</v>
      </c>
      <c r="E254" s="302">
        <f t="shared" si="112"/>
        <v>0.20532861571241243</v>
      </c>
      <c r="F254" s="303"/>
      <c r="G254" s="302">
        <v>4.5408141487301802E-2</v>
      </c>
      <c r="H254" s="302">
        <v>5.4559753784965224E-3</v>
      </c>
      <c r="I254" s="302">
        <v>1.5702738099229785E-2</v>
      </c>
      <c r="J254" s="302">
        <f t="shared" si="115"/>
        <v>6.6566854965028108E-2</v>
      </c>
      <c r="K254" s="303"/>
      <c r="L254" s="302">
        <v>4.3377140519617968E-2</v>
      </c>
      <c r="M254" s="302">
        <v>7.9590293037747027E-3</v>
      </c>
      <c r="N254" s="302">
        <v>2.180698017444296E-2</v>
      </c>
      <c r="O254" s="302">
        <f t="shared" si="114"/>
        <v>7.3143149997835638E-2</v>
      </c>
    </row>
    <row r="255" spans="1:15" s="236" customFormat="1" x14ac:dyDescent="0.2">
      <c r="A255" s="237" t="str">
        <f>name!E$12</f>
        <v>Elementary occupations</v>
      </c>
      <c r="B255" s="302">
        <v>0.24349616786056788</v>
      </c>
      <c r="C255" s="302">
        <v>2.8439473999782399E-2</v>
      </c>
      <c r="D255" s="302">
        <v>9.4054848808339614E-2</v>
      </c>
      <c r="E255" s="302">
        <f t="shared" si="112"/>
        <v>0.36599049066868994</v>
      </c>
      <c r="F255" s="303"/>
      <c r="G255" s="302">
        <v>0.1765301266490627</v>
      </c>
      <c r="H255" s="302">
        <v>2.3768174786029567E-2</v>
      </c>
      <c r="I255" s="302">
        <v>5.2986867300174297E-3</v>
      </c>
      <c r="J255" s="302">
        <f t="shared" si="115"/>
        <v>0.20559698816510971</v>
      </c>
      <c r="K255" s="303"/>
      <c r="L255" s="302">
        <v>0.16806516547982683</v>
      </c>
      <c r="M255" s="302">
        <v>2.434790696949498E-2</v>
      </c>
      <c r="N255" s="302">
        <v>6.7563398790346195E-3</v>
      </c>
      <c r="O255" s="302">
        <f t="shared" si="114"/>
        <v>0.19916941232835644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13.76883453698691</v>
      </c>
      <c r="C257" s="311">
        <f t="shared" ref="C257:E257" si="116">SUM(C247:C255)</f>
        <v>2.9666028125155859</v>
      </c>
      <c r="D257" s="311">
        <f t="shared" si="116"/>
        <v>2.523562650497492</v>
      </c>
      <c r="E257" s="311">
        <f t="shared" si="116"/>
        <v>19.258999999999986</v>
      </c>
      <c r="F257" s="311"/>
      <c r="G257" s="311">
        <f t="shared" ref="G257:J257" si="117">SUM(G247:G255)</f>
        <v>13.436858566142066</v>
      </c>
      <c r="H257" s="311">
        <f t="shared" si="117"/>
        <v>2.747733160082523</v>
      </c>
      <c r="I257" s="311">
        <f t="shared" si="117"/>
        <v>0.32540827377538306</v>
      </c>
      <c r="J257" s="311">
        <f t="shared" si="117"/>
        <v>16.509999999999973</v>
      </c>
      <c r="K257" s="311"/>
      <c r="L257" s="311">
        <f t="shared" ref="L257:O257" si="118">SUM(L247:L255)</f>
        <v>13.918752485589948</v>
      </c>
      <c r="M257" s="311">
        <f t="shared" si="118"/>
        <v>2.8305205948506793</v>
      </c>
      <c r="N257" s="311">
        <f t="shared" si="118"/>
        <v>0.36972691955936798</v>
      </c>
      <c r="O257" s="311">
        <f t="shared" si="118"/>
        <v>17.118999999999993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1.0441630827114536</v>
      </c>
      <c r="C264" s="302">
        <v>0.11672746741944015</v>
      </c>
      <c r="D264" s="302">
        <v>0.44529347733349028</v>
      </c>
      <c r="E264" s="302">
        <f>SUM(B264:D264)</f>
        <v>1.6061840274643839</v>
      </c>
      <c r="F264" s="303"/>
      <c r="G264" s="302">
        <v>1.1039892475367514</v>
      </c>
      <c r="H264" s="302">
        <v>0.29663098062787596</v>
      </c>
      <c r="I264" s="302">
        <v>0.50784485929131096</v>
      </c>
      <c r="J264" s="302">
        <f>SUM(G264:I264)</f>
        <v>1.9084650874559383</v>
      </c>
      <c r="K264" s="303"/>
      <c r="L264" s="302">
        <v>1.1628237432252371</v>
      </c>
      <c r="M264" s="302">
        <v>0.29622517749532401</v>
      </c>
      <c r="N264" s="302">
        <v>0.53732162091764124</v>
      </c>
      <c r="O264" s="302">
        <f>SUM(L264:N264)</f>
        <v>1.9963705416382023</v>
      </c>
    </row>
    <row r="265" spans="1:15" s="236" customFormat="1" x14ac:dyDescent="0.2">
      <c r="A265" s="237" t="str">
        <f>name!E$5</f>
        <v>Professional occupations</v>
      </c>
      <c r="B265" s="302">
        <v>1.3094482543842254</v>
      </c>
      <c r="C265" s="302">
        <v>0.13340103537897491</v>
      </c>
      <c r="D265" s="302">
        <v>9.6272915370395784E-2</v>
      </c>
      <c r="E265" s="302">
        <f t="shared" ref="E265:E272" si="119">SUM(B265:D265)</f>
        <v>1.5391222051335962</v>
      </c>
      <c r="F265" s="303"/>
      <c r="G265" s="302">
        <v>1.6366262925759893</v>
      </c>
      <c r="H265" s="302">
        <v>0.25268999978876339</v>
      </c>
      <c r="I265" s="302">
        <v>8.8217241095042892E-2</v>
      </c>
      <c r="J265" s="302">
        <f t="shared" ref="J265:J267" si="120">SUM(G265:I265)</f>
        <v>1.9775335334597957</v>
      </c>
      <c r="K265" s="303"/>
      <c r="L265" s="302">
        <v>2.0595262864821442</v>
      </c>
      <c r="M265" s="302">
        <v>0.30039299330564084</v>
      </c>
      <c r="N265" s="302">
        <v>7.7288084198225082E-2</v>
      </c>
      <c r="O265" s="302">
        <f t="shared" ref="O265:O272" si="121">SUM(L265:N265)</f>
        <v>2.4372073639860101</v>
      </c>
    </row>
    <row r="266" spans="1:15" s="236" customFormat="1" x14ac:dyDescent="0.2">
      <c r="A266" s="237" t="str">
        <f>name!E$6</f>
        <v>Associate professional occupations</v>
      </c>
      <c r="B266" s="302">
        <v>1.1218703102533865</v>
      </c>
      <c r="C266" s="302">
        <v>0.19877481165980193</v>
      </c>
      <c r="D266" s="302">
        <v>0.10671076514908111</v>
      </c>
      <c r="E266" s="302">
        <f t="shared" si="119"/>
        <v>1.4273558870622693</v>
      </c>
      <c r="F266" s="303"/>
      <c r="G266" s="302">
        <v>1.301167105580826</v>
      </c>
      <c r="H266" s="302">
        <v>0.34675756071578945</v>
      </c>
      <c r="I266" s="302">
        <v>7.7863660703616513E-2</v>
      </c>
      <c r="J266" s="302">
        <f t="shared" si="120"/>
        <v>1.7257883270002319</v>
      </c>
      <c r="K266" s="303"/>
      <c r="L266" s="302">
        <v>1.7064764122300398</v>
      </c>
      <c r="M266" s="302">
        <v>0.38960956791783913</v>
      </c>
      <c r="N266" s="302">
        <v>8.819090778402712E-2</v>
      </c>
      <c r="O266" s="302">
        <f t="shared" si="121"/>
        <v>2.1842768879319059</v>
      </c>
    </row>
    <row r="267" spans="1:15" s="236" customFormat="1" x14ac:dyDescent="0.2">
      <c r="A267" s="237" t="str">
        <f>name!E$7</f>
        <v>Administrative and secretarial occupations</v>
      </c>
      <c r="B267" s="302">
        <v>2.2369465870421887</v>
      </c>
      <c r="C267" s="302">
        <v>1.1660789196288934</v>
      </c>
      <c r="D267" s="302">
        <v>7.6704154546626074E-2</v>
      </c>
      <c r="E267" s="302">
        <f t="shared" si="119"/>
        <v>3.4797296612177084</v>
      </c>
      <c r="F267" s="303"/>
      <c r="G267" s="302">
        <v>2.3287594843493871</v>
      </c>
      <c r="H267" s="302">
        <v>1.1297911734037231</v>
      </c>
      <c r="I267" s="302">
        <v>0.15672323153140388</v>
      </c>
      <c r="J267" s="302">
        <f t="shared" si="120"/>
        <v>3.6152738892845142</v>
      </c>
      <c r="K267" s="303"/>
      <c r="L267" s="302">
        <v>2.8065022508765223</v>
      </c>
      <c r="M267" s="302">
        <v>1.0005782314042952</v>
      </c>
      <c r="N267" s="302">
        <v>0.15603371473145058</v>
      </c>
      <c r="O267" s="302">
        <f t="shared" si="121"/>
        <v>3.9631141970122683</v>
      </c>
    </row>
    <row r="268" spans="1:15" s="236" customFormat="1" x14ac:dyDescent="0.2">
      <c r="A268" s="237" t="str">
        <f>name!E$8</f>
        <v>Skilled trades occupations</v>
      </c>
      <c r="B268" s="302">
        <v>0.85456332943548152</v>
      </c>
      <c r="C268" s="302">
        <v>3.7605934494028687E-2</v>
      </c>
      <c r="D268" s="302">
        <v>0.40789689319829558</v>
      </c>
      <c r="E268" s="302">
        <f t="shared" si="119"/>
        <v>1.3000661571278058</v>
      </c>
      <c r="F268" s="303"/>
      <c r="G268" s="302">
        <v>0.60954129407021818</v>
      </c>
      <c r="H268" s="302">
        <v>6.4500476475543925E-2</v>
      </c>
      <c r="I268" s="302">
        <v>0.13166664079660798</v>
      </c>
      <c r="J268" s="302">
        <f>SUM(G268:I268)</f>
        <v>0.80570841134237003</v>
      </c>
      <c r="K268" s="303"/>
      <c r="L268" s="302">
        <v>0.63744917782056232</v>
      </c>
      <c r="M268" s="302">
        <v>9.8679283481490895E-2</v>
      </c>
      <c r="N268" s="302">
        <v>0.23072207804286615</v>
      </c>
      <c r="O268" s="302">
        <f t="shared" si="121"/>
        <v>0.96685053934491938</v>
      </c>
    </row>
    <row r="269" spans="1:15" s="236" customFormat="1" x14ac:dyDescent="0.2">
      <c r="A269" s="237" t="str">
        <f>name!E$9</f>
        <v>Caring, leisure and other service occupations</v>
      </c>
      <c r="B269" s="302">
        <v>0.33400175998411041</v>
      </c>
      <c r="C269" s="302">
        <v>7.0577191945383269E-2</v>
      </c>
      <c r="D269" s="302">
        <v>4.6755786015782494E-2</v>
      </c>
      <c r="E269" s="302">
        <f t="shared" si="119"/>
        <v>0.45133473794527618</v>
      </c>
      <c r="F269" s="303"/>
      <c r="G269" s="302">
        <v>0.32678545436241202</v>
      </c>
      <c r="H269" s="302">
        <v>0.12460468674650255</v>
      </c>
      <c r="I269" s="302">
        <v>4.0316466358384359E-2</v>
      </c>
      <c r="J269" s="302">
        <f t="shared" ref="J269:J272" si="122">SUM(G269:I269)</f>
        <v>0.49170660746729894</v>
      </c>
      <c r="K269" s="303"/>
      <c r="L269" s="302">
        <v>0.3231657297770763</v>
      </c>
      <c r="M269" s="302">
        <v>0.13340132203139179</v>
      </c>
      <c r="N269" s="302">
        <v>6.978927495142187E-2</v>
      </c>
      <c r="O269" s="302">
        <f t="shared" si="121"/>
        <v>0.52635632675988997</v>
      </c>
    </row>
    <row r="270" spans="1:15" s="236" customFormat="1" x14ac:dyDescent="0.2">
      <c r="A270" s="237" t="str">
        <f>name!E$10</f>
        <v>Sales and customer service occupations</v>
      </c>
      <c r="B270" s="302">
        <v>1.735952815030535</v>
      </c>
      <c r="C270" s="302">
        <v>0.77272752223515473</v>
      </c>
      <c r="D270" s="302">
        <v>0.13175270864864544</v>
      </c>
      <c r="E270" s="302">
        <f t="shared" si="119"/>
        <v>2.6404330459143353</v>
      </c>
      <c r="F270" s="303"/>
      <c r="G270" s="302">
        <v>1.6032967186889377</v>
      </c>
      <c r="H270" s="302">
        <v>0.98757625166030782</v>
      </c>
      <c r="I270" s="302">
        <v>0.10168625052316202</v>
      </c>
      <c r="J270" s="302">
        <f t="shared" si="122"/>
        <v>2.6925592208724076</v>
      </c>
      <c r="K270" s="303"/>
      <c r="L270" s="302">
        <v>1.9145141085954029</v>
      </c>
      <c r="M270" s="302">
        <v>1.12576546604203</v>
      </c>
      <c r="N270" s="302">
        <v>7.0962604061367215E-2</v>
      </c>
      <c r="O270" s="302">
        <f t="shared" si="121"/>
        <v>3.1112421786988</v>
      </c>
    </row>
    <row r="271" spans="1:15" s="236" customFormat="1" x14ac:dyDescent="0.2">
      <c r="A271" s="237" t="str">
        <f>name!E$11</f>
        <v>Process, plant and machine operatives</v>
      </c>
      <c r="B271" s="302">
        <v>0.43347225237159548</v>
      </c>
      <c r="C271" s="302">
        <v>1.1399891651889068E-2</v>
      </c>
      <c r="D271" s="302">
        <v>1.6125848937850421E-2</v>
      </c>
      <c r="E271" s="302">
        <f t="shared" si="119"/>
        <v>0.46099799296133498</v>
      </c>
      <c r="F271" s="303"/>
      <c r="G271" s="302">
        <v>0.30424744515336455</v>
      </c>
      <c r="H271" s="302">
        <v>3.6920606346240774E-2</v>
      </c>
      <c r="I271" s="302">
        <v>3.7930452195546974E-3</v>
      </c>
      <c r="J271" s="302">
        <f t="shared" si="122"/>
        <v>0.34496109671916003</v>
      </c>
      <c r="K271" s="303"/>
      <c r="L271" s="302">
        <v>0.26629179069298697</v>
      </c>
      <c r="M271" s="302">
        <v>3.9046920685228532E-2</v>
      </c>
      <c r="N271" s="302">
        <v>7.7088624863810547E-3</v>
      </c>
      <c r="O271" s="302">
        <f t="shared" si="121"/>
        <v>0.31304757386459653</v>
      </c>
    </row>
    <row r="272" spans="1:15" s="236" customFormat="1" x14ac:dyDescent="0.2">
      <c r="A272" s="237" t="str">
        <f>name!E$12</f>
        <v>Elementary occupations</v>
      </c>
      <c r="B272" s="302">
        <v>0.74173493071933705</v>
      </c>
      <c r="C272" s="302">
        <v>0.1204857605511379</v>
      </c>
      <c r="D272" s="302">
        <v>6.2555593902826695E-2</v>
      </c>
      <c r="E272" s="302">
        <f t="shared" si="119"/>
        <v>0.92477628517330168</v>
      </c>
      <c r="F272" s="303"/>
      <c r="G272" s="302">
        <v>0.55487601764255967</v>
      </c>
      <c r="H272" s="302">
        <v>0.15706643589806504</v>
      </c>
      <c r="I272" s="302">
        <v>5.1061372857656398E-2</v>
      </c>
      <c r="J272" s="302">
        <f t="shared" si="122"/>
        <v>0.76300382639828113</v>
      </c>
      <c r="K272" s="303"/>
      <c r="L272" s="302">
        <v>0.66008755267207175</v>
      </c>
      <c r="M272" s="302">
        <v>0.15204552982857866</v>
      </c>
      <c r="N272" s="302">
        <v>9.6401308262764732E-2</v>
      </c>
      <c r="O272" s="302">
        <f t="shared" si="121"/>
        <v>0.90853439076341513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9.812153321932314</v>
      </c>
      <c r="C274" s="311">
        <f t="shared" ref="C274:E274" si="123">SUM(C264:C272)</f>
        <v>2.6277785349647043</v>
      </c>
      <c r="D274" s="311">
        <f t="shared" si="123"/>
        <v>1.3900681431029938</v>
      </c>
      <c r="E274" s="311">
        <f t="shared" si="123"/>
        <v>13.830000000000011</v>
      </c>
      <c r="F274" s="311"/>
      <c r="G274" s="311">
        <f t="shared" ref="G274:J274" si="124">SUM(G264:G272)</f>
        <v>9.7692890599604461</v>
      </c>
      <c r="H274" s="311">
        <f t="shared" si="124"/>
        <v>3.3965381716628125</v>
      </c>
      <c r="I274" s="311">
        <f t="shared" si="124"/>
        <v>1.1591727683767394</v>
      </c>
      <c r="J274" s="311">
        <f t="shared" si="124"/>
        <v>14.324999999999996</v>
      </c>
      <c r="K274" s="311"/>
      <c r="L274" s="311">
        <f t="shared" ref="L274:O274" si="125">SUM(L264:L272)</f>
        <v>11.536837052372045</v>
      </c>
      <c r="M274" s="311">
        <f t="shared" si="125"/>
        <v>3.5357444921918191</v>
      </c>
      <c r="N274" s="311">
        <f t="shared" si="125"/>
        <v>1.3344184554361451</v>
      </c>
      <c r="O274" s="311">
        <f t="shared" si="125"/>
        <v>16.407000000000007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3.369649779473892</v>
      </c>
      <c r="C281" s="302">
        <v>0.39231844078836298</v>
      </c>
      <c r="D281" s="302">
        <v>1.1638694487668741</v>
      </c>
      <c r="E281" s="302">
        <f>SUM(B281:D281)</f>
        <v>4.9258376690291295</v>
      </c>
      <c r="F281" s="303"/>
      <c r="G281" s="302">
        <v>2.9766363841319952</v>
      </c>
      <c r="H281" s="302">
        <v>0.6659732897811419</v>
      </c>
      <c r="I281" s="302">
        <v>1.2043748000093606</v>
      </c>
      <c r="J281" s="302">
        <f>SUM(G281:I281)</f>
        <v>4.8469844739224976</v>
      </c>
      <c r="K281" s="303"/>
      <c r="L281" s="302">
        <v>2.5679158560789168</v>
      </c>
      <c r="M281" s="302">
        <v>0.83927138462174689</v>
      </c>
      <c r="N281" s="302">
        <v>1.5516890808283881</v>
      </c>
      <c r="O281" s="302">
        <f>SUM(L281:N281)</f>
        <v>4.9588763215290523</v>
      </c>
    </row>
    <row r="282" spans="1:15" s="236" customFormat="1" x14ac:dyDescent="0.2">
      <c r="A282" s="237" t="str">
        <f>name!E$5</f>
        <v>Professional occupations</v>
      </c>
      <c r="B282" s="302">
        <v>13.081392111736326</v>
      </c>
      <c r="C282" s="302">
        <v>0.91083658212360885</v>
      </c>
      <c r="D282" s="302">
        <v>2.9159296408548698</v>
      </c>
      <c r="E282" s="302">
        <f t="shared" ref="E282:E289" si="126">SUM(B282:D282)</f>
        <v>16.908158334714805</v>
      </c>
      <c r="F282" s="303"/>
      <c r="G282" s="302">
        <v>13.046373780626942</v>
      </c>
      <c r="H282" s="302">
        <v>1.3677599590660177</v>
      </c>
      <c r="I282" s="302">
        <v>2.4842524463634392</v>
      </c>
      <c r="J282" s="302">
        <f t="shared" ref="J282:J284" si="127">SUM(G282:I282)</f>
        <v>16.898386186056399</v>
      </c>
      <c r="K282" s="303"/>
      <c r="L282" s="302">
        <v>15.462651918839521</v>
      </c>
      <c r="M282" s="302">
        <v>1.6737394008177098</v>
      </c>
      <c r="N282" s="302">
        <v>2.2210866655829702</v>
      </c>
      <c r="O282" s="302">
        <f t="shared" ref="O282:O289" si="128">SUM(L282:N282)</f>
        <v>19.357477985240202</v>
      </c>
    </row>
    <row r="283" spans="1:15" s="236" customFormat="1" x14ac:dyDescent="0.2">
      <c r="A283" s="237" t="str">
        <f>name!E$6</f>
        <v>Associate professional occupations</v>
      </c>
      <c r="B283" s="302">
        <v>6.1072944297210769</v>
      </c>
      <c r="C283" s="302">
        <v>0.85368887070720378</v>
      </c>
      <c r="D283" s="302">
        <v>1.4289964859529019</v>
      </c>
      <c r="E283" s="302">
        <f t="shared" si="126"/>
        <v>8.3899797863811827</v>
      </c>
      <c r="F283" s="303"/>
      <c r="G283" s="302">
        <v>5.8187791087056011</v>
      </c>
      <c r="H283" s="302">
        <v>1.1703923378001053</v>
      </c>
      <c r="I283" s="302">
        <v>1.2151686401905666</v>
      </c>
      <c r="J283" s="302">
        <f t="shared" si="127"/>
        <v>8.2043400866962735</v>
      </c>
      <c r="K283" s="303"/>
      <c r="L283" s="302">
        <v>6.1097092917080644</v>
      </c>
      <c r="M283" s="302">
        <v>1.3401620827758629</v>
      </c>
      <c r="N283" s="302">
        <v>1.3988294026749317</v>
      </c>
      <c r="O283" s="302">
        <f t="shared" si="128"/>
        <v>8.8487007771588591</v>
      </c>
    </row>
    <row r="284" spans="1:15" s="236" customFormat="1" x14ac:dyDescent="0.2">
      <c r="A284" s="237" t="str">
        <f>name!E$7</f>
        <v>Administrative and secretarial occupations</v>
      </c>
      <c r="B284" s="302">
        <v>9.0949492286819638</v>
      </c>
      <c r="C284" s="302">
        <v>3.932443626367943</v>
      </c>
      <c r="D284" s="302">
        <v>1.3015936451355516</v>
      </c>
      <c r="E284" s="302">
        <f t="shared" si="126"/>
        <v>14.328986500185458</v>
      </c>
      <c r="F284" s="303"/>
      <c r="G284" s="302">
        <v>8.0133918147506691</v>
      </c>
      <c r="H284" s="302">
        <v>4.2307152062832278</v>
      </c>
      <c r="I284" s="302">
        <v>0.75930697181834128</v>
      </c>
      <c r="J284" s="302">
        <f t="shared" si="127"/>
        <v>13.00341399285224</v>
      </c>
      <c r="K284" s="303"/>
      <c r="L284" s="302">
        <v>8.2607166052745793</v>
      </c>
      <c r="M284" s="302">
        <v>4.2982610180511038</v>
      </c>
      <c r="N284" s="302">
        <v>1.0192619100640499</v>
      </c>
      <c r="O284" s="302">
        <f t="shared" si="128"/>
        <v>13.578239533389732</v>
      </c>
    </row>
    <row r="285" spans="1:15" s="236" customFormat="1" x14ac:dyDescent="0.2">
      <c r="A285" s="237" t="str">
        <f>name!E$8</f>
        <v>Skilled trades occupations</v>
      </c>
      <c r="B285" s="302">
        <v>2.047754419019618</v>
      </c>
      <c r="C285" s="302">
        <v>0.18530829489857795</v>
      </c>
      <c r="D285" s="302">
        <v>0.62219328760129</v>
      </c>
      <c r="E285" s="302">
        <f t="shared" si="126"/>
        <v>2.8552560015194861</v>
      </c>
      <c r="F285" s="303"/>
      <c r="G285" s="302">
        <v>1.1658042498670123</v>
      </c>
      <c r="H285" s="302">
        <v>0.1562978754956855</v>
      </c>
      <c r="I285" s="302">
        <v>0.50848570377104463</v>
      </c>
      <c r="J285" s="302">
        <f>SUM(G285:I285)</f>
        <v>1.8305878291337423</v>
      </c>
      <c r="K285" s="303"/>
      <c r="L285" s="302">
        <v>0.80199854097375611</v>
      </c>
      <c r="M285" s="302">
        <v>0.18043856531934829</v>
      </c>
      <c r="N285" s="302">
        <v>0.72804678235113529</v>
      </c>
      <c r="O285" s="302">
        <f t="shared" si="128"/>
        <v>1.7104838886442397</v>
      </c>
    </row>
    <row r="286" spans="1:15" s="236" customFormat="1" x14ac:dyDescent="0.2">
      <c r="A286" s="237" t="str">
        <f>name!E$9</f>
        <v>Caring, leisure and other service occupations</v>
      </c>
      <c r="B286" s="302">
        <v>0.36345157868277417</v>
      </c>
      <c r="C286" s="302">
        <v>0.18091850605136955</v>
      </c>
      <c r="D286" s="302">
        <v>0.34410808105711577</v>
      </c>
      <c r="E286" s="302">
        <f t="shared" si="126"/>
        <v>0.88847816579125949</v>
      </c>
      <c r="F286" s="303"/>
      <c r="G286" s="302">
        <v>0.31014849121496407</v>
      </c>
      <c r="H286" s="302">
        <v>0.21236027956459186</v>
      </c>
      <c r="I286" s="302">
        <v>0.26328082574297901</v>
      </c>
      <c r="J286" s="302">
        <f t="shared" ref="J286:J289" si="129">SUM(G286:I286)</f>
        <v>0.78578959652253499</v>
      </c>
      <c r="K286" s="303"/>
      <c r="L286" s="302">
        <v>0.36018482029174775</v>
      </c>
      <c r="M286" s="302">
        <v>0.27027977278794302</v>
      </c>
      <c r="N286" s="302">
        <v>0.45633934131142484</v>
      </c>
      <c r="O286" s="302">
        <f t="shared" si="128"/>
        <v>1.0868039343911158</v>
      </c>
    </row>
    <row r="287" spans="1:15" s="236" customFormat="1" x14ac:dyDescent="0.2">
      <c r="A287" s="237" t="str">
        <f>name!E$10</f>
        <v>Sales and customer service occupations</v>
      </c>
      <c r="B287" s="302">
        <v>1.8154460403095491</v>
      </c>
      <c r="C287" s="302">
        <v>1.1213578716403338</v>
      </c>
      <c r="D287" s="302">
        <v>0.45934925334709376</v>
      </c>
      <c r="E287" s="302">
        <f t="shared" si="126"/>
        <v>3.396153165296977</v>
      </c>
      <c r="F287" s="303"/>
      <c r="G287" s="302">
        <v>1.5111958669684471</v>
      </c>
      <c r="H287" s="302">
        <v>1.2470971113128095</v>
      </c>
      <c r="I287" s="302">
        <v>0.24205683620347249</v>
      </c>
      <c r="J287" s="302">
        <f t="shared" si="129"/>
        <v>3.0003498144847294</v>
      </c>
      <c r="K287" s="303"/>
      <c r="L287" s="302">
        <v>1.6247731842463113</v>
      </c>
      <c r="M287" s="302">
        <v>1.5905867457350937</v>
      </c>
      <c r="N287" s="302">
        <v>0.23872735327810699</v>
      </c>
      <c r="O287" s="302">
        <f t="shared" si="128"/>
        <v>3.4540872832595122</v>
      </c>
    </row>
    <row r="288" spans="1:15" s="236" customFormat="1" x14ac:dyDescent="0.2">
      <c r="A288" s="237" t="str">
        <f>name!E$11</f>
        <v>Process, plant and machine operatives</v>
      </c>
      <c r="B288" s="302">
        <v>1.1382290380586919</v>
      </c>
      <c r="C288" s="302">
        <v>0.11642348015183995</v>
      </c>
      <c r="D288" s="302">
        <v>0.19646092808614596</v>
      </c>
      <c r="E288" s="302">
        <f t="shared" si="126"/>
        <v>1.4511134462966779</v>
      </c>
      <c r="F288" s="303"/>
      <c r="G288" s="302">
        <v>0.62781679866147222</v>
      </c>
      <c r="H288" s="302">
        <v>0.14754101156315877</v>
      </c>
      <c r="I288" s="302">
        <v>0.17581937431150022</v>
      </c>
      <c r="J288" s="302">
        <f t="shared" si="129"/>
        <v>0.9511771845361312</v>
      </c>
      <c r="K288" s="303"/>
      <c r="L288" s="302">
        <v>0.47014406765810535</v>
      </c>
      <c r="M288" s="302">
        <v>0.16218331008655762</v>
      </c>
      <c r="N288" s="302">
        <v>0.26286312773732173</v>
      </c>
      <c r="O288" s="302">
        <f t="shared" si="128"/>
        <v>0.89519050548198464</v>
      </c>
    </row>
    <row r="289" spans="1:15" s="236" customFormat="1" x14ac:dyDescent="0.2">
      <c r="A289" s="237" t="str">
        <f>name!E$12</f>
        <v>Elementary occupations</v>
      </c>
      <c r="B289" s="302">
        <v>1.4061735025401871</v>
      </c>
      <c r="C289" s="302">
        <v>0.28508874841635673</v>
      </c>
      <c r="D289" s="302">
        <v>0.50177467982851187</v>
      </c>
      <c r="E289" s="302">
        <f t="shared" si="126"/>
        <v>2.1930369307850555</v>
      </c>
      <c r="F289" s="303"/>
      <c r="G289" s="302">
        <v>1.0556289763858571</v>
      </c>
      <c r="H289" s="302">
        <v>0.36585153823277033</v>
      </c>
      <c r="I289" s="302">
        <v>0.30349032117684216</v>
      </c>
      <c r="J289" s="302">
        <f t="shared" si="129"/>
        <v>1.7249708357954696</v>
      </c>
      <c r="K289" s="303"/>
      <c r="L289" s="302">
        <v>1.1057209510493959</v>
      </c>
      <c r="M289" s="302">
        <v>0.46373051568419937</v>
      </c>
      <c r="N289" s="302">
        <v>0.51668830417183165</v>
      </c>
      <c r="O289" s="302">
        <f t="shared" si="128"/>
        <v>2.0861397709054268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38.424340128224081</v>
      </c>
      <c r="C291" s="311">
        <f t="shared" ref="C291:E291" si="130">SUM(C281:C289)</f>
        <v>7.9783844211455968</v>
      </c>
      <c r="D291" s="311">
        <f t="shared" si="130"/>
        <v>8.9342754506303557</v>
      </c>
      <c r="E291" s="311">
        <f t="shared" si="130"/>
        <v>55.337000000000039</v>
      </c>
      <c r="F291" s="311"/>
      <c r="G291" s="311">
        <f t="shared" ref="G291:J291" si="131">SUM(G281:G289)</f>
        <v>34.525775471312954</v>
      </c>
      <c r="H291" s="311">
        <f t="shared" si="131"/>
        <v>9.563988609099507</v>
      </c>
      <c r="I291" s="311">
        <f t="shared" si="131"/>
        <v>7.1562359195875462</v>
      </c>
      <c r="J291" s="311">
        <f t="shared" si="131"/>
        <v>51.246000000000009</v>
      </c>
      <c r="K291" s="311"/>
      <c r="L291" s="311">
        <f t="shared" ref="L291:O291" si="132">SUM(L281:L289)</f>
        <v>36.763815236120401</v>
      </c>
      <c r="M291" s="311">
        <f t="shared" si="132"/>
        <v>10.818652795879563</v>
      </c>
      <c r="N291" s="311">
        <f t="shared" si="132"/>
        <v>8.3935319680001594</v>
      </c>
      <c r="O291" s="311">
        <f t="shared" si="132"/>
        <v>55.976000000000127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1.8252371836569645</v>
      </c>
      <c r="C298" s="302">
        <v>0.38937187572734006</v>
      </c>
      <c r="D298" s="302">
        <v>0.64756310987513155</v>
      </c>
      <c r="E298" s="302">
        <f>SUM(B298:D298)</f>
        <v>2.862172169259436</v>
      </c>
      <c r="F298" s="303"/>
      <c r="G298" s="302">
        <v>2.260359884760486</v>
      </c>
      <c r="H298" s="302">
        <v>0.55386348572251953</v>
      </c>
      <c r="I298" s="302">
        <v>0.85116506998396513</v>
      </c>
      <c r="J298" s="302">
        <f>SUM(G298:I298)</f>
        <v>3.6653884404669705</v>
      </c>
      <c r="K298" s="303"/>
      <c r="L298" s="302">
        <v>2.110005869881769</v>
      </c>
      <c r="M298" s="302">
        <v>0.51385844339421027</v>
      </c>
      <c r="N298" s="302">
        <v>0.98932903695861463</v>
      </c>
      <c r="O298" s="302">
        <f>SUM(L298:N298)</f>
        <v>3.6131933502345936</v>
      </c>
    </row>
    <row r="299" spans="1:15" s="236" customFormat="1" x14ac:dyDescent="0.2">
      <c r="A299" s="237" t="str">
        <f>name!E$5</f>
        <v>Professional occupations</v>
      </c>
      <c r="B299" s="302">
        <v>2.8158895125587105</v>
      </c>
      <c r="C299" s="302">
        <v>0.83413843636528073</v>
      </c>
      <c r="D299" s="302">
        <v>0.31779616152731727</v>
      </c>
      <c r="E299" s="302">
        <f t="shared" ref="E299:E306" si="133">SUM(B299:D299)</f>
        <v>3.9678241104513083</v>
      </c>
      <c r="F299" s="303"/>
      <c r="G299" s="302">
        <v>3.8085446489834878</v>
      </c>
      <c r="H299" s="302">
        <v>0.99289458471768943</v>
      </c>
      <c r="I299" s="302">
        <v>0.39449189955902048</v>
      </c>
      <c r="J299" s="302">
        <f t="shared" ref="J299:J301" si="134">SUM(G299:I299)</f>
        <v>5.1959311332601974</v>
      </c>
      <c r="K299" s="303"/>
      <c r="L299" s="302">
        <v>4.7147398255255819</v>
      </c>
      <c r="M299" s="302">
        <v>1.0547952911006553</v>
      </c>
      <c r="N299" s="302">
        <v>0.33890597864826899</v>
      </c>
      <c r="O299" s="302">
        <f t="shared" ref="O299:O306" si="135">SUM(L299:N299)</f>
        <v>6.1084410952745056</v>
      </c>
    </row>
    <row r="300" spans="1:15" s="236" customFormat="1" x14ac:dyDescent="0.2">
      <c r="A300" s="237" t="str">
        <f>name!E$6</f>
        <v>Associate professional occupations</v>
      </c>
      <c r="B300" s="302">
        <v>3.556199025226201</v>
      </c>
      <c r="C300" s="302">
        <v>1.2466252907071902</v>
      </c>
      <c r="D300" s="302">
        <v>0.78034369419238558</v>
      </c>
      <c r="E300" s="302">
        <f t="shared" si="133"/>
        <v>5.5831680101257763</v>
      </c>
      <c r="F300" s="303"/>
      <c r="G300" s="302">
        <v>4.3653008732254159</v>
      </c>
      <c r="H300" s="302">
        <v>1.3730746771440763</v>
      </c>
      <c r="I300" s="302">
        <v>0.84772045128585871</v>
      </c>
      <c r="J300" s="302">
        <f t="shared" si="134"/>
        <v>6.5860960016553509</v>
      </c>
      <c r="K300" s="303"/>
      <c r="L300" s="302">
        <v>4.3643845339232881</v>
      </c>
      <c r="M300" s="302">
        <v>1.554408467987539</v>
      </c>
      <c r="N300" s="302">
        <v>0.79944412640833307</v>
      </c>
      <c r="O300" s="302">
        <f t="shared" si="135"/>
        <v>6.71823712831916</v>
      </c>
    </row>
    <row r="301" spans="1:15" s="236" customFormat="1" x14ac:dyDescent="0.2">
      <c r="A301" s="237" t="str">
        <f>name!E$7</f>
        <v>Administrative and secretarial occupations</v>
      </c>
      <c r="B301" s="302">
        <v>7.3944590613845484</v>
      </c>
      <c r="C301" s="302">
        <v>4.2333027836690968</v>
      </c>
      <c r="D301" s="302">
        <v>0.30444468373974759</v>
      </c>
      <c r="E301" s="302">
        <f t="shared" si="133"/>
        <v>11.932206528793392</v>
      </c>
      <c r="F301" s="303"/>
      <c r="G301" s="302">
        <v>7.5772084110558877</v>
      </c>
      <c r="H301" s="302">
        <v>4.0932868817394645</v>
      </c>
      <c r="I301" s="302">
        <v>0.22023686770120532</v>
      </c>
      <c r="J301" s="302">
        <f t="shared" si="134"/>
        <v>11.890732160496556</v>
      </c>
      <c r="K301" s="303"/>
      <c r="L301" s="302">
        <v>8.8919925155662334</v>
      </c>
      <c r="M301" s="302">
        <v>4.364633768599858</v>
      </c>
      <c r="N301" s="302">
        <v>0.23981084886411255</v>
      </c>
      <c r="O301" s="302">
        <f t="shared" si="135"/>
        <v>13.496437133030204</v>
      </c>
    </row>
    <row r="302" spans="1:15" s="236" customFormat="1" x14ac:dyDescent="0.2">
      <c r="A302" s="237" t="str">
        <f>name!E$8</f>
        <v>Skilled trades occupations</v>
      </c>
      <c r="B302" s="302">
        <v>1.386037435243924</v>
      </c>
      <c r="C302" s="302">
        <v>0.345569037261301</v>
      </c>
      <c r="D302" s="302">
        <v>0.49667375468459229</v>
      </c>
      <c r="E302" s="302">
        <f t="shared" si="133"/>
        <v>2.228280227189817</v>
      </c>
      <c r="F302" s="303"/>
      <c r="G302" s="302">
        <v>1.3609982366916271</v>
      </c>
      <c r="H302" s="302">
        <v>0.24246748227602929</v>
      </c>
      <c r="I302" s="302">
        <v>0.64403079375962946</v>
      </c>
      <c r="J302" s="302">
        <f>SUM(G302:I302)</f>
        <v>2.2474965127272859</v>
      </c>
      <c r="K302" s="303"/>
      <c r="L302" s="302">
        <v>1.1095242722035314</v>
      </c>
      <c r="M302" s="302">
        <v>0.3401671825110491</v>
      </c>
      <c r="N302" s="302">
        <v>0.6877810968849305</v>
      </c>
      <c r="O302" s="302">
        <f t="shared" si="135"/>
        <v>2.1374725515995108</v>
      </c>
    </row>
    <row r="303" spans="1:15" s="236" customFormat="1" x14ac:dyDescent="0.2">
      <c r="A303" s="237" t="str">
        <f>name!E$9</f>
        <v>Caring, leisure and other service occupations</v>
      </c>
      <c r="B303" s="302">
        <v>2.2287689733926292</v>
      </c>
      <c r="C303" s="302">
        <v>1.9323446082524049</v>
      </c>
      <c r="D303" s="302">
        <v>0.53061940413956776</v>
      </c>
      <c r="E303" s="302">
        <f t="shared" si="133"/>
        <v>4.6917329857846024</v>
      </c>
      <c r="F303" s="303"/>
      <c r="G303" s="302">
        <v>2.1331365976816383</v>
      </c>
      <c r="H303" s="302">
        <v>1.7336007803606386</v>
      </c>
      <c r="I303" s="302">
        <v>0.47767811384813502</v>
      </c>
      <c r="J303" s="302">
        <f t="shared" ref="J303:J306" si="136">SUM(G303:I303)</f>
        <v>4.3444154918904125</v>
      </c>
      <c r="K303" s="303"/>
      <c r="L303" s="302">
        <v>2.1652594528938409</v>
      </c>
      <c r="M303" s="302">
        <v>1.5883663583914911</v>
      </c>
      <c r="N303" s="302">
        <v>0.5541469732314519</v>
      </c>
      <c r="O303" s="302">
        <f t="shared" si="135"/>
        <v>4.3077727845167839</v>
      </c>
    </row>
    <row r="304" spans="1:15" s="236" customFormat="1" x14ac:dyDescent="0.2">
      <c r="A304" s="237" t="str">
        <f>name!E$10</f>
        <v>Sales and customer service occupations</v>
      </c>
      <c r="B304" s="302">
        <v>4.3069473539507213</v>
      </c>
      <c r="C304" s="302">
        <v>2.5334603195728795</v>
      </c>
      <c r="D304" s="302">
        <v>0.25339813921796567</v>
      </c>
      <c r="E304" s="302">
        <f t="shared" si="133"/>
        <v>7.0938058127415662</v>
      </c>
      <c r="F304" s="303"/>
      <c r="G304" s="302">
        <v>4.3397711339695366</v>
      </c>
      <c r="H304" s="302">
        <v>2.5858388772477201</v>
      </c>
      <c r="I304" s="302">
        <v>0.23683425446111525</v>
      </c>
      <c r="J304" s="302">
        <f t="shared" si="136"/>
        <v>7.1624442656783724</v>
      </c>
      <c r="K304" s="303"/>
      <c r="L304" s="302">
        <v>4.8469161050598979</v>
      </c>
      <c r="M304" s="302">
        <v>3.4894815959785452</v>
      </c>
      <c r="N304" s="302">
        <v>0.19876101561233975</v>
      </c>
      <c r="O304" s="302">
        <f t="shared" si="135"/>
        <v>8.5351587166507823</v>
      </c>
    </row>
    <row r="305" spans="1:15" s="236" customFormat="1" x14ac:dyDescent="0.2">
      <c r="A305" s="237" t="str">
        <f>name!E$11</f>
        <v>Process, plant and machine operatives</v>
      </c>
      <c r="B305" s="302">
        <v>2.4686782191426548</v>
      </c>
      <c r="C305" s="302">
        <v>0.85780738161237557</v>
      </c>
      <c r="D305" s="302">
        <v>9.4264651749483369E-2</v>
      </c>
      <c r="E305" s="302">
        <f t="shared" si="133"/>
        <v>3.4207502525045137</v>
      </c>
      <c r="F305" s="303"/>
      <c r="G305" s="302">
        <v>2.3705046720968461</v>
      </c>
      <c r="H305" s="302">
        <v>0.86120864217118887</v>
      </c>
      <c r="I305" s="302">
        <v>0.19786115845338367</v>
      </c>
      <c r="J305" s="302">
        <f t="shared" si="136"/>
        <v>3.4295744727214186</v>
      </c>
      <c r="K305" s="303"/>
      <c r="L305" s="302">
        <v>2.0219049136803928</v>
      </c>
      <c r="M305" s="302">
        <v>0.93780987501323898</v>
      </c>
      <c r="N305" s="302">
        <v>0.20243373056028721</v>
      </c>
      <c r="O305" s="302">
        <f t="shared" si="135"/>
        <v>3.1621485192539187</v>
      </c>
    </row>
    <row r="306" spans="1:15" s="236" customFormat="1" x14ac:dyDescent="0.2">
      <c r="A306" s="237" t="str">
        <f>name!E$12</f>
        <v>Elementary occupations</v>
      </c>
      <c r="B306" s="302">
        <v>13.834046627704932</v>
      </c>
      <c r="C306" s="302">
        <v>8.895896454864646</v>
      </c>
      <c r="D306" s="302">
        <v>1.5551168205800889</v>
      </c>
      <c r="E306" s="302">
        <f t="shared" si="133"/>
        <v>24.285059903149666</v>
      </c>
      <c r="F306" s="303"/>
      <c r="G306" s="302">
        <v>12.437115091234173</v>
      </c>
      <c r="H306" s="302">
        <v>7.2737132231196568</v>
      </c>
      <c r="I306" s="302">
        <v>1.3220932067495272</v>
      </c>
      <c r="J306" s="302">
        <f t="shared" si="136"/>
        <v>21.032921521103358</v>
      </c>
      <c r="K306" s="303"/>
      <c r="L306" s="302">
        <v>13.776528155716681</v>
      </c>
      <c r="M306" s="302">
        <v>6.4364589234242473</v>
      </c>
      <c r="N306" s="302">
        <v>1.4731516419794688</v>
      </c>
      <c r="O306" s="302">
        <f t="shared" si="135"/>
        <v>21.6861387211204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39.816263392261291</v>
      </c>
      <c r="C308" s="311">
        <f t="shared" ref="C308:E308" si="137">SUM(C298:C306)</f>
        <v>21.268516188032514</v>
      </c>
      <c r="D308" s="311">
        <f t="shared" si="137"/>
        <v>4.9802204197062796</v>
      </c>
      <c r="E308" s="311">
        <f t="shared" si="137"/>
        <v>66.065000000000083</v>
      </c>
      <c r="F308" s="311"/>
      <c r="G308" s="311">
        <f t="shared" ref="G308:J308" si="138">SUM(G298:G306)</f>
        <v>40.652939549699099</v>
      </c>
      <c r="H308" s="311">
        <f t="shared" si="138"/>
        <v>19.709948634498986</v>
      </c>
      <c r="I308" s="311">
        <f t="shared" si="138"/>
        <v>5.19211181580184</v>
      </c>
      <c r="J308" s="311">
        <f t="shared" si="138"/>
        <v>65.554999999999922</v>
      </c>
      <c r="K308" s="311"/>
      <c r="L308" s="311">
        <f t="shared" ref="L308:O308" si="139">SUM(L298:L306)</f>
        <v>44.00125564445122</v>
      </c>
      <c r="M308" s="311">
        <f t="shared" si="139"/>
        <v>20.279979906400833</v>
      </c>
      <c r="N308" s="311">
        <f t="shared" si="139"/>
        <v>5.4837644491478077</v>
      </c>
      <c r="O308" s="311">
        <f t="shared" si="139"/>
        <v>69.764999999999858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2.9482067483987304</v>
      </c>
      <c r="C315" s="302">
        <v>0.81333352707894602</v>
      </c>
      <c r="D315" s="302">
        <v>0.20007200643650014</v>
      </c>
      <c r="E315" s="302">
        <f>SUM(B315:D315)</f>
        <v>3.9616122819141766</v>
      </c>
      <c r="F315" s="303"/>
      <c r="G315" s="302">
        <v>3.1951987645205184</v>
      </c>
      <c r="H315" s="302">
        <v>1.0729386921583814</v>
      </c>
      <c r="I315" s="302">
        <v>0.22256470682704335</v>
      </c>
      <c r="J315" s="302">
        <f>SUM(G315:I315)</f>
        <v>4.4907021635059436</v>
      </c>
      <c r="K315" s="303"/>
      <c r="L315" s="302">
        <v>2.9607549602833574</v>
      </c>
      <c r="M315" s="302">
        <v>1.3109160126523078</v>
      </c>
      <c r="N315" s="302">
        <v>0.23791962780965184</v>
      </c>
      <c r="O315" s="302">
        <f>SUM(L315:N315)</f>
        <v>4.5095906007453168</v>
      </c>
    </row>
    <row r="316" spans="1:15" s="236" customFormat="1" x14ac:dyDescent="0.2">
      <c r="A316" s="237" t="str">
        <f>name!E$5</f>
        <v>Professional occupations</v>
      </c>
      <c r="B316" s="302">
        <v>7.19966384509714</v>
      </c>
      <c r="C316" s="302">
        <v>2.692106208536011</v>
      </c>
      <c r="D316" s="302">
        <v>0.6311408633089497</v>
      </c>
      <c r="E316" s="302">
        <f t="shared" ref="E316:E323" si="140">SUM(B316:D316)</f>
        <v>10.5229109169421</v>
      </c>
      <c r="F316" s="303"/>
      <c r="G316" s="302">
        <v>8.8902922231538728</v>
      </c>
      <c r="H316" s="302">
        <v>3.2964381790034838</v>
      </c>
      <c r="I316" s="302">
        <v>1.0625834835062369</v>
      </c>
      <c r="J316" s="302">
        <f t="shared" ref="J316:J318" si="141">SUM(G316:I316)</f>
        <v>13.249313885663593</v>
      </c>
      <c r="K316" s="303"/>
      <c r="L316" s="302">
        <v>10.493004176109331</v>
      </c>
      <c r="M316" s="302">
        <v>4.0249349440542064</v>
      </c>
      <c r="N316" s="302">
        <v>1.0920216223740717</v>
      </c>
      <c r="O316" s="302">
        <f t="shared" ref="O316:O323" si="142">SUM(L316:N316)</f>
        <v>15.609960742537607</v>
      </c>
    </row>
    <row r="317" spans="1:15" s="236" customFormat="1" x14ac:dyDescent="0.2">
      <c r="A317" s="237" t="str">
        <f>name!E$6</f>
        <v>Associate professional occupations</v>
      </c>
      <c r="B317" s="302">
        <v>12.389405569606438</v>
      </c>
      <c r="C317" s="302">
        <v>2.8331971488288499</v>
      </c>
      <c r="D317" s="302">
        <v>0.29966231791904313</v>
      </c>
      <c r="E317" s="302">
        <f t="shared" si="140"/>
        <v>15.522265036354332</v>
      </c>
      <c r="F317" s="303"/>
      <c r="G317" s="302">
        <v>13.569800065194773</v>
      </c>
      <c r="H317" s="302">
        <v>2.8580597072429144</v>
      </c>
      <c r="I317" s="302">
        <v>0.35031384389902076</v>
      </c>
      <c r="J317" s="302">
        <f t="shared" si="141"/>
        <v>16.778173616336709</v>
      </c>
      <c r="K317" s="303"/>
      <c r="L317" s="302">
        <v>12.904421738892728</v>
      </c>
      <c r="M317" s="302">
        <v>3.3544361702373982</v>
      </c>
      <c r="N317" s="302">
        <v>0.38193802105252178</v>
      </c>
      <c r="O317" s="302">
        <f t="shared" si="142"/>
        <v>16.640795930182648</v>
      </c>
    </row>
    <row r="318" spans="1:15" s="236" customFormat="1" x14ac:dyDescent="0.2">
      <c r="A318" s="237" t="str">
        <f>name!E$7</f>
        <v>Administrative and secretarial occupations</v>
      </c>
      <c r="B318" s="302">
        <v>8.2534139579146419</v>
      </c>
      <c r="C318" s="302">
        <v>8.8879557705669612</v>
      </c>
      <c r="D318" s="302">
        <v>0.11515738883605994</v>
      </c>
      <c r="E318" s="302">
        <f t="shared" si="140"/>
        <v>17.256527117317663</v>
      </c>
      <c r="F318" s="303"/>
      <c r="G318" s="302">
        <v>7.5913643206550292</v>
      </c>
      <c r="H318" s="302">
        <v>7.6738711415834731</v>
      </c>
      <c r="I318" s="302">
        <v>0.16553811625351847</v>
      </c>
      <c r="J318" s="302">
        <f t="shared" si="141"/>
        <v>15.430773578492021</v>
      </c>
      <c r="K318" s="303"/>
      <c r="L318" s="302">
        <v>5.8039453876038882</v>
      </c>
      <c r="M318" s="302">
        <v>6.859329614246672</v>
      </c>
      <c r="N318" s="302">
        <v>0.12680381999867671</v>
      </c>
      <c r="O318" s="302">
        <f t="shared" si="142"/>
        <v>12.790078821849237</v>
      </c>
    </row>
    <row r="319" spans="1:15" s="236" customFormat="1" x14ac:dyDescent="0.2">
      <c r="A319" s="237" t="str">
        <f>name!E$8</f>
        <v>Skilled trades occupations</v>
      </c>
      <c r="B319" s="302">
        <v>0.62361324975653387</v>
      </c>
      <c r="C319" s="302">
        <v>9.0528339850698136E-2</v>
      </c>
      <c r="D319" s="302">
        <v>0.13008141815144847</v>
      </c>
      <c r="E319" s="302">
        <f t="shared" si="140"/>
        <v>0.84422300775868053</v>
      </c>
      <c r="F319" s="303"/>
      <c r="G319" s="302">
        <v>0.48965506739206893</v>
      </c>
      <c r="H319" s="302">
        <v>7.4458519026807321E-2</v>
      </c>
      <c r="I319" s="302">
        <v>2.3018266504377351E-2</v>
      </c>
      <c r="J319" s="302">
        <f>SUM(G319:I319)</f>
        <v>0.58713185292325354</v>
      </c>
      <c r="K319" s="303"/>
      <c r="L319" s="302">
        <v>0.47257299564006611</v>
      </c>
      <c r="M319" s="302">
        <v>0.14055103740546385</v>
      </c>
      <c r="N319" s="302">
        <v>3.9786505780782744E-2</v>
      </c>
      <c r="O319" s="302">
        <f t="shared" si="142"/>
        <v>0.65291053882631278</v>
      </c>
    </row>
    <row r="320" spans="1:15" s="236" customFormat="1" x14ac:dyDescent="0.2">
      <c r="A320" s="237" t="str">
        <f>name!E$9</f>
        <v>Caring, leisure and other service occupations</v>
      </c>
      <c r="B320" s="302">
        <v>1.2371360294459663</v>
      </c>
      <c r="C320" s="302">
        <v>0.92117428846685434</v>
      </c>
      <c r="D320" s="302">
        <v>6.1068406093083991E-2</v>
      </c>
      <c r="E320" s="302">
        <f t="shared" si="140"/>
        <v>2.2193787240059049</v>
      </c>
      <c r="F320" s="303"/>
      <c r="G320" s="302">
        <v>1.1424012625550719</v>
      </c>
      <c r="H320" s="302">
        <v>0.81921986041530426</v>
      </c>
      <c r="I320" s="302">
        <v>0.14248577860831932</v>
      </c>
      <c r="J320" s="302">
        <f t="shared" ref="J320:J323" si="143">SUM(G320:I320)</f>
        <v>2.1041069015786955</v>
      </c>
      <c r="K320" s="303"/>
      <c r="L320" s="302">
        <v>1.2316185588734174</v>
      </c>
      <c r="M320" s="302">
        <v>0.76218529834635573</v>
      </c>
      <c r="N320" s="302">
        <v>9.7008659582637533E-2</v>
      </c>
      <c r="O320" s="302">
        <f t="shared" si="142"/>
        <v>2.0908125168024108</v>
      </c>
    </row>
    <row r="321" spans="1:15" s="236" customFormat="1" x14ac:dyDescent="0.2">
      <c r="A321" s="237" t="str">
        <f>name!E$10</f>
        <v>Sales and customer service occupations</v>
      </c>
      <c r="B321" s="302">
        <v>0.68865464235153806</v>
      </c>
      <c r="C321" s="302">
        <v>0.92561871011014363</v>
      </c>
      <c r="D321" s="302">
        <v>4.3967146306409591E-2</v>
      </c>
      <c r="E321" s="302">
        <f t="shared" si="140"/>
        <v>1.6582404987680912</v>
      </c>
      <c r="F321" s="303"/>
      <c r="G321" s="302">
        <v>0.64288903550338261</v>
      </c>
      <c r="H321" s="302">
        <v>0.85695180708140861</v>
      </c>
      <c r="I321" s="302">
        <v>3.3204576418196456E-2</v>
      </c>
      <c r="J321" s="302">
        <f t="shared" si="143"/>
        <v>1.5330454190029876</v>
      </c>
      <c r="K321" s="303"/>
      <c r="L321" s="302">
        <v>0.63185759256103269</v>
      </c>
      <c r="M321" s="302">
        <v>0.93982595390136425</v>
      </c>
      <c r="N321" s="302">
        <v>3.2927643640639173E-2</v>
      </c>
      <c r="O321" s="302">
        <f t="shared" si="142"/>
        <v>1.604611190103036</v>
      </c>
    </row>
    <row r="322" spans="1:15" s="236" customFormat="1" x14ac:dyDescent="0.2">
      <c r="A322" s="237" t="str">
        <f>name!E$11</f>
        <v>Process, plant and machine operatives</v>
      </c>
      <c r="B322" s="302">
        <v>0.39774606206065161</v>
      </c>
      <c r="C322" s="302">
        <v>0.23017399667740351</v>
      </c>
      <c r="D322" s="302">
        <v>1.9693710267925501E-2</v>
      </c>
      <c r="E322" s="302">
        <f t="shared" si="140"/>
        <v>0.64761376900598067</v>
      </c>
      <c r="F322" s="303"/>
      <c r="G322" s="302">
        <v>0.28870960398094292</v>
      </c>
      <c r="H322" s="302">
        <v>0.1685776086170456</v>
      </c>
      <c r="I322" s="302">
        <v>1.0699217031538137E-2</v>
      </c>
      <c r="J322" s="302">
        <f t="shared" si="143"/>
        <v>0.46798642962952669</v>
      </c>
      <c r="K322" s="303"/>
      <c r="L322" s="302">
        <v>0.25306920803922617</v>
      </c>
      <c r="M322" s="302">
        <v>0.19100645155380108</v>
      </c>
      <c r="N322" s="302">
        <v>1.5232654426212792E-2</v>
      </c>
      <c r="O322" s="302">
        <f t="shared" si="142"/>
        <v>0.45930831401924005</v>
      </c>
    </row>
    <row r="323" spans="1:15" s="236" customFormat="1" x14ac:dyDescent="0.2">
      <c r="A323" s="237" t="str">
        <f>name!E$12</f>
        <v>Elementary occupations</v>
      </c>
      <c r="B323" s="302">
        <v>0.92858107591828154</v>
      </c>
      <c r="C323" s="302">
        <v>1.1406430722095808</v>
      </c>
      <c r="D323" s="302">
        <v>2.6004499805296406E-2</v>
      </c>
      <c r="E323" s="302">
        <f t="shared" si="140"/>
        <v>2.0952286479331588</v>
      </c>
      <c r="F323" s="303"/>
      <c r="G323" s="302">
        <v>0.7161390271079362</v>
      </c>
      <c r="H323" s="302">
        <v>0.79686857101639941</v>
      </c>
      <c r="I323" s="302">
        <v>1.6758554742926909E-2</v>
      </c>
      <c r="J323" s="302">
        <f t="shared" si="143"/>
        <v>1.5297661528672626</v>
      </c>
      <c r="K323" s="303"/>
      <c r="L323" s="302">
        <v>0.65236246999306702</v>
      </c>
      <c r="M323" s="302">
        <v>0.54687782774545601</v>
      </c>
      <c r="N323" s="302">
        <v>2.369104719565128E-2</v>
      </c>
      <c r="O323" s="302">
        <f t="shared" si="142"/>
        <v>1.2229313449341743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34.666421180549925</v>
      </c>
      <c r="C325" s="311">
        <f t="shared" ref="C325:E325" si="144">SUM(C315:C323)</f>
        <v>18.534731062325449</v>
      </c>
      <c r="D325" s="311">
        <f t="shared" si="144"/>
        <v>1.5268477571247168</v>
      </c>
      <c r="E325" s="311">
        <f t="shared" si="144"/>
        <v>54.728000000000087</v>
      </c>
      <c r="F325" s="311"/>
      <c r="G325" s="311">
        <f t="shared" ref="G325:J325" si="145">SUM(G315:G323)</f>
        <v>36.526449370063588</v>
      </c>
      <c r="H325" s="311">
        <f t="shared" si="145"/>
        <v>17.617384086145218</v>
      </c>
      <c r="I325" s="311">
        <f t="shared" si="145"/>
        <v>2.0271665437911781</v>
      </c>
      <c r="J325" s="311">
        <f t="shared" si="145"/>
        <v>56.170999999999992</v>
      </c>
      <c r="K325" s="311"/>
      <c r="L325" s="311">
        <f t="shared" ref="L325:O325" si="146">SUM(L315:L323)</f>
        <v>35.403607087996107</v>
      </c>
      <c r="M325" s="311">
        <f t="shared" si="146"/>
        <v>18.130063310143022</v>
      </c>
      <c r="N325" s="311">
        <f t="shared" si="146"/>
        <v>2.047329601860846</v>
      </c>
      <c r="O325" s="311">
        <f t="shared" si="146"/>
        <v>55.580999999999975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1.3101635648200938</v>
      </c>
      <c r="C332" s="302">
        <v>0.32409265164448708</v>
      </c>
      <c r="D332" s="302">
        <v>0.38221321503010064</v>
      </c>
      <c r="E332" s="302">
        <f>SUM(B332:D332)</f>
        <v>2.0164694314946816</v>
      </c>
      <c r="F332" s="303"/>
      <c r="G332" s="302">
        <v>1.1568430782132035</v>
      </c>
      <c r="H332" s="302">
        <v>0.42786344091607281</v>
      </c>
      <c r="I332" s="302">
        <v>0.34652613697907481</v>
      </c>
      <c r="J332" s="302">
        <f>SUM(G332:I332)</f>
        <v>1.9312326561083513</v>
      </c>
      <c r="K332" s="303"/>
      <c r="L332" s="302">
        <v>1.0832385389454473</v>
      </c>
      <c r="M332" s="302">
        <v>0.55228682528692596</v>
      </c>
      <c r="N332" s="302">
        <v>0.17529574176548396</v>
      </c>
      <c r="O332" s="302">
        <f>SUM(L332:N332)</f>
        <v>1.8108211059978572</v>
      </c>
    </row>
    <row r="333" spans="1:15" s="236" customFormat="1" x14ac:dyDescent="0.2">
      <c r="A333" s="237" t="str">
        <f>name!E$5</f>
        <v>Professional occupations</v>
      </c>
      <c r="B333" s="302">
        <v>29.888052868694221</v>
      </c>
      <c r="C333" s="302">
        <v>8.555527237527297</v>
      </c>
      <c r="D333" s="302">
        <v>0.5216221963420048</v>
      </c>
      <c r="E333" s="302">
        <f t="shared" ref="E333:E340" si="147">SUM(B333:D333)</f>
        <v>38.965202302563526</v>
      </c>
      <c r="F333" s="303"/>
      <c r="G333" s="302">
        <v>30.946751103290374</v>
      </c>
      <c r="H333" s="302">
        <v>9.8182536283399102</v>
      </c>
      <c r="I333" s="302">
        <v>0.53391363285244631</v>
      </c>
      <c r="J333" s="302">
        <f t="shared" ref="J333:J335" si="148">SUM(G333:I333)</f>
        <v>41.298918364482731</v>
      </c>
      <c r="K333" s="303"/>
      <c r="L333" s="302">
        <v>35.112133706860199</v>
      </c>
      <c r="M333" s="302">
        <v>12.37714525486026</v>
      </c>
      <c r="N333" s="302">
        <v>3.9359036444609488E-2</v>
      </c>
      <c r="O333" s="302">
        <f t="shared" ref="O333:O340" si="149">SUM(L333:N333)</f>
        <v>47.528637998165067</v>
      </c>
    </row>
    <row r="334" spans="1:15" s="236" customFormat="1" x14ac:dyDescent="0.2">
      <c r="A334" s="237" t="str">
        <f>name!E$6</f>
        <v>Associate professional occupations</v>
      </c>
      <c r="B334" s="302">
        <v>3.5252270968868915</v>
      </c>
      <c r="C334" s="302">
        <v>2.003047858153431</v>
      </c>
      <c r="D334" s="302">
        <v>0.30062507688894724</v>
      </c>
      <c r="E334" s="302">
        <f t="shared" si="147"/>
        <v>5.828900031929269</v>
      </c>
      <c r="F334" s="303"/>
      <c r="G334" s="302">
        <v>3.3426774840755975</v>
      </c>
      <c r="H334" s="302">
        <v>2.2565005250352961</v>
      </c>
      <c r="I334" s="302">
        <v>0.22012359330739736</v>
      </c>
      <c r="J334" s="302">
        <f t="shared" si="148"/>
        <v>5.8193016024182906</v>
      </c>
      <c r="K334" s="303"/>
      <c r="L334" s="302">
        <v>4.1649941619640094</v>
      </c>
      <c r="M334" s="302">
        <v>3.2513749452972056</v>
      </c>
      <c r="N334" s="302">
        <v>2.7897571443832966E-2</v>
      </c>
      <c r="O334" s="302">
        <f t="shared" si="149"/>
        <v>7.4442666787050475</v>
      </c>
    </row>
    <row r="335" spans="1:15" s="236" customFormat="1" x14ac:dyDescent="0.2">
      <c r="A335" s="237" t="str">
        <f>name!E$7</f>
        <v>Administrative and secretarial occupations</v>
      </c>
      <c r="B335" s="302">
        <v>1.5294709735429115</v>
      </c>
      <c r="C335" s="302">
        <v>3.6542635512374444</v>
      </c>
      <c r="D335" s="302">
        <v>0.22663891362330105</v>
      </c>
      <c r="E335" s="302">
        <f t="shared" si="147"/>
        <v>5.4103734384036564</v>
      </c>
      <c r="F335" s="303"/>
      <c r="G335" s="302">
        <v>1.38281250056529</v>
      </c>
      <c r="H335" s="302">
        <v>3.3609015277608649</v>
      </c>
      <c r="I335" s="302">
        <v>0.19537622535305685</v>
      </c>
      <c r="J335" s="302">
        <f t="shared" si="148"/>
        <v>4.9390902536792112</v>
      </c>
      <c r="K335" s="303"/>
      <c r="L335" s="302">
        <v>0.64850724360261136</v>
      </c>
      <c r="M335" s="302">
        <v>2.9314688718993347</v>
      </c>
      <c r="N335" s="302">
        <v>0.22035499959996843</v>
      </c>
      <c r="O335" s="302">
        <f t="shared" si="149"/>
        <v>3.8003311151019146</v>
      </c>
    </row>
    <row r="336" spans="1:15" s="236" customFormat="1" x14ac:dyDescent="0.2">
      <c r="A336" s="237" t="str">
        <f>name!E$8</f>
        <v>Skilled trades occupations</v>
      </c>
      <c r="B336" s="302">
        <v>0.7649136143051658</v>
      </c>
      <c r="C336" s="302">
        <v>0.4240753030197727</v>
      </c>
      <c r="D336" s="302">
        <v>0.78113893582085647</v>
      </c>
      <c r="E336" s="302">
        <f t="shared" si="147"/>
        <v>1.9701278531457949</v>
      </c>
      <c r="F336" s="303"/>
      <c r="G336" s="302">
        <v>0.47036116412793716</v>
      </c>
      <c r="H336" s="302">
        <v>0.29842752643886999</v>
      </c>
      <c r="I336" s="302">
        <v>0.69327310785831264</v>
      </c>
      <c r="J336" s="302">
        <f>SUM(G336:I336)</f>
        <v>1.4620617984251196</v>
      </c>
      <c r="K336" s="303"/>
      <c r="L336" s="302">
        <v>0.26753715885085755</v>
      </c>
      <c r="M336" s="302">
        <v>0.14893869299106036</v>
      </c>
      <c r="N336" s="302">
        <v>0.9969132799577749</v>
      </c>
      <c r="O336" s="302">
        <f t="shared" si="149"/>
        <v>1.4133891317996929</v>
      </c>
    </row>
    <row r="337" spans="1:15" s="236" customFormat="1" x14ac:dyDescent="0.2">
      <c r="A337" s="237" t="str">
        <f>name!E$9</f>
        <v>Caring, leisure and other service occupations</v>
      </c>
      <c r="B337" s="302">
        <v>8.2096010672374309</v>
      </c>
      <c r="C337" s="302">
        <v>9.1731658450077731</v>
      </c>
      <c r="D337" s="302">
        <v>1.3971976421221466</v>
      </c>
      <c r="E337" s="302">
        <f t="shared" si="147"/>
        <v>18.77996455436735</v>
      </c>
      <c r="F337" s="303"/>
      <c r="G337" s="302">
        <v>8.0603623086619933</v>
      </c>
      <c r="H337" s="302">
        <v>8.9878529583393352</v>
      </c>
      <c r="I337" s="302">
        <v>0.9775094789321529</v>
      </c>
      <c r="J337" s="302">
        <f t="shared" ref="J337:J340" si="150">SUM(G337:I337)</f>
        <v>18.025724745933481</v>
      </c>
      <c r="K337" s="303"/>
      <c r="L337" s="302">
        <v>9.9317380550550372</v>
      </c>
      <c r="M337" s="302">
        <v>9.1287692294026748</v>
      </c>
      <c r="N337" s="302">
        <v>1.4652908014752579</v>
      </c>
      <c r="O337" s="302">
        <f t="shared" si="149"/>
        <v>20.525798085932973</v>
      </c>
    </row>
    <row r="338" spans="1:15" s="236" customFormat="1" x14ac:dyDescent="0.2">
      <c r="A338" s="237" t="str">
        <f>name!E$10</f>
        <v>Sales and customer service occupations</v>
      </c>
      <c r="B338" s="302">
        <v>0.16848140911342532</v>
      </c>
      <c r="C338" s="302">
        <v>0.30688889751577508</v>
      </c>
      <c r="D338" s="302">
        <v>0.35786056249624498</v>
      </c>
      <c r="E338" s="302">
        <f t="shared" si="147"/>
        <v>0.83323086912544542</v>
      </c>
      <c r="F338" s="303"/>
      <c r="G338" s="302">
        <v>0.13988723421197788</v>
      </c>
      <c r="H338" s="302">
        <v>0.2810918665809029</v>
      </c>
      <c r="I338" s="302">
        <v>0.2838425623697548</v>
      </c>
      <c r="J338" s="302">
        <f t="shared" si="150"/>
        <v>0.70482166316263561</v>
      </c>
      <c r="K338" s="303"/>
      <c r="L338" s="302">
        <v>0.15854252221598811</v>
      </c>
      <c r="M338" s="302">
        <v>0.30407268855879011</v>
      </c>
      <c r="N338" s="302">
        <v>0.35785190156420743</v>
      </c>
      <c r="O338" s="302">
        <f t="shared" si="149"/>
        <v>0.82046711233898562</v>
      </c>
    </row>
    <row r="339" spans="1:15" s="236" customFormat="1" x14ac:dyDescent="0.2">
      <c r="A339" s="237" t="str">
        <f>name!E$11</f>
        <v>Process, plant and machine operatives</v>
      </c>
      <c r="B339" s="302">
        <v>0.13097832168079468</v>
      </c>
      <c r="C339" s="302">
        <v>0.15126592569084843</v>
      </c>
      <c r="D339" s="302">
        <v>1.2767630592394092</v>
      </c>
      <c r="E339" s="302">
        <f t="shared" si="147"/>
        <v>1.5590073066110524</v>
      </c>
      <c r="F339" s="303"/>
      <c r="G339" s="302">
        <v>7.1909792607289691E-2</v>
      </c>
      <c r="H339" s="302">
        <v>0.10485788257939288</v>
      </c>
      <c r="I339" s="302">
        <v>1.7512770133183764</v>
      </c>
      <c r="J339" s="302">
        <f t="shared" si="150"/>
        <v>1.9280446885050591</v>
      </c>
      <c r="K339" s="303"/>
      <c r="L339" s="302">
        <v>4.2375775667509025E-2</v>
      </c>
      <c r="M339" s="302">
        <v>0.10543655588727728</v>
      </c>
      <c r="N339" s="302">
        <v>1.796638160490867</v>
      </c>
      <c r="O339" s="302">
        <f t="shared" si="149"/>
        <v>1.9444504920456533</v>
      </c>
    </row>
    <row r="340" spans="1:15" s="236" customFormat="1" x14ac:dyDescent="0.2">
      <c r="A340" s="237" t="str">
        <f>name!E$12</f>
        <v>Elementary occupations</v>
      </c>
      <c r="B340" s="302">
        <v>0.51085940839849708</v>
      </c>
      <c r="C340" s="302">
        <v>3.0377185337423542</v>
      </c>
      <c r="D340" s="302">
        <v>1.2821462702185018</v>
      </c>
      <c r="E340" s="302">
        <f t="shared" si="147"/>
        <v>4.8307242123593532</v>
      </c>
      <c r="F340" s="303"/>
      <c r="G340" s="302">
        <v>0.40660398260890945</v>
      </c>
      <c r="H340" s="302">
        <v>2.3928778312680143</v>
      </c>
      <c r="I340" s="302">
        <v>0.88532241340825912</v>
      </c>
      <c r="J340" s="302">
        <f t="shared" si="150"/>
        <v>3.6848042272851829</v>
      </c>
      <c r="K340" s="303"/>
      <c r="L340" s="302">
        <v>0.4763891527514823</v>
      </c>
      <c r="M340" s="302">
        <v>0.24598309143184491</v>
      </c>
      <c r="N340" s="302">
        <v>1.5784660357295135</v>
      </c>
      <c r="O340" s="302">
        <f t="shared" si="149"/>
        <v>2.3008382799128406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46.037748324679427</v>
      </c>
      <c r="C342" s="311">
        <f t="shared" ref="C342:E342" si="151">SUM(C332:C340)</f>
        <v>27.630045803539183</v>
      </c>
      <c r="D342" s="311">
        <f t="shared" si="151"/>
        <v>6.5262058717815128</v>
      </c>
      <c r="E342" s="311">
        <f t="shared" si="151"/>
        <v>80.194000000000131</v>
      </c>
      <c r="F342" s="311"/>
      <c r="G342" s="311">
        <f t="shared" ref="G342:J342" si="152">SUM(G332:G340)</f>
        <v>45.978208648362568</v>
      </c>
      <c r="H342" s="311">
        <f t="shared" si="152"/>
        <v>27.928627187258655</v>
      </c>
      <c r="I342" s="311">
        <f t="shared" si="152"/>
        <v>5.8871641643788308</v>
      </c>
      <c r="J342" s="311">
        <f t="shared" si="152"/>
        <v>79.794000000000054</v>
      </c>
      <c r="K342" s="311"/>
      <c r="L342" s="311">
        <f t="shared" ref="L342:O342" si="153">SUM(L332:L340)</f>
        <v>51.885456315913132</v>
      </c>
      <c r="M342" s="311">
        <f t="shared" si="153"/>
        <v>29.045476155615372</v>
      </c>
      <c r="N342" s="311">
        <f t="shared" si="153"/>
        <v>6.6580675284715154</v>
      </c>
      <c r="O342" s="311">
        <f t="shared" si="153"/>
        <v>87.589000000000027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4.0988991700380177</v>
      </c>
      <c r="C349" s="302">
        <v>1.1642408050172877</v>
      </c>
      <c r="D349" s="302">
        <v>0.66963753027969652</v>
      </c>
      <c r="E349" s="302">
        <f>SUM(B349:D349)</f>
        <v>5.932777505335002</v>
      </c>
      <c r="F349" s="303"/>
      <c r="G349" s="302">
        <v>4.1635944093752446</v>
      </c>
      <c r="H349" s="302">
        <v>1.7141892107727303</v>
      </c>
      <c r="I349" s="302">
        <v>0.54940293085986291</v>
      </c>
      <c r="J349" s="302">
        <f>SUM(G349:I349)</f>
        <v>6.4271865510078374</v>
      </c>
      <c r="K349" s="303"/>
      <c r="L349" s="302">
        <v>4.3532401261064111</v>
      </c>
      <c r="M349" s="302">
        <v>2.0766872463153923</v>
      </c>
      <c r="N349" s="302">
        <v>0.60779951879816962</v>
      </c>
      <c r="O349" s="302">
        <f>SUM(L349:N349)</f>
        <v>7.0377268912199726</v>
      </c>
    </row>
    <row r="350" spans="1:15" s="236" customFormat="1" x14ac:dyDescent="0.2">
      <c r="A350" s="237" t="str">
        <f>name!E$5</f>
        <v>Professional occupations</v>
      </c>
      <c r="B350" s="302">
        <v>30.796832150472017</v>
      </c>
      <c r="C350" s="302">
        <v>14.927950218492102</v>
      </c>
      <c r="D350" s="302">
        <v>3.8606876436633613</v>
      </c>
      <c r="E350" s="302">
        <f t="shared" ref="E350:E357" si="154">SUM(B350:D350)</f>
        <v>49.585470012627482</v>
      </c>
      <c r="F350" s="303"/>
      <c r="G350" s="302">
        <v>32.439033973686833</v>
      </c>
      <c r="H350" s="302">
        <v>18.698181266357885</v>
      </c>
      <c r="I350" s="302">
        <v>3.0681136706271865</v>
      </c>
      <c r="J350" s="302">
        <f t="shared" ref="J350:J352" si="155">SUM(G350:I350)</f>
        <v>54.205328910671902</v>
      </c>
      <c r="K350" s="303"/>
      <c r="L350" s="302">
        <v>36.709472013136271</v>
      </c>
      <c r="M350" s="302">
        <v>22.10968002165632</v>
      </c>
      <c r="N350" s="302">
        <v>3.255507024033943</v>
      </c>
      <c r="O350" s="302">
        <f t="shared" ref="O350:O357" si="156">SUM(L350:N350)</f>
        <v>62.074659058826541</v>
      </c>
    </row>
    <row r="351" spans="1:15" s="236" customFormat="1" x14ac:dyDescent="0.2">
      <c r="A351" s="237" t="str">
        <f>name!E$6</f>
        <v>Associate professional occupations</v>
      </c>
      <c r="B351" s="302">
        <v>10.993872646105755</v>
      </c>
      <c r="C351" s="302">
        <v>6.3783892224035474</v>
      </c>
      <c r="D351" s="302">
        <v>1.000064360174777</v>
      </c>
      <c r="E351" s="302">
        <f t="shared" si="154"/>
        <v>18.372326228684077</v>
      </c>
      <c r="F351" s="303"/>
      <c r="G351" s="302">
        <v>11.310766276927152</v>
      </c>
      <c r="H351" s="302">
        <v>7.888079241859141</v>
      </c>
      <c r="I351" s="302">
        <v>0.65297803594412229</v>
      </c>
      <c r="J351" s="302">
        <f t="shared" si="155"/>
        <v>19.851823554730416</v>
      </c>
      <c r="K351" s="303"/>
      <c r="L351" s="302">
        <v>20.206353394527603</v>
      </c>
      <c r="M351" s="302">
        <v>12.580205822213353</v>
      </c>
      <c r="N351" s="302">
        <v>0.80115677356285553</v>
      </c>
      <c r="O351" s="302">
        <f t="shared" si="156"/>
        <v>33.587715990303813</v>
      </c>
    </row>
    <row r="352" spans="1:15" s="236" customFormat="1" x14ac:dyDescent="0.2">
      <c r="A352" s="237" t="str">
        <f>name!E$7</f>
        <v>Administrative and secretarial occupations</v>
      </c>
      <c r="B352" s="302">
        <v>4.7787945526300328</v>
      </c>
      <c r="C352" s="302">
        <v>6.6605208134683815</v>
      </c>
      <c r="D352" s="302">
        <v>0.1907494448756899</v>
      </c>
      <c r="E352" s="302">
        <f t="shared" si="154"/>
        <v>11.630064810974105</v>
      </c>
      <c r="F352" s="303"/>
      <c r="G352" s="302">
        <v>4.0447665744922308</v>
      </c>
      <c r="H352" s="302">
        <v>6.3172190290158294</v>
      </c>
      <c r="I352" s="302">
        <v>0.11164986640335772</v>
      </c>
      <c r="J352" s="302">
        <f t="shared" si="155"/>
        <v>10.473635469911418</v>
      </c>
      <c r="K352" s="303"/>
      <c r="L352" s="302">
        <v>3.4188366583761809</v>
      </c>
      <c r="M352" s="302">
        <v>3.2238163869753871</v>
      </c>
      <c r="N352" s="302">
        <v>8.121137928127263E-2</v>
      </c>
      <c r="O352" s="302">
        <f t="shared" si="156"/>
        <v>6.7238644246328407</v>
      </c>
    </row>
    <row r="353" spans="1:15" s="236" customFormat="1" x14ac:dyDescent="0.2">
      <c r="A353" s="237" t="str">
        <f>name!E$8</f>
        <v>Skilled trades occupations</v>
      </c>
      <c r="B353" s="302">
        <v>0.96188176852161089</v>
      </c>
      <c r="C353" s="302">
        <v>0.77507190617562283</v>
      </c>
      <c r="D353" s="302">
        <v>0.27004344384420503</v>
      </c>
      <c r="E353" s="302">
        <f t="shared" si="154"/>
        <v>2.006997118541439</v>
      </c>
      <c r="F353" s="303"/>
      <c r="G353" s="302">
        <v>0.70854028409573877</v>
      </c>
      <c r="H353" s="302">
        <v>0.6284268471274177</v>
      </c>
      <c r="I353" s="302">
        <v>0.17730725313650492</v>
      </c>
      <c r="J353" s="302">
        <f>SUM(G353:I353)</f>
        <v>1.5142743843596613</v>
      </c>
      <c r="K353" s="303"/>
      <c r="L353" s="302">
        <v>0.41213555849390526</v>
      </c>
      <c r="M353" s="302">
        <v>0.48966058563153697</v>
      </c>
      <c r="N353" s="302">
        <v>0.17365773992252298</v>
      </c>
      <c r="O353" s="302">
        <f t="shared" si="156"/>
        <v>1.0754538840479653</v>
      </c>
    </row>
    <row r="354" spans="1:15" s="236" customFormat="1" x14ac:dyDescent="0.2">
      <c r="A354" s="237" t="str">
        <f>name!E$9</f>
        <v>Caring, leisure and other service occupations</v>
      </c>
      <c r="B354" s="302">
        <v>20.893915766121467</v>
      </c>
      <c r="C354" s="302">
        <v>17.927253825639031</v>
      </c>
      <c r="D354" s="302">
        <v>1.8113309592619744</v>
      </c>
      <c r="E354" s="302">
        <f t="shared" si="154"/>
        <v>40.632500551022467</v>
      </c>
      <c r="F354" s="303"/>
      <c r="G354" s="302">
        <v>18.718497129945909</v>
      </c>
      <c r="H354" s="302">
        <v>18.289635469223324</v>
      </c>
      <c r="I354" s="302">
        <v>1.5471124007339974</v>
      </c>
      <c r="J354" s="302">
        <f t="shared" ref="J354:J357" si="157">SUM(G354:I354)</f>
        <v>38.555244999903223</v>
      </c>
      <c r="K354" s="303"/>
      <c r="L354" s="302">
        <v>19.527532323035736</v>
      </c>
      <c r="M354" s="302">
        <v>16.806718678423092</v>
      </c>
      <c r="N354" s="302">
        <v>1.8413201806157891</v>
      </c>
      <c r="O354" s="302">
        <f t="shared" si="156"/>
        <v>38.175571182074613</v>
      </c>
    </row>
    <row r="355" spans="1:15" s="236" customFormat="1" x14ac:dyDescent="0.2">
      <c r="A355" s="237" t="str">
        <f>name!E$10</f>
        <v>Sales and customer service occupations</v>
      </c>
      <c r="B355" s="302">
        <v>0.95774110412197067</v>
      </c>
      <c r="C355" s="302">
        <v>1.0091848383641993</v>
      </c>
      <c r="D355" s="302">
        <v>0.1290331155193668</v>
      </c>
      <c r="E355" s="302">
        <f t="shared" si="154"/>
        <v>2.0959590580055365</v>
      </c>
      <c r="F355" s="303"/>
      <c r="G355" s="302">
        <v>0.81397834533955415</v>
      </c>
      <c r="H355" s="302">
        <v>0.96498207977703332</v>
      </c>
      <c r="I355" s="302">
        <v>6.0286635007896133E-2</v>
      </c>
      <c r="J355" s="302">
        <f t="shared" si="157"/>
        <v>1.8392470601244835</v>
      </c>
      <c r="K355" s="303"/>
      <c r="L355" s="302">
        <v>0.94568939940206787</v>
      </c>
      <c r="M355" s="302">
        <v>0.94480565390394822</v>
      </c>
      <c r="N355" s="302">
        <v>6.4740710649444283E-2</v>
      </c>
      <c r="O355" s="302">
        <f t="shared" si="156"/>
        <v>1.9552357639554603</v>
      </c>
    </row>
    <row r="356" spans="1:15" s="236" customFormat="1" x14ac:dyDescent="0.2">
      <c r="A356" s="237" t="str">
        <f>name!E$11</f>
        <v>Process, plant and machine operatives</v>
      </c>
      <c r="B356" s="302">
        <v>0.38683384867397352</v>
      </c>
      <c r="C356" s="302">
        <v>0.47302250017984832</v>
      </c>
      <c r="D356" s="302">
        <v>5.2645664146803155E-2</v>
      </c>
      <c r="E356" s="302">
        <f t="shared" si="154"/>
        <v>0.91250201300062495</v>
      </c>
      <c r="F356" s="303"/>
      <c r="G356" s="302">
        <v>0.26300841802269215</v>
      </c>
      <c r="H356" s="302">
        <v>0.4535540659887618</v>
      </c>
      <c r="I356" s="302">
        <v>3.4337682067981233E-2</v>
      </c>
      <c r="J356" s="302">
        <f t="shared" si="157"/>
        <v>0.75090016607943522</v>
      </c>
      <c r="K356" s="303"/>
      <c r="L356" s="302">
        <v>7.4945645233229607E-2</v>
      </c>
      <c r="M356" s="302">
        <v>0.2455140187389698</v>
      </c>
      <c r="N356" s="302">
        <v>0.17942789186309072</v>
      </c>
      <c r="O356" s="302">
        <f t="shared" si="156"/>
        <v>0.4998875558352901</v>
      </c>
    </row>
    <row r="357" spans="1:15" s="236" customFormat="1" x14ac:dyDescent="0.2">
      <c r="A357" s="237" t="str">
        <f>name!E$12</f>
        <v>Elementary occupations</v>
      </c>
      <c r="B357" s="302">
        <v>3.3457277461863053</v>
      </c>
      <c r="C357" s="302">
        <v>2.6158275510905149</v>
      </c>
      <c r="D357" s="302">
        <v>0.90484740453246226</v>
      </c>
      <c r="E357" s="302">
        <f t="shared" si="154"/>
        <v>6.8664027018092826</v>
      </c>
      <c r="F357" s="303"/>
      <c r="G357" s="302">
        <v>2.5076054233943088</v>
      </c>
      <c r="H357" s="302">
        <v>2.1079968266837477</v>
      </c>
      <c r="I357" s="302">
        <v>0.42975665313367656</v>
      </c>
      <c r="J357" s="302">
        <f t="shared" si="157"/>
        <v>5.0453589032117332</v>
      </c>
      <c r="K357" s="303"/>
      <c r="L357" s="302">
        <v>4.1344553390799792</v>
      </c>
      <c r="M357" s="302">
        <v>1.0892399324652549</v>
      </c>
      <c r="N357" s="302">
        <v>0.96718997755824232</v>
      </c>
      <c r="O357" s="302">
        <f t="shared" si="156"/>
        <v>6.1908852491034763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77.214498752871151</v>
      </c>
      <c r="C359" s="311">
        <f t="shared" ref="C359:E359" si="158">SUM(C349:C357)</f>
        <v>51.931461680830537</v>
      </c>
      <c r="D359" s="311">
        <f t="shared" si="158"/>
        <v>8.8890395662983366</v>
      </c>
      <c r="E359" s="311">
        <f t="shared" si="158"/>
        <v>138.03500000000003</v>
      </c>
      <c r="F359" s="311"/>
      <c r="G359" s="311">
        <f t="shared" ref="G359:J359" si="159">SUM(G349:G357)</f>
        <v>74.969790835279653</v>
      </c>
      <c r="H359" s="311">
        <f t="shared" si="159"/>
        <v>57.062264036805864</v>
      </c>
      <c r="I359" s="311">
        <f t="shared" si="159"/>
        <v>6.6309451279145861</v>
      </c>
      <c r="J359" s="311">
        <f t="shared" si="159"/>
        <v>138.66300000000012</v>
      </c>
      <c r="K359" s="311"/>
      <c r="L359" s="311">
        <f t="shared" ref="L359:O359" si="160">SUM(L349:L357)</f>
        <v>89.782660457391387</v>
      </c>
      <c r="M359" s="311">
        <f t="shared" si="160"/>
        <v>59.56632834632326</v>
      </c>
      <c r="N359" s="311">
        <f t="shared" si="160"/>
        <v>7.9720111962853313</v>
      </c>
      <c r="O359" s="311">
        <f t="shared" si="160"/>
        <v>157.32099999999997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0.59142929780478748</v>
      </c>
      <c r="C366" s="302">
        <v>0.20002316457512925</v>
      </c>
      <c r="D366" s="302">
        <v>0.48910959706910989</v>
      </c>
      <c r="E366" s="302">
        <f>SUM(B366:D366)</f>
        <v>1.2805620594490266</v>
      </c>
      <c r="F366" s="303"/>
      <c r="G366" s="302">
        <v>0.61111295171469582</v>
      </c>
      <c r="H366" s="302">
        <v>0.35643189610907361</v>
      </c>
      <c r="I366" s="302">
        <v>0.38233554090509536</v>
      </c>
      <c r="J366" s="302">
        <f>SUM(G366:I366)</f>
        <v>1.3498803887288648</v>
      </c>
      <c r="K366" s="303"/>
      <c r="L366" s="302">
        <v>0.66181702350264893</v>
      </c>
      <c r="M366" s="302">
        <v>0.50276679639708788</v>
      </c>
      <c r="N366" s="302">
        <v>0.39753976763238191</v>
      </c>
      <c r="O366" s="302">
        <f>SUM(L366:N366)</f>
        <v>1.5621235875321189</v>
      </c>
    </row>
    <row r="367" spans="1:15" s="236" customFormat="1" x14ac:dyDescent="0.2">
      <c r="A367" s="237" t="str">
        <f>name!E$5</f>
        <v>Professional occupations</v>
      </c>
      <c r="B367" s="302">
        <v>1.1548196927948424</v>
      </c>
      <c r="C367" s="302">
        <v>0.48914612112696421</v>
      </c>
      <c r="D367" s="302">
        <v>1.280202395858415</v>
      </c>
      <c r="E367" s="302">
        <f t="shared" ref="E367:E374" si="161">SUM(B367:D367)</f>
        <v>2.9241682097802215</v>
      </c>
      <c r="F367" s="303"/>
      <c r="G367" s="302">
        <v>1.3172590302866201</v>
      </c>
      <c r="H367" s="302">
        <v>0.88796874449730079</v>
      </c>
      <c r="I367" s="302">
        <v>1.0468555414228433</v>
      </c>
      <c r="J367" s="302">
        <f t="shared" ref="J367:J369" si="162">SUM(G367:I367)</f>
        <v>3.2520833162067642</v>
      </c>
      <c r="K367" s="303"/>
      <c r="L367" s="302">
        <v>1.6694086482252393</v>
      </c>
      <c r="M367" s="302">
        <v>1.2314993091599455</v>
      </c>
      <c r="N367" s="302">
        <v>1.1056029791430688</v>
      </c>
      <c r="O367" s="302">
        <f t="shared" ref="O367:O374" si="163">SUM(L367:N367)</f>
        <v>4.0065109365282536</v>
      </c>
    </row>
    <row r="368" spans="1:15" s="236" customFormat="1" x14ac:dyDescent="0.2">
      <c r="A368" s="237" t="str">
        <f>name!E$6</f>
        <v>Associate professional occupations</v>
      </c>
      <c r="B368" s="302">
        <v>1.2317888288487915</v>
      </c>
      <c r="C368" s="302">
        <v>0.74009051332811027</v>
      </c>
      <c r="D368" s="302">
        <v>3.7761069860730592</v>
      </c>
      <c r="E368" s="302">
        <f t="shared" si="161"/>
        <v>5.7479863282499615</v>
      </c>
      <c r="F368" s="303"/>
      <c r="G368" s="302">
        <v>1.3104927934836419</v>
      </c>
      <c r="H368" s="302">
        <v>1.1039522865832117</v>
      </c>
      <c r="I368" s="302">
        <v>2.8752811920292944</v>
      </c>
      <c r="J368" s="302">
        <f t="shared" si="162"/>
        <v>5.2897262720961482</v>
      </c>
      <c r="K368" s="303"/>
      <c r="L368" s="302">
        <v>1.377580922752599</v>
      </c>
      <c r="M368" s="302">
        <v>1.2441994205663522</v>
      </c>
      <c r="N368" s="302">
        <v>3.1012545716178255</v>
      </c>
      <c r="O368" s="302">
        <f t="shared" si="163"/>
        <v>5.7230349149367772</v>
      </c>
    </row>
    <row r="369" spans="1:15" s="236" customFormat="1" x14ac:dyDescent="0.2">
      <c r="A369" s="237" t="str">
        <f>name!E$7</f>
        <v>Administrative and secretarial occupations</v>
      </c>
      <c r="B369" s="302">
        <v>1.6338066905813453</v>
      </c>
      <c r="C369" s="302">
        <v>2.2578500248200561</v>
      </c>
      <c r="D369" s="302">
        <v>0.12372312044864402</v>
      </c>
      <c r="E369" s="302">
        <f t="shared" si="161"/>
        <v>4.0153798358500454</v>
      </c>
      <c r="F369" s="303"/>
      <c r="G369" s="302">
        <v>1.3964735503151531</v>
      </c>
      <c r="H369" s="302">
        <v>2.8955916790288483</v>
      </c>
      <c r="I369" s="302">
        <v>5.3396381323671013E-2</v>
      </c>
      <c r="J369" s="302">
        <f t="shared" si="162"/>
        <v>4.3454616106676722</v>
      </c>
      <c r="K369" s="303"/>
      <c r="L369" s="302">
        <v>1.7389378765059311</v>
      </c>
      <c r="M369" s="302">
        <v>3.358207874059763</v>
      </c>
      <c r="N369" s="302">
        <v>5.527210070008276E-2</v>
      </c>
      <c r="O369" s="302">
        <f t="shared" si="163"/>
        <v>5.1524178512657768</v>
      </c>
    </row>
    <row r="370" spans="1:15" s="236" customFormat="1" x14ac:dyDescent="0.2">
      <c r="A370" s="237" t="str">
        <f>name!E$8</f>
        <v>Skilled trades occupations</v>
      </c>
      <c r="B370" s="302">
        <v>1.106642736907085</v>
      </c>
      <c r="C370" s="302">
        <v>0.49762011130945699</v>
      </c>
      <c r="D370" s="302">
        <v>0.85500689901913351</v>
      </c>
      <c r="E370" s="302">
        <f t="shared" si="161"/>
        <v>2.4592697472356755</v>
      </c>
      <c r="F370" s="303"/>
      <c r="G370" s="302">
        <v>0.97826053897703558</v>
      </c>
      <c r="H370" s="302">
        <v>0.44219673342664739</v>
      </c>
      <c r="I370" s="302">
        <v>0.68130951737818801</v>
      </c>
      <c r="J370" s="302">
        <f>SUM(G370:I370)</f>
        <v>2.101766789781871</v>
      </c>
      <c r="K370" s="303"/>
      <c r="L370" s="302">
        <v>0.8731937765119191</v>
      </c>
      <c r="M370" s="302">
        <v>0.62200480022087468</v>
      </c>
      <c r="N370" s="302">
        <v>0.80173494483327634</v>
      </c>
      <c r="O370" s="302">
        <f t="shared" si="163"/>
        <v>2.29693352156607</v>
      </c>
    </row>
    <row r="371" spans="1:15" s="236" customFormat="1" x14ac:dyDescent="0.2">
      <c r="A371" s="237" t="str">
        <f>name!E$9</f>
        <v>Caring, leisure and other service occupations</v>
      </c>
      <c r="B371" s="302">
        <v>0.91674684323233813</v>
      </c>
      <c r="C371" s="302">
        <v>1.2553059393755122</v>
      </c>
      <c r="D371" s="302">
        <v>0.18564846087712564</v>
      </c>
      <c r="E371" s="302">
        <f t="shared" si="161"/>
        <v>2.3577012434849762</v>
      </c>
      <c r="F371" s="303"/>
      <c r="G371" s="302">
        <v>0.78179558962377482</v>
      </c>
      <c r="H371" s="302">
        <v>1.4067186283815838</v>
      </c>
      <c r="I371" s="302">
        <v>0.11715326959314058</v>
      </c>
      <c r="J371" s="302">
        <f t="shared" ref="J371:J374" si="164">SUM(G371:I371)</f>
        <v>2.3056674875984995</v>
      </c>
      <c r="K371" s="303"/>
      <c r="L371" s="302">
        <v>0.66749430800765652</v>
      </c>
      <c r="M371" s="302">
        <v>1.7097533540874117</v>
      </c>
      <c r="N371" s="302">
        <v>0.12609464214479643</v>
      </c>
      <c r="O371" s="302">
        <f t="shared" si="163"/>
        <v>2.5033423042398648</v>
      </c>
    </row>
    <row r="372" spans="1:15" s="236" customFormat="1" x14ac:dyDescent="0.2">
      <c r="A372" s="237" t="str">
        <f>name!E$10</f>
        <v>Sales and customer service occupations</v>
      </c>
      <c r="B372" s="302">
        <v>0.71320488794081482</v>
      </c>
      <c r="C372" s="302">
        <v>1.2733889224589916</v>
      </c>
      <c r="D372" s="302">
        <v>0.11999081029177344</v>
      </c>
      <c r="E372" s="302">
        <f t="shared" si="161"/>
        <v>2.1065846206915797</v>
      </c>
      <c r="F372" s="303"/>
      <c r="G372" s="302">
        <v>0.6087586522578895</v>
      </c>
      <c r="H372" s="302">
        <v>1.5143452785348521</v>
      </c>
      <c r="I372" s="302">
        <v>6.4380069466206585E-2</v>
      </c>
      <c r="J372" s="302">
        <f t="shared" si="164"/>
        <v>2.187484000258948</v>
      </c>
      <c r="K372" s="303"/>
      <c r="L372" s="302">
        <v>0.7122603027836556</v>
      </c>
      <c r="M372" s="302">
        <v>2.0772033504458061</v>
      </c>
      <c r="N372" s="302">
        <v>5.8291962249677795E-2</v>
      </c>
      <c r="O372" s="302">
        <f t="shared" si="163"/>
        <v>2.8477556154791395</v>
      </c>
    </row>
    <row r="373" spans="1:15" s="236" customFormat="1" x14ac:dyDescent="0.2">
      <c r="A373" s="237" t="str">
        <f>name!E$11</f>
        <v>Process, plant and machine operatives</v>
      </c>
      <c r="B373" s="302">
        <v>0.21568470500655534</v>
      </c>
      <c r="C373" s="302">
        <v>0.1539151445885712</v>
      </c>
      <c r="D373" s="302">
        <v>3.5833480843811508E-2</v>
      </c>
      <c r="E373" s="302">
        <f t="shared" si="161"/>
        <v>0.40543333043893803</v>
      </c>
      <c r="F373" s="303"/>
      <c r="G373" s="302">
        <v>0.17363912016069419</v>
      </c>
      <c r="H373" s="302">
        <v>0.17024239690707457</v>
      </c>
      <c r="I373" s="302">
        <v>3.5943307764357682E-2</v>
      </c>
      <c r="J373" s="302">
        <f t="shared" si="164"/>
        <v>0.37982482483212643</v>
      </c>
      <c r="K373" s="303"/>
      <c r="L373" s="302">
        <v>0.15974160816803057</v>
      </c>
      <c r="M373" s="302">
        <v>0.25471250513581689</v>
      </c>
      <c r="N373" s="302">
        <v>4.4763217941960247E-2</v>
      </c>
      <c r="O373" s="302">
        <f t="shared" si="163"/>
        <v>0.45921733124580771</v>
      </c>
    </row>
    <row r="374" spans="1:15" s="236" customFormat="1" x14ac:dyDescent="0.2">
      <c r="A374" s="237" t="str">
        <f>name!E$12</f>
        <v>Elementary occupations</v>
      </c>
      <c r="B374" s="302">
        <v>0.86947658036012765</v>
      </c>
      <c r="C374" s="302">
        <v>2.9451637874464613</v>
      </c>
      <c r="D374" s="302">
        <v>0.11427425701297986</v>
      </c>
      <c r="E374" s="302">
        <f t="shared" si="161"/>
        <v>3.9289146248195688</v>
      </c>
      <c r="F374" s="303"/>
      <c r="G374" s="302">
        <v>0.71096936172848746</v>
      </c>
      <c r="H374" s="302">
        <v>2.8479358280175586</v>
      </c>
      <c r="I374" s="302">
        <v>5.6200120083078578E-2</v>
      </c>
      <c r="J374" s="302">
        <f t="shared" si="164"/>
        <v>3.6151053098291248</v>
      </c>
      <c r="K374" s="303"/>
      <c r="L374" s="302">
        <v>0.77471168791517731</v>
      </c>
      <c r="M374" s="302">
        <v>2.5922369096864624</v>
      </c>
      <c r="N374" s="302">
        <v>6.6715339604599216E-2</v>
      </c>
      <c r="O374" s="302">
        <f t="shared" si="163"/>
        <v>3.433663937206239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8.4336002634766878</v>
      </c>
      <c r="C376" s="311">
        <f t="shared" ref="C376:E376" si="165">SUM(C366:C374)</f>
        <v>9.8125037290292525</v>
      </c>
      <c r="D376" s="311">
        <f t="shared" si="165"/>
        <v>6.9798960074940517</v>
      </c>
      <c r="E376" s="311">
        <f t="shared" si="165"/>
        <v>25.225999999999992</v>
      </c>
      <c r="F376" s="311"/>
      <c r="G376" s="311">
        <f t="shared" ref="G376:J376" si="166">SUM(G366:G374)</f>
        <v>7.8887615885479914</v>
      </c>
      <c r="H376" s="311">
        <f t="shared" si="166"/>
        <v>11.625383471486151</v>
      </c>
      <c r="I376" s="311">
        <f t="shared" si="166"/>
        <v>5.3128549399658747</v>
      </c>
      <c r="J376" s="311">
        <f t="shared" si="166"/>
        <v>24.827000000000019</v>
      </c>
      <c r="K376" s="311"/>
      <c r="L376" s="311">
        <f t="shared" ref="L376:O376" si="167">SUM(L366:L374)</f>
        <v>8.6351461543728583</v>
      </c>
      <c r="M376" s="311">
        <f t="shared" si="167"/>
        <v>13.592584319759521</v>
      </c>
      <c r="N376" s="311">
        <f t="shared" si="167"/>
        <v>5.7572695258676685</v>
      </c>
      <c r="O376" s="311">
        <f t="shared" si="167"/>
        <v>27.985000000000049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0.74417464737937722</v>
      </c>
      <c r="C383" s="302">
        <v>0.13460536411866381</v>
      </c>
      <c r="D383" s="302">
        <v>1.2747484628963728</v>
      </c>
      <c r="E383" s="302">
        <f>SUM(B383:D383)</f>
        <v>2.1535284743944141</v>
      </c>
      <c r="F383" s="303"/>
      <c r="G383" s="302">
        <v>0.75559863439395658</v>
      </c>
      <c r="H383" s="302">
        <v>0.18433359808592259</v>
      </c>
      <c r="I383" s="302">
        <v>1.0317368743119799</v>
      </c>
      <c r="J383" s="302">
        <f>SUM(G383:I383)</f>
        <v>1.971669106791859</v>
      </c>
      <c r="K383" s="303"/>
      <c r="L383" s="302">
        <v>0.66957271120217376</v>
      </c>
      <c r="M383" s="302">
        <v>0.1817416387455407</v>
      </c>
      <c r="N383" s="302">
        <v>0.64765527408134449</v>
      </c>
      <c r="O383" s="302">
        <f>SUM(L383:N383)</f>
        <v>1.4989696240290589</v>
      </c>
    </row>
    <row r="384" spans="1:15" s="236" customFormat="1" x14ac:dyDescent="0.2">
      <c r="A384" s="237" t="str">
        <f>name!E$5</f>
        <v>Professional occupations</v>
      </c>
      <c r="B384" s="302">
        <v>3.0204750370919164</v>
      </c>
      <c r="C384" s="302">
        <v>0.96616361817454655</v>
      </c>
      <c r="D384" s="302">
        <v>2.7576112327840856</v>
      </c>
      <c r="E384" s="302">
        <f t="shared" ref="E384:E391" si="168">SUM(B384:D384)</f>
        <v>6.7442498880505486</v>
      </c>
      <c r="F384" s="303"/>
      <c r="G384" s="302">
        <v>2.4663281909311308</v>
      </c>
      <c r="H384" s="302">
        <v>0.95603172966581351</v>
      </c>
      <c r="I384" s="302">
        <v>2.0520664597960994</v>
      </c>
      <c r="J384" s="302">
        <f t="shared" ref="J384:J386" si="169">SUM(G384:I384)</f>
        <v>5.4744263803930435</v>
      </c>
      <c r="K384" s="303"/>
      <c r="L384" s="302">
        <v>2.3063707171038494</v>
      </c>
      <c r="M384" s="302">
        <v>0.86421371247573153</v>
      </c>
      <c r="N384" s="302">
        <v>1.8954202730603411</v>
      </c>
      <c r="O384" s="302">
        <f t="shared" ref="O384:O391" si="170">SUM(L384:N384)</f>
        <v>5.0660047026399226</v>
      </c>
    </row>
    <row r="385" spans="1:15" s="236" customFormat="1" x14ac:dyDescent="0.2">
      <c r="A385" s="237" t="str">
        <f>name!E$6</f>
        <v>Associate professional occupations</v>
      </c>
      <c r="B385" s="302">
        <v>1.3560724926843235</v>
      </c>
      <c r="C385" s="302">
        <v>0.6498177245830159</v>
      </c>
      <c r="D385" s="302">
        <v>2.4112776189286906</v>
      </c>
      <c r="E385" s="302">
        <f t="shared" si="168"/>
        <v>4.4171678361960298</v>
      </c>
      <c r="F385" s="303"/>
      <c r="G385" s="302">
        <v>1.1871703811514585</v>
      </c>
      <c r="H385" s="302">
        <v>0.65443061958099524</v>
      </c>
      <c r="I385" s="302">
        <v>1.951193756665208</v>
      </c>
      <c r="J385" s="302">
        <f t="shared" si="169"/>
        <v>3.7927947573976617</v>
      </c>
      <c r="K385" s="303"/>
      <c r="L385" s="302">
        <v>1.1783392791846308</v>
      </c>
      <c r="M385" s="302">
        <v>0.63856093857304563</v>
      </c>
      <c r="N385" s="302">
        <v>1.7412990931536156</v>
      </c>
      <c r="O385" s="302">
        <f t="shared" si="170"/>
        <v>3.5581993109112919</v>
      </c>
    </row>
    <row r="386" spans="1:15" s="236" customFormat="1" x14ac:dyDescent="0.2">
      <c r="A386" s="237" t="str">
        <f>name!E$7</f>
        <v>Administrative and secretarial occupations</v>
      </c>
      <c r="B386" s="302">
        <v>2.1073648422263789</v>
      </c>
      <c r="C386" s="302">
        <v>1.5426010279338043</v>
      </c>
      <c r="D386" s="302">
        <v>0.61808157611351111</v>
      </c>
      <c r="E386" s="302">
        <f t="shared" si="168"/>
        <v>4.2680474462736937</v>
      </c>
      <c r="F386" s="303"/>
      <c r="G386" s="302">
        <v>1.4788234922245971</v>
      </c>
      <c r="H386" s="302">
        <v>1.2952479339938525</v>
      </c>
      <c r="I386" s="302">
        <v>0.61162051965333131</v>
      </c>
      <c r="J386" s="302">
        <f t="shared" si="169"/>
        <v>3.3856919458717809</v>
      </c>
      <c r="K386" s="303"/>
      <c r="L386" s="302">
        <v>1.426979398764052</v>
      </c>
      <c r="M386" s="302">
        <v>1.2849983994238408</v>
      </c>
      <c r="N386" s="302">
        <v>0.40158940671829946</v>
      </c>
      <c r="O386" s="302">
        <f t="shared" si="170"/>
        <v>3.1135672049061922</v>
      </c>
    </row>
    <row r="387" spans="1:15" s="236" customFormat="1" x14ac:dyDescent="0.2">
      <c r="A387" s="237" t="str">
        <f>name!E$8</f>
        <v>Skilled trades occupations</v>
      </c>
      <c r="B387" s="302">
        <v>0.5515764126810877</v>
      </c>
      <c r="C387" s="302">
        <v>0.27612522887300378</v>
      </c>
      <c r="D387" s="302">
        <v>1.4028305232445692</v>
      </c>
      <c r="E387" s="302">
        <f t="shared" si="168"/>
        <v>2.2305321647986607</v>
      </c>
      <c r="F387" s="303"/>
      <c r="G387" s="302">
        <v>0.60865047307752385</v>
      </c>
      <c r="H387" s="302">
        <v>0.21599298655452526</v>
      </c>
      <c r="I387" s="302">
        <v>0.294437302806554</v>
      </c>
      <c r="J387" s="302">
        <f>SUM(G387:I387)</f>
        <v>1.1190807624386032</v>
      </c>
      <c r="K387" s="303"/>
      <c r="L387" s="302">
        <v>0.60181446916525227</v>
      </c>
      <c r="M387" s="302">
        <v>0.21014445966444012</v>
      </c>
      <c r="N387" s="302">
        <v>0.36612902612967035</v>
      </c>
      <c r="O387" s="302">
        <f t="shared" si="170"/>
        <v>1.1780879549593628</v>
      </c>
    </row>
    <row r="388" spans="1:15" s="236" customFormat="1" x14ac:dyDescent="0.2">
      <c r="A388" s="237" t="str">
        <f>name!E$9</f>
        <v>Caring, leisure and other service occupations</v>
      </c>
      <c r="B388" s="302">
        <v>2.5535588595985774</v>
      </c>
      <c r="C388" s="302">
        <v>1.2566878333815874</v>
      </c>
      <c r="D388" s="302">
        <v>2.317966667712251</v>
      </c>
      <c r="E388" s="302">
        <f t="shared" si="168"/>
        <v>6.1282133606924161</v>
      </c>
      <c r="F388" s="303"/>
      <c r="G388" s="302">
        <v>2.1554800503700413</v>
      </c>
      <c r="H388" s="302">
        <v>0.98434122804621416</v>
      </c>
      <c r="I388" s="302">
        <v>3.2168313050168678</v>
      </c>
      <c r="J388" s="302">
        <f t="shared" ref="J388:J391" si="171">SUM(G388:I388)</f>
        <v>6.3566525834331227</v>
      </c>
      <c r="K388" s="303"/>
      <c r="L388" s="302">
        <v>1.1844978101481145</v>
      </c>
      <c r="M388" s="302">
        <v>0.47743323813368493</v>
      </c>
      <c r="N388" s="302">
        <v>2.5470754539788985</v>
      </c>
      <c r="O388" s="302">
        <f t="shared" si="170"/>
        <v>4.2090065022606975</v>
      </c>
    </row>
    <row r="389" spans="1:15" s="236" customFormat="1" x14ac:dyDescent="0.2">
      <c r="A389" s="237" t="str">
        <f>name!E$10</f>
        <v>Sales and customer service occupations</v>
      </c>
      <c r="B389" s="302">
        <v>0.52902399093441055</v>
      </c>
      <c r="C389" s="302">
        <v>0.53454345431197237</v>
      </c>
      <c r="D389" s="302">
        <v>0.43647065408933183</v>
      </c>
      <c r="E389" s="302">
        <f t="shared" si="168"/>
        <v>1.5000380993357147</v>
      </c>
      <c r="F389" s="303"/>
      <c r="G389" s="302">
        <v>0.4912848845833237</v>
      </c>
      <c r="H389" s="302">
        <v>0.70626101514555106</v>
      </c>
      <c r="I389" s="302">
        <v>0.22115149219468419</v>
      </c>
      <c r="J389" s="302">
        <f t="shared" si="171"/>
        <v>1.418697391923559</v>
      </c>
      <c r="K389" s="303"/>
      <c r="L389" s="302">
        <v>0.42551390734907063</v>
      </c>
      <c r="M389" s="302">
        <v>0.70585273588984587</v>
      </c>
      <c r="N389" s="302">
        <v>9.2157153004104833E-2</v>
      </c>
      <c r="O389" s="302">
        <f t="shared" si="170"/>
        <v>1.2235237962430212</v>
      </c>
    </row>
    <row r="390" spans="1:15" s="236" customFormat="1" x14ac:dyDescent="0.2">
      <c r="A390" s="237" t="str">
        <f>name!E$11</f>
        <v>Process, plant and machine operatives</v>
      </c>
      <c r="B390" s="302">
        <v>0.40701028595212435</v>
      </c>
      <c r="C390" s="302">
        <v>0.23013588716055614</v>
      </c>
      <c r="D390" s="302">
        <v>0.22547693123605397</v>
      </c>
      <c r="E390" s="302">
        <f t="shared" si="168"/>
        <v>0.86262310434873446</v>
      </c>
      <c r="F390" s="303"/>
      <c r="G390" s="302">
        <v>0.36516216965543397</v>
      </c>
      <c r="H390" s="302">
        <v>0.19094805969974732</v>
      </c>
      <c r="I390" s="302">
        <v>9.3412156984311254E-2</v>
      </c>
      <c r="J390" s="302">
        <f t="shared" si="171"/>
        <v>0.64952238633949255</v>
      </c>
      <c r="K390" s="303"/>
      <c r="L390" s="302">
        <v>0.18562659295955808</v>
      </c>
      <c r="M390" s="302">
        <v>0.1241347453129759</v>
      </c>
      <c r="N390" s="302">
        <v>4.0146957000398477E-2</v>
      </c>
      <c r="O390" s="302">
        <f t="shared" si="170"/>
        <v>0.34990829527293249</v>
      </c>
    </row>
    <row r="391" spans="1:15" s="236" customFormat="1" x14ac:dyDescent="0.2">
      <c r="A391" s="237" t="str">
        <f>name!E$12</f>
        <v>Elementary occupations</v>
      </c>
      <c r="B391" s="302">
        <v>0.91487874103351552</v>
      </c>
      <c r="C391" s="302">
        <v>1.5523987337259124</v>
      </c>
      <c r="D391" s="302">
        <v>0.8243221511503811</v>
      </c>
      <c r="E391" s="302">
        <f t="shared" si="168"/>
        <v>3.291599625909809</v>
      </c>
      <c r="F391" s="303"/>
      <c r="G391" s="302">
        <v>0.95019429579028647</v>
      </c>
      <c r="H391" s="302">
        <v>1.2347372112697992</v>
      </c>
      <c r="I391" s="302">
        <v>0.41653317835077941</v>
      </c>
      <c r="J391" s="302">
        <f t="shared" si="171"/>
        <v>2.601464685410865</v>
      </c>
      <c r="K391" s="303"/>
      <c r="L391" s="302">
        <v>0.8046584153208507</v>
      </c>
      <c r="M391" s="302">
        <v>0.64410316552256408</v>
      </c>
      <c r="N391" s="302">
        <v>0.29597102793409874</v>
      </c>
      <c r="O391" s="302">
        <f t="shared" si="170"/>
        <v>1.7447326087775137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12.184135309581711</v>
      </c>
      <c r="C393" s="311">
        <f t="shared" ref="C393:E393" si="172">SUM(C383:C391)</f>
        <v>7.1430788722630618</v>
      </c>
      <c r="D393" s="311">
        <f t="shared" si="172"/>
        <v>12.26878581815525</v>
      </c>
      <c r="E393" s="311">
        <f t="shared" si="172"/>
        <v>31.596000000000025</v>
      </c>
      <c r="F393" s="311"/>
      <c r="G393" s="311">
        <f t="shared" ref="G393:J393" si="173">SUM(G383:G391)</f>
        <v>10.458692572177752</v>
      </c>
      <c r="H393" s="311">
        <f t="shared" si="173"/>
        <v>6.4223243820424205</v>
      </c>
      <c r="I393" s="311">
        <f t="shared" si="173"/>
        <v>9.8889830457798151</v>
      </c>
      <c r="J393" s="311">
        <f t="shared" si="173"/>
        <v>26.769999999999985</v>
      </c>
      <c r="K393" s="311"/>
      <c r="L393" s="311">
        <f t="shared" ref="L393:O393" si="174">SUM(L383:L391)</f>
        <v>8.7833733011975532</v>
      </c>
      <c r="M393" s="311">
        <f t="shared" si="174"/>
        <v>5.1311830337416682</v>
      </c>
      <c r="N393" s="311">
        <f t="shared" si="174"/>
        <v>8.0274436650607708</v>
      </c>
      <c r="O393" s="311">
        <f t="shared" si="174"/>
        <v>21.941999999999997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East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66.751713985174646</v>
      </c>
      <c r="C8" s="11">
        <f t="array" ref="C8:C16">MMULT(aggregation!$B$13:$AA$21,'Occ T2'!C8:C33)</f>
        <v>76.123748648308876</v>
      </c>
      <c r="D8" s="11">
        <f t="array" ref="D8:D16">MMULT(aggregation!$B$13:$AA$21,'Occ T2'!D8:D33)</f>
        <v>76.087845228449268</v>
      </c>
      <c r="E8" s="11">
        <f t="array" ref="E8:E16">MMULT(aggregation!$B$13:$AA$21,'Occ T2'!E8:E33)</f>
        <v>71.736601082075765</v>
      </c>
      <c r="F8" s="11">
        <f t="array" ref="F8:F16">MMULT(aggregation!$B$13:$AA$21,'Occ T2'!F8:F33)</f>
        <v>80.236680357784124</v>
      </c>
      <c r="G8" s="11"/>
      <c r="H8" s="11">
        <f>F8-D8</f>
        <v>4.1488351293348558</v>
      </c>
      <c r="I8" s="11">
        <f t="array" ref="I8:I16">MMULT(aggregation!$B$13:$AA$21,'Occ T2'!I8:I33)</f>
        <v>40.198170953870111</v>
      </c>
      <c r="J8" s="11">
        <f>SUM(H8:I8)</f>
        <v>44.347006083204967</v>
      </c>
      <c r="L8" s="10" t="str">
        <f>name!E4</f>
        <v>Managers, directors and senior officials</v>
      </c>
      <c r="M8" s="11">
        <f t="array" ref="M8:M16">MMULT(aggregation!$B$13:$AA$21,'Occ T2'!M8:M33)</f>
        <v>43.382689412075372</v>
      </c>
      <c r="N8" s="11">
        <f t="array" ref="N8:N16">MMULT(aggregation!$B$13:$AA$21,'Occ T2'!N8:N33)</f>
        <v>48.925711140948451</v>
      </c>
      <c r="O8" s="11">
        <f t="array" ref="O8:O16">MMULT(aggregation!$B$13:$AA$21,'Occ T2'!O8:O33)</f>
        <v>46.714773837764874</v>
      </c>
      <c r="P8" s="11">
        <f t="array" ref="P8:P16">MMULT(aggregation!$B$13:$AA$21,'Occ T2'!P8:P33)</f>
        <v>43.97420231989058</v>
      </c>
      <c r="Q8" s="11">
        <f t="array" ref="Q8:Q16">MMULT(aggregation!$B$13:$AA$21,'Occ T2'!Q8:Q33)</f>
        <v>48.350498603253968</v>
      </c>
      <c r="R8" s="11"/>
      <c r="S8" s="11">
        <f>Q8-O8</f>
        <v>1.6357247654890941</v>
      </c>
      <c r="T8" s="11">
        <f t="array" ref="T8:T16">MMULT(aggregation!$B$13:$AA$21,'Occ T2'!T8:T33)</f>
        <v>22.05449066206706</v>
      </c>
      <c r="U8" s="11">
        <f>SUM(S8:T8)</f>
        <v>23.690215427556154</v>
      </c>
      <c r="W8" s="10" t="str">
        <f>name!E4</f>
        <v>Managers, directors and senior officials</v>
      </c>
      <c r="X8" s="11">
        <f t="array" ref="X8:X16">MMULT(aggregation!$B$13:$AA$21,'Occ T2'!X8:X33)</f>
        <v>23.369024573099338</v>
      </c>
      <c r="Y8" s="11">
        <f t="array" ref="Y8:Y16">MMULT(aggregation!$B$13:$AA$21,'Occ T2'!Y8:Y33)</f>
        <v>27.198037507360446</v>
      </c>
      <c r="Z8" s="11">
        <f t="array" ref="Z8:Z16">MMULT(aggregation!$B$13:$AA$21,'Occ T2'!Z8:Z33)</f>
        <v>29.373071390684451</v>
      </c>
      <c r="AA8" s="11">
        <f t="array" ref="AA8:AA16">MMULT(aggregation!$B$13:$AA$21,'Occ T2'!AA8:AA33)</f>
        <v>27.762398762185313</v>
      </c>
      <c r="AB8" s="11">
        <f t="array" ref="AB8:AB16">MMULT(aggregation!$B$13:$AA$21,'Occ T2'!AB8:AB33)</f>
        <v>31.886181754530192</v>
      </c>
      <c r="AC8" s="11"/>
      <c r="AD8" s="11">
        <f>AB8-Z8</f>
        <v>2.5131103638457404</v>
      </c>
      <c r="AE8" s="11">
        <f t="array" ref="AE8:AE16">MMULT(aggregation!$B$13:$AA$21,'Occ T2'!AE8:AE33)</f>
        <v>18.143680291803047</v>
      </c>
      <c r="AF8" s="11">
        <f>SUM(AD8:AE8)</f>
        <v>20.656790655648788</v>
      </c>
    </row>
    <row r="9" spans="1:32" x14ac:dyDescent="0.2">
      <c r="A9" t="str">
        <f>name!E5</f>
        <v>Professional occupations</v>
      </c>
      <c r="B9" s="11">
        <v>171.56452748311293</v>
      </c>
      <c r="C9" s="11">
        <v>179.52702517379763</v>
      </c>
      <c r="D9" s="11">
        <v>192.11620061130316</v>
      </c>
      <c r="E9" s="11">
        <v>204.69159213637892</v>
      </c>
      <c r="F9" s="11">
        <v>226.45434680494847</v>
      </c>
      <c r="G9" s="11"/>
      <c r="H9" s="11">
        <f t="shared" ref="H9:H16" si="0">F9-D9</f>
        <v>34.338146193645315</v>
      </c>
      <c r="I9" s="11">
        <v>100.25249366015481</v>
      </c>
      <c r="J9" s="11">
        <f t="shared" ref="J9:J15" si="1">SUM(H9:I9)</f>
        <v>134.59063985380013</v>
      </c>
      <c r="L9" s="10" t="str">
        <f>name!E5</f>
        <v>Professional occupations</v>
      </c>
      <c r="M9" s="11">
        <v>83.633400420622849</v>
      </c>
      <c r="N9" s="11">
        <v>84.67273575513633</v>
      </c>
      <c r="O9" s="11">
        <v>88.30208556238648</v>
      </c>
      <c r="P9" s="11">
        <v>96.687473226057392</v>
      </c>
      <c r="Q9" s="11">
        <v>105.47906527096572</v>
      </c>
      <c r="R9" s="11"/>
      <c r="S9" s="11">
        <f t="shared" ref="S9:S16" si="2">Q9-O9</f>
        <v>17.176979708579239</v>
      </c>
      <c r="T9" s="11">
        <v>37.141004180611418</v>
      </c>
      <c r="U9" s="11">
        <f t="shared" ref="U9:U12" si="3">SUM(S9:T9)</f>
        <v>54.317983889190657</v>
      </c>
      <c r="W9" s="10" t="str">
        <f>name!E5</f>
        <v>Professional occupations</v>
      </c>
      <c r="X9" s="11">
        <v>87.931127062490191</v>
      </c>
      <c r="Y9" s="11">
        <v>94.854289418661438</v>
      </c>
      <c r="Z9" s="11">
        <v>103.81411504891673</v>
      </c>
      <c r="AA9" s="11">
        <v>108.00411891032158</v>
      </c>
      <c r="AB9" s="11">
        <v>120.97528153398281</v>
      </c>
      <c r="AC9" s="11"/>
      <c r="AD9" s="11">
        <f t="shared" ref="AD9:AD16" si="4">AB9-Z9</f>
        <v>17.161166485066076</v>
      </c>
      <c r="AE9" s="11">
        <v>63.111489479543401</v>
      </c>
      <c r="AF9" s="11">
        <f t="shared" ref="AF9:AF12" si="5">SUM(AD9:AE9)</f>
        <v>80.27265596460947</v>
      </c>
    </row>
    <row r="10" spans="1:32" x14ac:dyDescent="0.2">
      <c r="A10" t="str">
        <f>name!E6</f>
        <v>Associate professional occupations</v>
      </c>
      <c r="B10" s="11">
        <v>97.182741538413353</v>
      </c>
      <c r="C10" s="11">
        <v>101.35488506317023</v>
      </c>
      <c r="D10" s="11">
        <v>106.15507602723096</v>
      </c>
      <c r="E10" s="11">
        <v>113.05445087657088</v>
      </c>
      <c r="F10" s="11">
        <v>124.61612350761064</v>
      </c>
      <c r="G10" s="11"/>
      <c r="H10" s="11">
        <f t="shared" si="0"/>
        <v>18.461047480379676</v>
      </c>
      <c r="I10" s="11">
        <v>56.227211609393187</v>
      </c>
      <c r="J10" s="11">
        <f t="shared" si="1"/>
        <v>74.688259089772856</v>
      </c>
      <c r="L10" s="10" t="str">
        <f>name!E6</f>
        <v>Associate professional occupations</v>
      </c>
      <c r="M10" s="11">
        <v>50.444266087194151</v>
      </c>
      <c r="N10" s="11">
        <v>53.424300493391513</v>
      </c>
      <c r="O10" s="11">
        <v>54.654286373374234</v>
      </c>
      <c r="P10" s="11">
        <v>51.612453736733507</v>
      </c>
      <c r="Q10" s="11">
        <v>53.311965703958165</v>
      </c>
      <c r="R10" s="11"/>
      <c r="S10" s="11">
        <f t="shared" si="2"/>
        <v>-1.3423206694160683</v>
      </c>
      <c r="T10" s="11">
        <v>19.617320776948258</v>
      </c>
      <c r="U10" s="11">
        <f t="shared" si="3"/>
        <v>18.27500010753219</v>
      </c>
      <c r="W10" s="10" t="str">
        <f>name!E6</f>
        <v>Associate professional occupations</v>
      </c>
      <c r="X10" s="11">
        <v>46.738475451219273</v>
      </c>
      <c r="Y10" s="11">
        <v>47.930584569778617</v>
      </c>
      <c r="Z10" s="11">
        <v>51.500789653856728</v>
      </c>
      <c r="AA10" s="11">
        <v>61.441997139837348</v>
      </c>
      <c r="AB10" s="11">
        <v>71.304157803652487</v>
      </c>
      <c r="AC10" s="11"/>
      <c r="AD10" s="11">
        <f t="shared" si="4"/>
        <v>19.803368149795759</v>
      </c>
      <c r="AE10" s="11">
        <v>36.609890832444933</v>
      </c>
      <c r="AF10" s="11">
        <f t="shared" si="5"/>
        <v>56.413258982240691</v>
      </c>
    </row>
    <row r="11" spans="1:32" x14ac:dyDescent="0.2">
      <c r="A11" t="str">
        <f>name!E7</f>
        <v>Administrative and secretarial occupations</v>
      </c>
      <c r="B11" s="11">
        <v>105.04530839404194</v>
      </c>
      <c r="C11" s="11">
        <v>96.085843421679144</v>
      </c>
      <c r="D11" s="11">
        <v>99.783883511159274</v>
      </c>
      <c r="E11" s="11">
        <v>101.77644350220437</v>
      </c>
      <c r="F11" s="11">
        <v>97.812618885519157</v>
      </c>
      <c r="G11" s="11"/>
      <c r="H11" s="11">
        <f t="shared" si="0"/>
        <v>-1.9712646256401172</v>
      </c>
      <c r="I11" s="11">
        <v>51.227210140119055</v>
      </c>
      <c r="J11" s="11">
        <f t="shared" si="1"/>
        <v>49.255945514478938</v>
      </c>
      <c r="L11" s="10" t="str">
        <f>name!E7</f>
        <v>Administrative and secretarial occupations</v>
      </c>
      <c r="M11" s="11">
        <v>27.239236364764025</v>
      </c>
      <c r="N11" s="11">
        <v>24.392082352370913</v>
      </c>
      <c r="O11" s="11">
        <v>28.777868107309445</v>
      </c>
      <c r="P11" s="11">
        <v>30.908851334871301</v>
      </c>
      <c r="Q11" s="11">
        <v>34.772605036151347</v>
      </c>
      <c r="R11" s="11"/>
      <c r="S11" s="11">
        <f t="shared" si="2"/>
        <v>5.9947369288419026</v>
      </c>
      <c r="T11" s="11">
        <v>11.949926746049199</v>
      </c>
      <c r="U11" s="11">
        <f t="shared" si="3"/>
        <v>17.944663674891103</v>
      </c>
      <c r="W11" s="10" t="str">
        <f>name!E7</f>
        <v>Administrative and secretarial occupations</v>
      </c>
      <c r="X11" s="11">
        <v>77.806072029277914</v>
      </c>
      <c r="Y11" s="11">
        <v>71.693761069308238</v>
      </c>
      <c r="Z11" s="11">
        <v>71.006015403849815</v>
      </c>
      <c r="AA11" s="11">
        <v>70.867592167333086</v>
      </c>
      <c r="AB11" s="11">
        <v>63.04001384936781</v>
      </c>
      <c r="AC11" s="11"/>
      <c r="AD11" s="11">
        <f t="shared" si="4"/>
        <v>-7.9660015544820055</v>
      </c>
      <c r="AE11" s="11">
        <v>39.277283394069848</v>
      </c>
      <c r="AF11" s="11">
        <f t="shared" si="5"/>
        <v>31.311281839587842</v>
      </c>
    </row>
    <row r="12" spans="1:32" x14ac:dyDescent="0.2">
      <c r="A12" t="str">
        <f>name!E8</f>
        <v>Skilled trades occupations</v>
      </c>
      <c r="B12" s="11">
        <v>99.171319920906484</v>
      </c>
      <c r="C12" s="11">
        <v>97.295267462491694</v>
      </c>
      <c r="D12" s="11">
        <v>84.051947616950116</v>
      </c>
      <c r="E12" s="11">
        <v>81.610618402733991</v>
      </c>
      <c r="F12" s="11">
        <v>76.298409675263059</v>
      </c>
      <c r="G12" s="11"/>
      <c r="H12" s="11">
        <f t="shared" si="0"/>
        <v>-7.7535379416870569</v>
      </c>
      <c r="I12" s="11">
        <v>33.6172856925986</v>
      </c>
      <c r="J12" s="11">
        <f t="shared" si="1"/>
        <v>25.863747750911543</v>
      </c>
      <c r="L12" s="10" t="str">
        <f>name!E8</f>
        <v>Skilled trades occupations</v>
      </c>
      <c r="M12" s="11">
        <v>88.8728621329021</v>
      </c>
      <c r="N12" s="11">
        <v>88.041561719831122</v>
      </c>
      <c r="O12" s="11">
        <v>73.270335746635396</v>
      </c>
      <c r="P12" s="11">
        <v>70.42556635758713</v>
      </c>
      <c r="Q12" s="11">
        <v>64.513514492446433</v>
      </c>
      <c r="R12" s="11"/>
      <c r="S12" s="11">
        <f t="shared" si="2"/>
        <v>-8.7568212541889636</v>
      </c>
      <c r="T12" s="11">
        <v>26.726871382607392</v>
      </c>
      <c r="U12" s="11">
        <f t="shared" si="3"/>
        <v>17.970050128418428</v>
      </c>
      <c r="W12" s="10" t="str">
        <f>name!E8</f>
        <v>Skilled trades occupations</v>
      </c>
      <c r="X12" s="11">
        <v>10.298457788004352</v>
      </c>
      <c r="Y12" s="11">
        <v>9.2537057426605429</v>
      </c>
      <c r="Z12" s="11">
        <v>10.781611870314704</v>
      </c>
      <c r="AA12" s="11">
        <v>11.185052045146817</v>
      </c>
      <c r="AB12" s="11">
        <v>11.784895182816628</v>
      </c>
      <c r="AC12" s="11"/>
      <c r="AD12" s="11">
        <f t="shared" si="4"/>
        <v>1.0032833125019245</v>
      </c>
      <c r="AE12" s="11">
        <v>6.8904143099912041</v>
      </c>
      <c r="AF12" s="11">
        <f t="shared" si="5"/>
        <v>7.8936976224931286</v>
      </c>
    </row>
    <row r="13" spans="1:32" x14ac:dyDescent="0.2">
      <c r="A13" t="str">
        <f>name!E9</f>
        <v>Caring, leisure and other service occupations</v>
      </c>
      <c r="B13" s="11">
        <v>86.704519436519462</v>
      </c>
      <c r="C13" s="11">
        <v>84.433654333793655</v>
      </c>
      <c r="D13" s="11">
        <v>84.514129937975895</v>
      </c>
      <c r="E13" s="11">
        <v>83.807883013381044</v>
      </c>
      <c r="F13" s="11">
        <v>86.351298740135064</v>
      </c>
      <c r="G13" s="11"/>
      <c r="H13" s="11">
        <f t="shared" si="0"/>
        <v>1.8371688021591694</v>
      </c>
      <c r="I13" s="11">
        <v>46.820005457070849</v>
      </c>
      <c r="J13" s="11">
        <f>SUM(H13:I13)</f>
        <v>48.657174259230018</v>
      </c>
      <c r="L13" s="10" t="str">
        <f>name!E9</f>
        <v>Caring, leisure and other service occupations</v>
      </c>
      <c r="M13" s="11">
        <v>15.035326763949033</v>
      </c>
      <c r="N13" s="11">
        <v>15.41439832088704</v>
      </c>
      <c r="O13" s="11">
        <v>15.413940488866189</v>
      </c>
      <c r="P13" s="11">
        <v>15.916221580496979</v>
      </c>
      <c r="Q13" s="11">
        <v>17.582240197159088</v>
      </c>
      <c r="R13" s="11"/>
      <c r="S13" s="11">
        <f t="shared" si="2"/>
        <v>2.1682997082928992</v>
      </c>
      <c r="T13" s="11">
        <v>7.0161489673997472</v>
      </c>
      <c r="U13" s="11">
        <f>SUM(S13:T13)</f>
        <v>9.1844486756926464</v>
      </c>
      <c r="W13" s="10" t="str">
        <f>name!E9</f>
        <v>Caring, leisure and other service occupations</v>
      </c>
      <c r="X13" s="11">
        <v>71.669192672570404</v>
      </c>
      <c r="Y13" s="11">
        <v>69.019256012906609</v>
      </c>
      <c r="Z13" s="11">
        <v>69.100189449109664</v>
      </c>
      <c r="AA13" s="11">
        <v>67.891661432884007</v>
      </c>
      <c r="AB13" s="11">
        <v>68.769058542976012</v>
      </c>
      <c r="AC13" s="11"/>
      <c r="AD13" s="11">
        <f t="shared" si="4"/>
        <v>-0.33113090613365159</v>
      </c>
      <c r="AE13" s="11">
        <v>39.803856489671105</v>
      </c>
      <c r="AF13" s="11">
        <f>SUM(AD13:AE13)</f>
        <v>39.472725583537454</v>
      </c>
    </row>
    <row r="14" spans="1:32" x14ac:dyDescent="0.2">
      <c r="A14" t="str">
        <f>name!E10</f>
        <v>Sales and customer service occupations</v>
      </c>
      <c r="B14" s="11">
        <v>101.74441638451563</v>
      </c>
      <c r="C14" s="11">
        <v>94.215258109451213</v>
      </c>
      <c r="D14" s="11">
        <v>94.999460408345499</v>
      </c>
      <c r="E14" s="11">
        <v>96.879125317888779</v>
      </c>
      <c r="F14" s="11">
        <v>99.092733139326867</v>
      </c>
      <c r="G14" s="11"/>
      <c r="H14" s="11">
        <f t="shared" si="0"/>
        <v>4.0932727309813686</v>
      </c>
      <c r="I14" s="11">
        <v>48.291492095436219</v>
      </c>
      <c r="J14" s="11">
        <f t="shared" si="1"/>
        <v>52.384764826417587</v>
      </c>
      <c r="L14" s="10" t="str">
        <f>name!E10</f>
        <v>Sales and customer service occupations</v>
      </c>
      <c r="M14" s="11">
        <v>32.63156797263553</v>
      </c>
      <c r="N14" s="11">
        <v>31.427689096714182</v>
      </c>
      <c r="O14" s="11">
        <v>31.939794689100882</v>
      </c>
      <c r="P14" s="11">
        <v>33.399305173057471</v>
      </c>
      <c r="Q14" s="11">
        <v>35.699924641764916</v>
      </c>
      <c r="R14" s="11"/>
      <c r="S14" s="11">
        <f t="shared" si="2"/>
        <v>3.7601299526640339</v>
      </c>
      <c r="T14" s="11">
        <v>11.549544624554478</v>
      </c>
      <c r="U14" s="11">
        <f t="shared" ref="U14:U15" si="6">SUM(S14:T14)</f>
        <v>15.309674577218512</v>
      </c>
      <c r="W14" s="10" t="str">
        <f>name!E10</f>
        <v>Sales and customer service occupations</v>
      </c>
      <c r="X14" s="11">
        <v>69.112848411880137</v>
      </c>
      <c r="Y14" s="11">
        <v>62.787569012737208</v>
      </c>
      <c r="Z14" s="11">
        <v>63.059665719244677</v>
      </c>
      <c r="AA14" s="11">
        <v>63.479820144831223</v>
      </c>
      <c r="AB14" s="11">
        <v>63.39280849756183</v>
      </c>
      <c r="AC14" s="11"/>
      <c r="AD14" s="11">
        <f t="shared" si="4"/>
        <v>0.33314277831715344</v>
      </c>
      <c r="AE14" s="11">
        <v>36.741947470881748</v>
      </c>
      <c r="AF14" s="11">
        <f t="shared" ref="AF14:AF15" si="7">SUM(AD14:AE14)</f>
        <v>37.075090249198901</v>
      </c>
    </row>
    <row r="15" spans="1:32" x14ac:dyDescent="0.2">
      <c r="A15" t="str">
        <f>name!E11</f>
        <v>Process, plant and machine operatives</v>
      </c>
      <c r="B15" s="11">
        <v>63.409148366396735</v>
      </c>
      <c r="C15" s="11">
        <v>66.507614579162166</v>
      </c>
      <c r="D15" s="11">
        <v>58.830427592301803</v>
      </c>
      <c r="E15" s="11">
        <v>58.461597426475933</v>
      </c>
      <c r="F15" s="11">
        <v>54.176251375138165</v>
      </c>
      <c r="G15" s="11"/>
      <c r="H15" s="11">
        <f t="shared" si="0"/>
        <v>-4.6541762171636378</v>
      </c>
      <c r="I15" s="11">
        <v>25.87424363931677</v>
      </c>
      <c r="J15" s="11">
        <f t="shared" si="1"/>
        <v>21.220067422153132</v>
      </c>
      <c r="L15" s="10" t="str">
        <f>name!E11</f>
        <v>Process, plant and machine operatives</v>
      </c>
      <c r="M15" s="11">
        <v>56.435775789826096</v>
      </c>
      <c r="N15" s="11">
        <v>59.584335774900246</v>
      </c>
      <c r="O15" s="11">
        <v>53.151052811399211</v>
      </c>
      <c r="P15" s="11">
        <v>52.058690646935553</v>
      </c>
      <c r="Q15" s="11">
        <v>48.030278210648952</v>
      </c>
      <c r="R15" s="11"/>
      <c r="S15" s="11">
        <f t="shared" si="2"/>
        <v>-5.1207746007502593</v>
      </c>
      <c r="T15" s="11">
        <v>22.65791690965505</v>
      </c>
      <c r="U15" s="11">
        <f t="shared" si="6"/>
        <v>17.537142308904791</v>
      </c>
      <c r="W15" s="10" t="str">
        <f>name!E11</f>
        <v>Process, plant and machine operatives</v>
      </c>
      <c r="X15" s="11">
        <v>6.9733725765705881</v>
      </c>
      <c r="Y15" s="11">
        <v>6.923278804261912</v>
      </c>
      <c r="Z15" s="11">
        <v>5.6793747809025366</v>
      </c>
      <c r="AA15" s="11">
        <v>6.4029067795404018</v>
      </c>
      <c r="AB15" s="11">
        <v>6.1459731644892468</v>
      </c>
      <c r="AC15" s="11"/>
      <c r="AD15" s="11">
        <f t="shared" si="4"/>
        <v>0.46659838358671024</v>
      </c>
      <c r="AE15" s="11">
        <v>3.2163267296617217</v>
      </c>
      <c r="AF15" s="11">
        <f t="shared" si="7"/>
        <v>3.682925113248432</v>
      </c>
    </row>
    <row r="16" spans="1:32" x14ac:dyDescent="0.2">
      <c r="A16" t="str">
        <f>name!E12</f>
        <v>Elementary occupations</v>
      </c>
      <c r="B16" s="11">
        <v>113.54430449091886</v>
      </c>
      <c r="C16" s="11">
        <v>109.45770320814491</v>
      </c>
      <c r="D16" s="11">
        <v>101.90502906628424</v>
      </c>
      <c r="E16" s="11">
        <v>101.56468824229005</v>
      </c>
      <c r="F16" s="11">
        <v>102.11753751427464</v>
      </c>
      <c r="G16" s="11"/>
      <c r="H16" s="11">
        <f t="shared" si="0"/>
        <v>0.21250844799040181</v>
      </c>
      <c r="I16" s="11">
        <v>48.293390804467236</v>
      </c>
      <c r="J16" s="11">
        <f>SUM(H16:I16)</f>
        <v>48.505899252457638</v>
      </c>
      <c r="L16" s="10" t="str">
        <f>name!E12</f>
        <v>Elementary occupations</v>
      </c>
      <c r="M16" s="11">
        <v>58.657692145288735</v>
      </c>
      <c r="N16" s="11">
        <v>60.147778783659646</v>
      </c>
      <c r="O16" s="11">
        <v>55.671693500483279</v>
      </c>
      <c r="P16" s="11">
        <v>57.334114169732338</v>
      </c>
      <c r="Q16" s="11">
        <v>55.702158911519177</v>
      </c>
      <c r="R16" s="11"/>
      <c r="S16" s="11">
        <f t="shared" si="2"/>
        <v>3.0465411035898171E-2</v>
      </c>
      <c r="T16" s="11">
        <v>21.354458142576952</v>
      </c>
      <c r="U16" s="11">
        <f>SUM(S16:T16)</f>
        <v>21.38492355361285</v>
      </c>
      <c r="W16" s="10" t="str">
        <f>name!E12</f>
        <v>Elementary occupations</v>
      </c>
      <c r="X16" s="11">
        <v>54.886612345630105</v>
      </c>
      <c r="Y16" s="11">
        <v>49.309924424485288</v>
      </c>
      <c r="Z16" s="11">
        <v>46.233335565801077</v>
      </c>
      <c r="AA16" s="11">
        <v>44.230574072557665</v>
      </c>
      <c r="AB16" s="11">
        <v>46.415378602755489</v>
      </c>
      <c r="AC16" s="11"/>
      <c r="AD16" s="11">
        <f t="shared" si="4"/>
        <v>0.18204303695441126</v>
      </c>
      <c r="AE16" s="11">
        <v>26.938932661890284</v>
      </c>
      <c r="AF16" s="11">
        <f>SUM(AD16:AE16)</f>
        <v>27.120975698844696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905.11800000000005</v>
      </c>
      <c r="C18" s="34">
        <f>SUM(C8:C16)</f>
        <v>905.00099999999964</v>
      </c>
      <c r="D18" s="34">
        <f>SUM(D8:D16)</f>
        <v>898.44400000000019</v>
      </c>
      <c r="E18" s="34">
        <f>SUM(E8:E16)</f>
        <v>913.58299999999963</v>
      </c>
      <c r="F18" s="34">
        <f>SUM(F8:F16)</f>
        <v>947.15600000000018</v>
      </c>
      <c r="G18" s="11"/>
      <c r="H18" s="34">
        <f>SUM(H8:H16)</f>
        <v>48.711999999999975</v>
      </c>
      <c r="I18" s="34">
        <f>SUM(I8:I16)</f>
        <v>450.80150405242694</v>
      </c>
      <c r="J18" s="34">
        <f>SUM(H18:I18)</f>
        <v>499.51350405242692</v>
      </c>
      <c r="L18" s="231" t="str">
        <f>name!E3</f>
        <v>All occupations</v>
      </c>
      <c r="M18" s="34">
        <f>SUM(M8:M16)</f>
        <v>456.3328170892579</v>
      </c>
      <c r="N18" s="34">
        <f>SUM(N8:N16)</f>
        <v>466.0305934378394</v>
      </c>
      <c r="O18" s="34">
        <f>SUM(O8:O16)</f>
        <v>447.89583111732003</v>
      </c>
      <c r="P18" s="34">
        <f>SUM(P8:P16)</f>
        <v>452.31687854536221</v>
      </c>
      <c r="Q18" s="34">
        <f>SUM(Q8:Q16)</f>
        <v>463.44225106786769</v>
      </c>
      <c r="R18" s="11"/>
      <c r="S18" s="34">
        <f>SUM(S8:S16)</f>
        <v>15.546419950547776</v>
      </c>
      <c r="T18" s="34">
        <f>SUM(T8:T16)</f>
        <v>180.06768239246955</v>
      </c>
      <c r="U18" s="34">
        <f>SUM(S18:T18)</f>
        <v>195.61410234301732</v>
      </c>
      <c r="W18" s="231" t="str">
        <f>name!E3</f>
        <v>All occupations</v>
      </c>
      <c r="X18" s="34">
        <f>SUM(X8:X16)</f>
        <v>448.78518291074226</v>
      </c>
      <c r="Y18" s="34">
        <f>SUM(Y8:Y16)</f>
        <v>438.97040656216029</v>
      </c>
      <c r="Z18" s="34">
        <f>SUM(Z8:Z16)</f>
        <v>450.54816888268039</v>
      </c>
      <c r="AA18" s="34">
        <f>SUM(AA8:AA16)</f>
        <v>461.26612145463741</v>
      </c>
      <c r="AB18" s="34">
        <f>SUM(AB8:AB16)</f>
        <v>483.71374893213249</v>
      </c>
      <c r="AC18" s="11"/>
      <c r="AD18" s="34">
        <f>SUM(AD8:AD16)</f>
        <v>33.165580049452117</v>
      </c>
      <c r="AE18" s="34">
        <f>SUM(AE8:AE16)</f>
        <v>270.73382165995724</v>
      </c>
      <c r="AF18" s="34">
        <f>SUM(AD18:AE18)</f>
        <v>303.89940170940935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7.3749184067905666</v>
      </c>
      <c r="C26" s="18">
        <f t="shared" si="8"/>
        <v>8.4114546446146363</v>
      </c>
      <c r="D26" s="18">
        <f t="shared" si="8"/>
        <v>8.4688467203798172</v>
      </c>
      <c r="E26" s="18">
        <f t="shared" si="8"/>
        <v>7.8522259151139844</v>
      </c>
      <c r="F26" s="18">
        <f t="shared" si="8"/>
        <v>8.4713268308266123</v>
      </c>
      <c r="G26" s="11"/>
      <c r="H26" s="40">
        <f>IF(D8&gt;0,(H8/D8)*100,0)</f>
        <v>5.4526910531875661</v>
      </c>
      <c r="I26" s="40">
        <f>IF(D8&gt;0,(I8/D8)*100,0)</f>
        <v>52.83126474823603</v>
      </c>
      <c r="J26" s="40">
        <f>IF(D8&gt;0,(J8/D8)*100,0)</f>
        <v>58.283955801423602</v>
      </c>
      <c r="L26" t="str">
        <f>$A$8</f>
        <v>Managers, directors and senior officials</v>
      </c>
      <c r="M26" s="18">
        <f t="shared" ref="M26:Q26" si="9">M8/M$18*100</f>
        <v>9.5068090190826204</v>
      </c>
      <c r="N26" s="18">
        <f t="shared" si="9"/>
        <v>10.498390412532931</v>
      </c>
      <c r="O26" s="18">
        <f t="shared" si="9"/>
        <v>10.429830016776512</v>
      </c>
      <c r="P26" s="18">
        <f t="shared" si="9"/>
        <v>9.7219901369390236</v>
      </c>
      <c r="Q26" s="18">
        <f t="shared" si="9"/>
        <v>10.432906903037935</v>
      </c>
      <c r="R26" s="11"/>
      <c r="S26" s="40">
        <f>IF(O8&gt;0,(S8/O8)*100,0)</f>
        <v>3.5015148979844821</v>
      </c>
      <c r="T26" s="40">
        <f>IF(O8&gt;0,(T8/O8)*100,0)</f>
        <v>47.210954587214346</v>
      </c>
      <c r="U26" s="40">
        <f>IF(O8&gt;0,(U8/O8)*100,0)</f>
        <v>50.712469485198817</v>
      </c>
      <c r="W26" t="str">
        <f>$A$8</f>
        <v>Managers, directors and senior officials</v>
      </c>
      <c r="X26" s="18">
        <f t="shared" ref="X26:AB26" si="10">X8/X$18*100</f>
        <v>5.2071738245750296</v>
      </c>
      <c r="Y26" s="18">
        <f t="shared" si="10"/>
        <v>6.1958704051064721</v>
      </c>
      <c r="Z26" s="18">
        <f t="shared" si="10"/>
        <v>6.5194075615770606</v>
      </c>
      <c r="AA26" s="18">
        <f t="shared" si="10"/>
        <v>6.0187378762252255</v>
      </c>
      <c r="AB26" s="18">
        <f t="shared" si="10"/>
        <v>6.5919527457971823</v>
      </c>
      <c r="AC26" s="11"/>
      <c r="AD26" s="40">
        <f>IF(Z8&gt;0,(AD8/Z8)*100,0)</f>
        <v>8.5558310549803895</v>
      </c>
      <c r="AE26" s="40">
        <f>IF(Z8&gt;0,(AE8/Z8)*100,0)</f>
        <v>61.769775623659292</v>
      </c>
      <c r="AF26" s="40">
        <f>IF(Z8&gt;0,(AF8/Z8)*100,0)</f>
        <v>70.325606678639687</v>
      </c>
    </row>
    <row r="27" spans="1:32" x14ac:dyDescent="0.2">
      <c r="A27" t="str">
        <f>$A$9</f>
        <v>Professional occupations</v>
      </c>
      <c r="B27" s="18">
        <f t="shared" si="8"/>
        <v>18.954934879553043</v>
      </c>
      <c r="C27" s="18">
        <f t="shared" si="8"/>
        <v>19.837218431117503</v>
      </c>
      <c r="D27" s="18">
        <f t="shared" si="8"/>
        <v>21.383213712964093</v>
      </c>
      <c r="E27" s="18">
        <f t="shared" si="8"/>
        <v>22.405363512278466</v>
      </c>
      <c r="F27" s="18">
        <f t="shared" si="8"/>
        <v>23.908875286114263</v>
      </c>
      <c r="G27" s="11"/>
      <c r="H27" s="40">
        <f t="shared" ref="H27:H36" si="11">IF(D9&gt;0,(H9/D9)*100,0)</f>
        <v>17.873633813485394</v>
      </c>
      <c r="I27" s="40">
        <f t="shared" ref="I27:I36" si="12">IF(D9&gt;0,(I9/D9)*100,0)</f>
        <v>52.183258538924314</v>
      </c>
      <c r="J27" s="40">
        <f t="shared" ref="J27:J36" si="13">IF(D9&gt;0,(J9/D9)*100,0)</f>
        <v>70.056892352409704</v>
      </c>
      <c r="L27" t="str">
        <f>$A$9</f>
        <v>Professional occupations</v>
      </c>
      <c r="M27" s="18">
        <f t="shared" ref="M27:Q27" si="14">M9/M$18*100</f>
        <v>18.327281599882024</v>
      </c>
      <c r="N27" s="18">
        <f t="shared" si="14"/>
        <v>18.168922158203813</v>
      </c>
      <c r="O27" s="18">
        <f t="shared" si="14"/>
        <v>19.714871054304808</v>
      </c>
      <c r="P27" s="18">
        <f t="shared" si="14"/>
        <v>21.376048034510998</v>
      </c>
      <c r="Q27" s="18">
        <f t="shared" si="14"/>
        <v>22.759915615790302</v>
      </c>
      <c r="R27" s="11"/>
      <c r="S27" s="40">
        <f t="shared" ref="S27:S34" si="15">IF(O9&gt;0,(S9/O9)*100,0)</f>
        <v>19.452518702339706</v>
      </c>
      <c r="T27" s="40">
        <f t="shared" ref="T27:T34" si="16">IF(O9&gt;0,(T9/O9)*100,0)</f>
        <v>42.061298942221306</v>
      </c>
      <c r="U27" s="40">
        <f t="shared" ref="U27:U34" si="17">IF(O9&gt;0,(U9/O9)*100,0)</f>
        <v>61.513817644561009</v>
      </c>
      <c r="W27" t="str">
        <f>$A$9</f>
        <v>Professional occupations</v>
      </c>
      <c r="X27" s="18">
        <f t="shared" ref="X27:AB27" si="18">X9/X$18*100</f>
        <v>19.59314398309326</v>
      </c>
      <c r="Y27" s="18">
        <f t="shared" si="18"/>
        <v>21.608356281126579</v>
      </c>
      <c r="Z27" s="18">
        <f t="shared" si="18"/>
        <v>23.041734983934472</v>
      </c>
      <c r="AA27" s="18">
        <f t="shared" si="18"/>
        <v>23.414708752015532</v>
      </c>
      <c r="AB27" s="18">
        <f t="shared" si="18"/>
        <v>25.009684302142144</v>
      </c>
      <c r="AC27" s="11"/>
      <c r="AD27" s="40">
        <f t="shared" ref="AD27:AD34" si="19">IF(Z9&gt;0,(AD9/Z9)*100,0)</f>
        <v>16.530667796936683</v>
      </c>
      <c r="AE27" s="40">
        <f t="shared" ref="AE27:AE34" si="20">IF(Z9&gt;0,(AE9/Z9)*100,0)</f>
        <v>60.792782802035696</v>
      </c>
      <c r="AF27" s="40">
        <f t="shared" ref="AF27:AF34" si="21">IF(Z9&gt;0,(AF9/Z9)*100,0)</f>
        <v>77.323450598972371</v>
      </c>
    </row>
    <row r="28" spans="1:32" x14ac:dyDescent="0.2">
      <c r="A28" t="str">
        <f>$A$10</f>
        <v>Associate professional occupations</v>
      </c>
      <c r="B28" s="18">
        <f t="shared" si="8"/>
        <v>10.737024513755483</v>
      </c>
      <c r="C28" s="18">
        <f t="shared" si="8"/>
        <v>11.199422438557557</v>
      </c>
      <c r="D28" s="18">
        <f t="shared" si="8"/>
        <v>11.81543602352856</v>
      </c>
      <c r="E28" s="18">
        <f t="shared" si="8"/>
        <v>12.374841790682503</v>
      </c>
      <c r="F28" s="18">
        <f t="shared" si="8"/>
        <v>13.156874211598787</v>
      </c>
      <c r="G28" s="11"/>
      <c r="H28" s="40">
        <f t="shared" si="11"/>
        <v>17.390640345492322</v>
      </c>
      <c r="I28" s="40">
        <f t="shared" si="12"/>
        <v>52.967049446575452</v>
      </c>
      <c r="J28" s="40">
        <f t="shared" si="13"/>
        <v>70.357689792067774</v>
      </c>
      <c r="L28" t="str">
        <f>$A$10</f>
        <v>Associate professional occupations</v>
      </c>
      <c r="M28" s="18">
        <f t="shared" ref="M28:Q28" si="22">M10/M$18*100</f>
        <v>11.054270961478393</v>
      </c>
      <c r="N28" s="18">
        <f t="shared" si="22"/>
        <v>11.463689561513178</v>
      </c>
      <c r="O28" s="18">
        <f t="shared" si="22"/>
        <v>12.202454806742399</v>
      </c>
      <c r="P28" s="18">
        <f t="shared" si="22"/>
        <v>11.410684894783861</v>
      </c>
      <c r="Q28" s="18">
        <f t="shared" si="22"/>
        <v>11.503475477498279</v>
      </c>
      <c r="R28" s="11"/>
      <c r="S28" s="40">
        <f t="shared" si="15"/>
        <v>-2.4560208512209258</v>
      </c>
      <c r="T28" s="40">
        <f t="shared" si="16"/>
        <v>35.893471635383335</v>
      </c>
      <c r="U28" s="40">
        <f t="shared" si="17"/>
        <v>33.437450784162401</v>
      </c>
      <c r="W28" t="str">
        <f>$A$10</f>
        <v>Associate professional occupations</v>
      </c>
      <c r="X28" s="18">
        <f t="shared" ref="X28:AB28" si="23">X10/X$18*100</f>
        <v>10.41444264003586</v>
      </c>
      <c r="Y28" s="18">
        <f t="shared" si="23"/>
        <v>10.918864655399366</v>
      </c>
      <c r="Z28" s="18">
        <f t="shared" si="23"/>
        <v>11.430695586128811</v>
      </c>
      <c r="AA28" s="18">
        <f t="shared" si="23"/>
        <v>13.320292621117586</v>
      </c>
      <c r="AB28" s="18">
        <f t="shared" si="23"/>
        <v>14.740982236098651</v>
      </c>
      <c r="AC28" s="11"/>
      <c r="AD28" s="40">
        <f t="shared" si="19"/>
        <v>38.452552442198815</v>
      </c>
      <c r="AE28" s="40">
        <f t="shared" si="20"/>
        <v>71.086076696113992</v>
      </c>
      <c r="AF28" s="40">
        <f t="shared" si="21"/>
        <v>109.5386291383128</v>
      </c>
    </row>
    <row r="29" spans="1:32" x14ac:dyDescent="0.2">
      <c r="A29" t="str">
        <f>$A$11</f>
        <v>Administrative and secretarial occupations</v>
      </c>
      <c r="B29" s="18">
        <f t="shared" si="8"/>
        <v>11.605703167326462</v>
      </c>
      <c r="C29" s="18">
        <f t="shared" si="8"/>
        <v>10.617208535866721</v>
      </c>
      <c r="D29" s="18">
        <f t="shared" si="8"/>
        <v>11.106299726099707</v>
      </c>
      <c r="E29" s="18">
        <f t="shared" si="8"/>
        <v>11.140360919829332</v>
      </c>
      <c r="F29" s="18">
        <f t="shared" si="8"/>
        <v>10.326980865403284</v>
      </c>
      <c r="G29" s="11"/>
      <c r="H29" s="40">
        <f t="shared" si="11"/>
        <v>-1.9755340805308121</v>
      </c>
      <c r="I29" s="40">
        <f t="shared" si="12"/>
        <v>51.338160369745566</v>
      </c>
      <c r="J29" s="40">
        <f t="shared" si="13"/>
        <v>49.362626289214759</v>
      </c>
      <c r="L29" t="str">
        <f>$A$11</f>
        <v>Administrative and secretarial occupations</v>
      </c>
      <c r="M29" s="18">
        <f t="shared" ref="M29:Q29" si="24">M11/M$18*100</f>
        <v>5.9691600833161376</v>
      </c>
      <c r="N29" s="18">
        <f t="shared" si="24"/>
        <v>5.2340088174113415</v>
      </c>
      <c r="O29" s="18">
        <f t="shared" si="24"/>
        <v>6.4251252429655876</v>
      </c>
      <c r="P29" s="18">
        <f t="shared" si="24"/>
        <v>6.8334507954408554</v>
      </c>
      <c r="Q29" s="18">
        <f t="shared" si="24"/>
        <v>7.5031149956716305</v>
      </c>
      <c r="R29" s="11"/>
      <c r="S29" s="40">
        <f t="shared" si="15"/>
        <v>20.831066799278531</v>
      </c>
      <c r="T29" s="40">
        <f t="shared" si="16"/>
        <v>41.524711634264435</v>
      </c>
      <c r="U29" s="40">
        <f t="shared" si="17"/>
        <v>62.355778433542973</v>
      </c>
      <c r="W29" t="str">
        <f>$A$11</f>
        <v>Administrative and secretarial occupations</v>
      </c>
      <c r="X29" s="18">
        <f t="shared" ref="X29:AB29" si="25">X11/X$18*100</f>
        <v>17.337041192991563</v>
      </c>
      <c r="Y29" s="18">
        <f t="shared" si="25"/>
        <v>16.332253837060438</v>
      </c>
      <c r="Z29" s="18">
        <f t="shared" si="25"/>
        <v>15.759916543427188</v>
      </c>
      <c r="AA29" s="18">
        <f t="shared" si="25"/>
        <v>15.363710637114819</v>
      </c>
      <c r="AB29" s="18">
        <f t="shared" si="25"/>
        <v>13.032504035400624</v>
      </c>
      <c r="AC29" s="11"/>
      <c r="AD29" s="40">
        <f t="shared" si="19"/>
        <v>-11.218770000224662</v>
      </c>
      <c r="AE29" s="40">
        <f t="shared" si="20"/>
        <v>55.315430911984834</v>
      </c>
      <c r="AF29" s="40">
        <f t="shared" si="21"/>
        <v>44.096660911760168</v>
      </c>
    </row>
    <row r="30" spans="1:32" x14ac:dyDescent="0.2">
      <c r="A30" t="str">
        <f>$A$12</f>
        <v>Skilled trades occupations</v>
      </c>
      <c r="B30" s="18">
        <f t="shared" si="8"/>
        <v>10.956728285251922</v>
      </c>
      <c r="C30" s="18">
        <f t="shared" si="8"/>
        <v>10.750846403759965</v>
      </c>
      <c r="D30" s="18">
        <f t="shared" si="8"/>
        <v>9.355279529603413</v>
      </c>
      <c r="E30" s="18">
        <f t="shared" si="8"/>
        <v>8.9330272567171249</v>
      </c>
      <c r="F30" s="18">
        <f t="shared" si="8"/>
        <v>8.0555272494988195</v>
      </c>
      <c r="G30" s="11"/>
      <c r="H30" s="40">
        <f t="shared" si="11"/>
        <v>-9.2246975370782014</v>
      </c>
      <c r="I30" s="40">
        <f t="shared" si="12"/>
        <v>39.9958438153065</v>
      </c>
      <c r="J30" s="40">
        <f t="shared" si="13"/>
        <v>30.771146278228294</v>
      </c>
      <c r="L30" t="str">
        <f>$A$12</f>
        <v>Skilled trades occupations</v>
      </c>
      <c r="M30" s="18">
        <f t="shared" ref="M30:Q30" si="26">M12/M$18*100</f>
        <v>19.475448358016891</v>
      </c>
      <c r="N30" s="18">
        <f t="shared" si="26"/>
        <v>18.891798727281277</v>
      </c>
      <c r="O30" s="18">
        <f t="shared" si="26"/>
        <v>16.358789400619195</v>
      </c>
      <c r="P30" s="18">
        <f t="shared" si="26"/>
        <v>15.569962054936726</v>
      </c>
      <c r="Q30" s="18">
        <f t="shared" si="26"/>
        <v>13.920507753402681</v>
      </c>
      <c r="R30" s="11"/>
      <c r="S30" s="40">
        <f t="shared" si="15"/>
        <v>-11.951386826545395</v>
      </c>
      <c r="T30" s="40">
        <f t="shared" si="16"/>
        <v>36.477069622046464</v>
      </c>
      <c r="U30" s="40">
        <f t="shared" si="17"/>
        <v>24.525682795501073</v>
      </c>
      <c r="W30" t="str">
        <f>$A$12</f>
        <v>Skilled trades occupations</v>
      </c>
      <c r="X30" s="18">
        <f t="shared" ref="X30:AB30" si="27">X12/X$18*100</f>
        <v>2.2947410431891613</v>
      </c>
      <c r="Y30" s="18">
        <f t="shared" si="27"/>
        <v>2.1080477417901231</v>
      </c>
      <c r="Z30" s="18">
        <f t="shared" si="27"/>
        <v>2.3929987102271766</v>
      </c>
      <c r="AA30" s="18">
        <f t="shared" si="27"/>
        <v>2.4248587799758443</v>
      </c>
      <c r="AB30" s="18">
        <f t="shared" si="27"/>
        <v>2.4363366161977975</v>
      </c>
      <c r="AC30" s="11"/>
      <c r="AD30" s="40">
        <f t="shared" si="19"/>
        <v>9.3055038946847155</v>
      </c>
      <c r="AE30" s="40">
        <f t="shared" si="20"/>
        <v>63.908944162261704</v>
      </c>
      <c r="AF30" s="40">
        <f t="shared" si="21"/>
        <v>73.214448056946424</v>
      </c>
    </row>
    <row r="31" spans="1:32" x14ac:dyDescent="0.2">
      <c r="A31" t="str">
        <f>$A$13</f>
        <v>Caring, leisure and other service occupations</v>
      </c>
      <c r="B31" s="18">
        <f t="shared" si="8"/>
        <v>9.5793608608512333</v>
      </c>
      <c r="C31" s="18">
        <f t="shared" si="8"/>
        <v>9.3296752527117306</v>
      </c>
      <c r="D31" s="18">
        <f t="shared" si="8"/>
        <v>9.406722059246416</v>
      </c>
      <c r="E31" s="18">
        <f t="shared" si="8"/>
        <v>9.1735379285057927</v>
      </c>
      <c r="F31" s="18">
        <f t="shared" si="8"/>
        <v>9.116903523826597</v>
      </c>
      <c r="G31" s="11"/>
      <c r="H31" s="40">
        <f t="shared" si="11"/>
        <v>2.1738007638574164</v>
      </c>
      <c r="I31" s="40">
        <f t="shared" si="12"/>
        <v>55.399026756154981</v>
      </c>
      <c r="J31" s="40">
        <f t="shared" si="13"/>
        <v>57.572827520012396</v>
      </c>
      <c r="L31" t="str">
        <f>$A$13</f>
        <v>Caring, leisure and other service occupations</v>
      </c>
      <c r="M31" s="18">
        <f t="shared" ref="M31:Q31" si="28">M13/M$18*100</f>
        <v>3.2948160204327692</v>
      </c>
      <c r="N31" s="18">
        <f t="shared" si="28"/>
        <v>3.3075936511329189</v>
      </c>
      <c r="O31" s="18">
        <f t="shared" si="28"/>
        <v>3.4414119127687806</v>
      </c>
      <c r="P31" s="18">
        <f t="shared" si="28"/>
        <v>3.5188210600681273</v>
      </c>
      <c r="Q31" s="18">
        <f t="shared" si="28"/>
        <v>3.7938362669018497</v>
      </c>
      <c r="R31" s="11"/>
      <c r="S31" s="40">
        <f t="shared" si="15"/>
        <v>14.067134292227918</v>
      </c>
      <c r="T31" s="40">
        <f t="shared" si="16"/>
        <v>45.518204591925461</v>
      </c>
      <c r="U31" s="40">
        <f t="shared" si="17"/>
        <v>59.58533888415338</v>
      </c>
      <c r="W31" t="str">
        <f>$A$13</f>
        <v>Caring, leisure and other service occupations</v>
      </c>
      <c r="X31" s="18">
        <f t="shared" ref="X31:AB31" si="29">X13/X$18*100</f>
        <v>15.96959868588721</v>
      </c>
      <c r="Y31" s="18">
        <f t="shared" si="29"/>
        <v>15.722986101372452</v>
      </c>
      <c r="Z31" s="18">
        <f t="shared" si="29"/>
        <v>15.336914945292538</v>
      </c>
      <c r="AA31" s="18">
        <f t="shared" si="29"/>
        <v>14.718544951617634</v>
      </c>
      <c r="AB31" s="18">
        <f t="shared" si="29"/>
        <v>14.216891435232837</v>
      </c>
      <c r="AC31" s="11"/>
      <c r="AD31" s="40">
        <f t="shared" si="19"/>
        <v>-0.47920404961772234</v>
      </c>
      <c r="AE31" s="40">
        <f t="shared" si="20"/>
        <v>57.603107613743255</v>
      </c>
      <c r="AF31" s="40">
        <f t="shared" si="21"/>
        <v>57.123903564125534</v>
      </c>
    </row>
    <row r="32" spans="1:32" x14ac:dyDescent="0.2">
      <c r="A32" t="str">
        <f>$A$14</f>
        <v>Sales and customer service occupations</v>
      </c>
      <c r="B32" s="18">
        <f t="shared" si="8"/>
        <v>11.241011269747771</v>
      </c>
      <c r="C32" s="18">
        <f t="shared" si="8"/>
        <v>10.410514254619747</v>
      </c>
      <c r="D32" s="18">
        <f t="shared" si="8"/>
        <v>10.573776485606835</v>
      </c>
      <c r="E32" s="18">
        <f t="shared" si="8"/>
        <v>10.604304733985726</v>
      </c>
      <c r="F32" s="18">
        <f t="shared" si="8"/>
        <v>10.462134341051193</v>
      </c>
      <c r="H32" s="40">
        <f t="shared" si="11"/>
        <v>4.3087326110978452</v>
      </c>
      <c r="I32" s="40">
        <f t="shared" si="12"/>
        <v>50.833438303607373</v>
      </c>
      <c r="J32" s="40">
        <f t="shared" si="13"/>
        <v>55.142170914705211</v>
      </c>
      <c r="L32" t="str">
        <f>$A$14</f>
        <v>Sales and customer service occupations</v>
      </c>
      <c r="M32" s="18">
        <f t="shared" ref="M32:Q32" si="30">M14/M$18*100</f>
        <v>7.1508264912389263</v>
      </c>
      <c r="N32" s="18">
        <f t="shared" si="30"/>
        <v>6.7436965596779226</v>
      </c>
      <c r="O32" s="18">
        <f t="shared" si="30"/>
        <v>7.1310765740828481</v>
      </c>
      <c r="P32" s="18">
        <f t="shared" si="30"/>
        <v>7.3840501553841307</v>
      </c>
      <c r="Q32" s="18">
        <f t="shared" si="30"/>
        <v>7.7032088808270798</v>
      </c>
      <c r="S32" s="40">
        <f t="shared" si="15"/>
        <v>11.772555175337864</v>
      </c>
      <c r="T32" s="40">
        <f t="shared" si="16"/>
        <v>36.160359629661734</v>
      </c>
      <c r="U32" s="40">
        <f t="shared" si="17"/>
        <v>47.932914804999598</v>
      </c>
      <c r="W32" t="str">
        <f>$A$14</f>
        <v>Sales and customer service occupations</v>
      </c>
      <c r="X32" s="18">
        <f t="shared" ref="X32:AB32" si="31">X14/X$18*100</f>
        <v>15.399984456622718</v>
      </c>
      <c r="Y32" s="18">
        <f t="shared" si="31"/>
        <v>14.303371724865055</v>
      </c>
      <c r="Z32" s="18">
        <f t="shared" si="31"/>
        <v>13.996209523085417</v>
      </c>
      <c r="AA32" s="18">
        <f t="shared" si="31"/>
        <v>13.762081625384242</v>
      </c>
      <c r="AB32" s="18">
        <f t="shared" si="31"/>
        <v>13.10543862718613</v>
      </c>
      <c r="AD32" s="40">
        <f t="shared" si="19"/>
        <v>0.52829772330284375</v>
      </c>
      <c r="AE32" s="40">
        <f t="shared" si="20"/>
        <v>58.265369871234128</v>
      </c>
      <c r="AF32" s="40">
        <f t="shared" si="21"/>
        <v>58.793667594536977</v>
      </c>
    </row>
    <row r="33" spans="1:32" x14ac:dyDescent="0.2">
      <c r="A33" t="str">
        <f>$A$15</f>
        <v>Process, plant and machine operatives</v>
      </c>
      <c r="B33" s="18">
        <f t="shared" si="8"/>
        <v>7.0056222908390655</v>
      </c>
      <c r="C33" s="18">
        <f t="shared" si="8"/>
        <v>7.3488995679742004</v>
      </c>
      <c r="D33" s="18">
        <f t="shared" si="8"/>
        <v>6.548035001881229</v>
      </c>
      <c r="E33" s="18">
        <f t="shared" si="8"/>
        <v>6.3991555694968003</v>
      </c>
      <c r="F33" s="18">
        <f t="shared" si="8"/>
        <v>5.7198868375577154</v>
      </c>
      <c r="G33" s="11"/>
      <c r="H33" s="40">
        <f t="shared" si="11"/>
        <v>-7.9111718334215455</v>
      </c>
      <c r="I33" s="40">
        <f t="shared" si="12"/>
        <v>43.981056569275246</v>
      </c>
      <c r="J33" s="40">
        <f t="shared" si="13"/>
        <v>36.069884735853705</v>
      </c>
      <c r="L33" t="str">
        <f>$A$15</f>
        <v>Process, plant and machine operatives</v>
      </c>
      <c r="M33" s="18">
        <f t="shared" ref="M33:Q33" si="32">M15/M$18*100</f>
        <v>12.367240241410768</v>
      </c>
      <c r="N33" s="18">
        <f t="shared" si="32"/>
        <v>12.785498766369678</v>
      </c>
      <c r="O33" s="18">
        <f t="shared" si="32"/>
        <v>11.866833562350582</v>
      </c>
      <c r="P33" s="18">
        <f t="shared" si="32"/>
        <v>11.509340711395687</v>
      </c>
      <c r="Q33" s="18">
        <f t="shared" si="32"/>
        <v>10.363810830794378</v>
      </c>
      <c r="R33" s="11"/>
      <c r="S33" s="40">
        <f t="shared" si="15"/>
        <v>-9.6343803742153078</v>
      </c>
      <c r="T33" s="40">
        <f t="shared" si="16"/>
        <v>42.629290881695667</v>
      </c>
      <c r="U33" s="40">
        <f t="shared" si="17"/>
        <v>32.994910507480355</v>
      </c>
      <c r="W33" t="str">
        <f>$A$15</f>
        <v>Process, plant and machine operatives</v>
      </c>
      <c r="X33" s="18">
        <f t="shared" ref="X33:AB33" si="33">X15/X$18*100</f>
        <v>1.5538330680488406</v>
      </c>
      <c r="Y33" s="18">
        <f t="shared" si="33"/>
        <v>1.5771629933968097</v>
      </c>
      <c r="Z33" s="18">
        <f t="shared" si="33"/>
        <v>1.2605477445368125</v>
      </c>
      <c r="AA33" s="18">
        <f t="shared" si="33"/>
        <v>1.388115554497771</v>
      </c>
      <c r="AB33" s="18">
        <f t="shared" si="33"/>
        <v>1.2705806229525962</v>
      </c>
      <c r="AC33" s="11"/>
      <c r="AD33" s="40">
        <f t="shared" si="19"/>
        <v>8.2156646037112004</v>
      </c>
      <c r="AE33" s="40">
        <f t="shared" si="20"/>
        <v>56.631704258661372</v>
      </c>
      <c r="AF33" s="40">
        <f t="shared" si="21"/>
        <v>64.847368862372562</v>
      </c>
    </row>
    <row r="34" spans="1:32" x14ac:dyDescent="0.2">
      <c r="A34" t="str">
        <f>$A$16</f>
        <v>Elementary occupations</v>
      </c>
      <c r="B34" s="18">
        <f t="shared" si="8"/>
        <v>12.544696325884455</v>
      </c>
      <c r="C34" s="18">
        <f t="shared" si="8"/>
        <v>12.094760470777928</v>
      </c>
      <c r="D34" s="18">
        <f t="shared" si="8"/>
        <v>11.342390740689929</v>
      </c>
      <c r="E34" s="18">
        <f t="shared" si="8"/>
        <v>11.117182373390277</v>
      </c>
      <c r="F34" s="18">
        <f t="shared" si="8"/>
        <v>10.781490854122724</v>
      </c>
      <c r="G34" s="11"/>
      <c r="H34" s="40">
        <f t="shared" si="11"/>
        <v>0.20853578075344589</v>
      </c>
      <c r="I34" s="40">
        <f t="shared" si="12"/>
        <v>47.39058635963368</v>
      </c>
      <c r="J34" s="40">
        <f t="shared" si="13"/>
        <v>47.599122140387124</v>
      </c>
      <c r="L34" t="str">
        <f>$A$16</f>
        <v>Elementary occupations</v>
      </c>
      <c r="M34" s="18">
        <f t="shared" ref="M34:Q34" si="34">M16/M$18*100</f>
        <v>12.854147225141469</v>
      </c>
      <c r="N34" s="18">
        <f t="shared" si="34"/>
        <v>12.906401345876951</v>
      </c>
      <c r="O34" s="18">
        <f t="shared" si="34"/>
        <v>12.429607429389282</v>
      </c>
      <c r="P34" s="18">
        <f t="shared" si="34"/>
        <v>12.6756521565406</v>
      </c>
      <c r="Q34" s="18">
        <f t="shared" si="34"/>
        <v>12.019223276075881</v>
      </c>
      <c r="R34" s="11"/>
      <c r="S34" s="40">
        <f t="shared" si="15"/>
        <v>5.4723341648720829E-2</v>
      </c>
      <c r="T34" s="40">
        <f t="shared" si="16"/>
        <v>38.357838247531625</v>
      </c>
      <c r="U34" s="40">
        <f t="shared" si="17"/>
        <v>38.412561589180342</v>
      </c>
      <c r="W34" t="str">
        <f>$A$16</f>
        <v>Elementary occupations</v>
      </c>
      <c r="X34" s="18">
        <f t="shared" ref="X34:AB34" si="35">X16/X$18*100</f>
        <v>12.230041105556367</v>
      </c>
      <c r="Y34" s="18">
        <f t="shared" si="35"/>
        <v>11.233086259882707</v>
      </c>
      <c r="Z34" s="18">
        <f t="shared" si="35"/>
        <v>10.261574401790526</v>
      </c>
      <c r="AA34" s="18">
        <f t="shared" si="35"/>
        <v>9.5889492020513494</v>
      </c>
      <c r="AB34" s="18">
        <f t="shared" si="35"/>
        <v>9.5956293789920384</v>
      </c>
      <c r="AC34" s="11"/>
      <c r="AD34" s="40">
        <f t="shared" si="19"/>
        <v>0.39374843871111259</v>
      </c>
      <c r="AE34" s="40">
        <f t="shared" si="20"/>
        <v>58.26733531598591</v>
      </c>
      <c r="AF34" s="40">
        <f t="shared" si="21"/>
        <v>58.661083754697017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5.4218181656285713</v>
      </c>
      <c r="I36" s="43">
        <f t="shared" si="12"/>
        <v>50.175804396537437</v>
      </c>
      <c r="J36" s="43">
        <f t="shared" si="13"/>
        <v>55.597622562166016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3.4709900986945352</v>
      </c>
      <c r="T36" s="43">
        <f t="shared" ref="T36" si="37">IF(O18&gt;0,(T18/O18)*100,0)</f>
        <v>40.203027106386116</v>
      </c>
      <c r="U36" s="43">
        <f t="shared" ref="U36" si="38">IF(O18&gt;0,(U18/O18)*100,0)</f>
        <v>43.674017205080652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7.3611618779185859</v>
      </c>
      <c r="AE36" s="43">
        <f t="shared" ref="AE36" si="40">IF(Z18&gt;0,(AE18/Z18)*100,0)</f>
        <v>60.089872816785203</v>
      </c>
      <c r="AF36" s="43">
        <f t="shared" ref="AF36" si="41">IF(Z18&gt;0,(AF18/Z18)*100,0)</f>
        <v>67.451034694703779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3.339043222319904</v>
      </c>
      <c r="C46" s="18">
        <f t="shared" si="42"/>
        <v>-4.7164545226852095E-2</v>
      </c>
      <c r="D46" s="18">
        <f t="shared" si="42"/>
        <v>-1.1708404539692019</v>
      </c>
      <c r="E46" s="18">
        <f t="shared" si="42"/>
        <v>1.1260899794481416</v>
      </c>
      <c r="F46" s="18">
        <f>IF(F$6-D$6 &lt;&gt; 0,(EXP(LN(F8/D8)/(F$6-D$6))-1)*100,0)</f>
        <v>0.35457540537211507</v>
      </c>
      <c r="H46" s="18">
        <f>IF($F$6-$D$6 &lt;&gt; 0,(EXP(LN(1+(H26/100))/($F$6-$D$6))-1)*100,0)</f>
        <v>0.35457540537211507</v>
      </c>
      <c r="I46" s="18">
        <f>IF($F$6-$D$6 &lt;&gt; 0,(EXP(LN(1+(I26/100))/($F$6-$D$6))-1)*100,0)</f>
        <v>2.8681226034081408</v>
      </c>
      <c r="J46" s="18">
        <f>IF($F$6-$D$6 &lt;&gt; 0,(EXP(LN(1+(J26/100))/($F$6-$D$6))-1)*100,0)</f>
        <v>3.1088143759826714</v>
      </c>
      <c r="L46" t="str">
        <f>$A$8</f>
        <v>Managers, directors and senior officials</v>
      </c>
      <c r="M46" s="18">
        <f t="shared" ref="M46:M54" si="43">IF(N$6-M$6 &lt;&gt; 0,(EXP(LN(N8/M8)/(N$6-M$6))-1)*100,0)</f>
        <v>3.0517019632380515</v>
      </c>
      <c r="N46" s="18">
        <f t="shared" ref="N46:N54" si="44">IF(O$6-N$6 &lt;&gt; 0,(EXP(LN(O8/N8)/(O$6-N$6))-1)*100,0)</f>
        <v>-4.5189681491070495</v>
      </c>
      <c r="O46" s="18">
        <f t="shared" ref="O46:O54" si="45">IF(P$6-O$6 &lt;&gt; 0,(EXP(LN(P8/O8)/(P$6-O$6))-1)*100,0)</f>
        <v>-1.2018655967669711</v>
      </c>
      <c r="P46" s="18">
        <f t="shared" ref="P46:P54" si="46">IF(Q$6-P$6 &lt;&gt; 0,(EXP(LN(Q8/P8)/(Q$6-P$6))-1)*100,0)</f>
        <v>0.95324857736414081</v>
      </c>
      <c r="Q46" s="18">
        <f>IF(Q$6-O$6 &lt;&gt; 0,(EXP(LN(Q8/O8)/(Q$6-O$6))-1)*100,0)</f>
        <v>0.22970383799683081</v>
      </c>
      <c r="S46" s="18">
        <f>IF($F$6-$D$6 &lt;&gt; 0,(EXP(LN(1+(S26/100))/($F$6-$D$6))-1)*100,0)</f>
        <v>0.22970383799683081</v>
      </c>
      <c r="T46" s="18">
        <f>IF($F$6-$D$6 &lt;&gt; 0,(EXP(LN(1+(T26/100))/($F$6-$D$6))-1)*100,0)</f>
        <v>2.611493458356362</v>
      </c>
      <c r="U46" s="18">
        <f>IF($F$6-$D$6 &lt;&gt; 0,(EXP(LN(1+(U26/100))/($F$6-$D$6))-1)*100,0)</f>
        <v>2.7724269439304505</v>
      </c>
      <c r="W46" t="str">
        <f>$A$8</f>
        <v>Managers, directors and senior officials</v>
      </c>
      <c r="X46" s="18">
        <f t="shared" ref="X46:X54" si="47">IF(Y$6-X$6 &lt;&gt; 0,(EXP(LN(Y8/X8)/(Y$6-X$6))-1)*100,0)</f>
        <v>3.8662006598917831</v>
      </c>
      <c r="Y46" s="18">
        <f t="shared" ref="Y46:Y54" si="48">IF(Z$6-Y$6 &lt;&gt; 0,(EXP(LN(Z8/Y8)/(Z$6-Y$6))-1)*100,0)</f>
        <v>7.9970250895322392</v>
      </c>
      <c r="Z46" s="18">
        <f t="shared" ref="Z46:Z54" si="49">IF(AA$6-Z$6 &lt;&gt; 0,(EXP(LN(AA8/Z8)/(AA$6-Z$6))-1)*100,0)</f>
        <v>-1.1215783392954148</v>
      </c>
      <c r="AA46" s="18">
        <f t="shared" ref="AA46:AA54" si="50">IF(AB$6-AA$6 &lt;&gt; 0,(EXP(LN(AB8/AA8)/(AB$6-AA$6))-1)*100,0)</f>
        <v>1.3945361855768557</v>
      </c>
      <c r="AB46" s="18">
        <f>IF(AB$6-Z$6 &lt;&gt; 0,(EXP(LN(AB8/Z8)/(AB$6-Z$6))-1)*100,0)</f>
        <v>0.54879657869899567</v>
      </c>
      <c r="AD46" s="18">
        <f>IF($F$6-$D$6 &lt;&gt; 0,(EXP(LN(1+(AD26/100))/($F$6-$D$6))-1)*100,0)</f>
        <v>0.54879657869899567</v>
      </c>
      <c r="AE46" s="18">
        <f>IF($F$6-$D$6 &lt;&gt; 0,(EXP(LN(1+(AE26/100))/($F$6-$D$6))-1)*100,0)</f>
        <v>3.2586617480095503</v>
      </c>
      <c r="AF46" s="18">
        <f>IF($F$6-$D$6 &lt;&gt; 0,(EXP(LN(1+(AF26/100))/($F$6-$D$6))-1)*100,0)</f>
        <v>3.6140532224930633</v>
      </c>
    </row>
    <row r="47" spans="1:32" x14ac:dyDescent="0.2">
      <c r="A47" t="str">
        <f>$A$9</f>
        <v>Professional occupations</v>
      </c>
      <c r="B47" s="18">
        <f t="shared" si="42"/>
        <v>1.1406135834918008</v>
      </c>
      <c r="C47" s="18">
        <f t="shared" si="42"/>
        <v>7.0124124350181338</v>
      </c>
      <c r="D47" s="18">
        <f t="shared" si="42"/>
        <v>1.2761545773257499</v>
      </c>
      <c r="E47" s="18">
        <f t="shared" si="42"/>
        <v>1.0155111445337983</v>
      </c>
      <c r="F47" s="18">
        <f>IF(F$6-D$6 &lt;&gt; 0,(EXP(LN(F9/D9)/(F$6-D$6))-1)*100,0)</f>
        <v>1.1023176712319227</v>
      </c>
      <c r="H47" s="18">
        <f t="shared" ref="H47:J56" si="51">IF($F$6-$D$6 &lt;&gt; 0,(EXP(LN(1+(H27/100))/($F$6-$D$6))-1)*100,0)</f>
        <v>1.1023176712319227</v>
      </c>
      <c r="I47" s="18">
        <f t="shared" si="51"/>
        <v>2.8389874477361632</v>
      </c>
      <c r="J47" s="18">
        <f t="shared" si="51"/>
        <v>3.6031474048468404</v>
      </c>
      <c r="L47" t="str">
        <f>$A$9</f>
        <v>Professional occupations</v>
      </c>
      <c r="M47" s="18">
        <f t="shared" si="43"/>
        <v>0.30924445377695786</v>
      </c>
      <c r="N47" s="18">
        <f t="shared" si="44"/>
        <v>4.286326377531724</v>
      </c>
      <c r="O47" s="18">
        <f t="shared" si="45"/>
        <v>1.8309627880498835</v>
      </c>
      <c r="P47" s="18">
        <f t="shared" si="46"/>
        <v>0.87408448619585855</v>
      </c>
      <c r="Q47" s="18">
        <f>IF(Q$6-O$6 &lt;&gt; 0,(EXP(LN(Q9/O9)/(Q$6-O$6))-1)*100,0)</f>
        <v>1.1920406659274851</v>
      </c>
      <c r="S47" s="18">
        <f t="shared" ref="S47:U47" si="52">IF($F$6-$D$6 &lt;&gt; 0,(EXP(LN(1+(S27/100))/($F$6-$D$6))-1)*100,0)</f>
        <v>1.1920406659274851</v>
      </c>
      <c r="T47" s="18">
        <f t="shared" si="52"/>
        <v>2.3681965090188939</v>
      </c>
      <c r="U47" s="18">
        <f t="shared" si="52"/>
        <v>3.2477617252598234</v>
      </c>
      <c r="W47" t="str">
        <f>$A$9</f>
        <v>Professional occupations</v>
      </c>
      <c r="X47" s="18">
        <f t="shared" si="47"/>
        <v>1.9127648072912784</v>
      </c>
      <c r="Y47" s="18">
        <f t="shared" si="48"/>
        <v>9.4458834546838677</v>
      </c>
      <c r="Z47" s="18">
        <f t="shared" si="49"/>
        <v>0.79448783402429335</v>
      </c>
      <c r="AA47" s="18">
        <f t="shared" si="50"/>
        <v>1.1406248326289337</v>
      </c>
      <c r="AB47" s="18">
        <f>IF(AB$6-Z$6 &lt;&gt; 0,(EXP(LN(AB9/Z9)/(AB$6-Z$6))-1)*100,0)</f>
        <v>1.0251139604453785</v>
      </c>
      <c r="AD47" s="18">
        <f t="shared" ref="AD47:AF47" si="53">IF($F$6-$D$6 &lt;&gt; 0,(EXP(LN(1+(AD27/100))/($F$6-$D$6))-1)*100,0)</f>
        <v>1.0251139604453785</v>
      </c>
      <c r="AE47" s="18">
        <f t="shared" si="53"/>
        <v>3.2169694068205246</v>
      </c>
      <c r="AF47" s="18">
        <f t="shared" si="53"/>
        <v>3.8925513412541024</v>
      </c>
    </row>
    <row r="48" spans="1:32" x14ac:dyDescent="0.2">
      <c r="A48" t="str">
        <f>$A$10</f>
        <v>Associate professional occupations</v>
      </c>
      <c r="B48" s="18">
        <f t="shared" si="42"/>
        <v>1.0564143702766149</v>
      </c>
      <c r="C48" s="18">
        <f t="shared" si="42"/>
        <v>4.7360232918906453</v>
      </c>
      <c r="D48" s="18">
        <f t="shared" si="42"/>
        <v>1.2673347231004106</v>
      </c>
      <c r="E48" s="18">
        <f t="shared" si="42"/>
        <v>0.97844004156548703</v>
      </c>
      <c r="F48" s="18">
        <f t="shared" ref="F48:F56" si="54">IF(F$6-D$6 &lt;&gt; 0,(EXP(LN(F10/D10)/(F$6-D$6))-1)*100,0)</f>
        <v>1.0746465794943649</v>
      </c>
      <c r="H48" s="18">
        <f t="shared" si="51"/>
        <v>1.0746465794943649</v>
      </c>
      <c r="I48" s="18">
        <f t="shared" si="51"/>
        <v>2.8742130365491114</v>
      </c>
      <c r="J48" s="18">
        <f t="shared" si="51"/>
        <v>3.6153542479467005</v>
      </c>
      <c r="L48" t="str">
        <f>$A$10</f>
        <v>Associate professional occupations</v>
      </c>
      <c r="M48" s="18">
        <f t="shared" si="43"/>
        <v>1.4452599040574832</v>
      </c>
      <c r="N48" s="18">
        <f t="shared" si="44"/>
        <v>2.3022966489469887</v>
      </c>
      <c r="O48" s="18">
        <f t="shared" si="45"/>
        <v>-1.1387594836504755</v>
      </c>
      <c r="P48" s="18">
        <f>IF(Q$6-P$6 &lt;&gt; 0,(EXP(LN(Q10/P10)/(Q$6-P$6))-1)*100,0)</f>
        <v>0.32450346002916852</v>
      </c>
      <c r="Q48" s="18">
        <f t="shared" ref="Q48:Q54" si="55">IF(Q$6-O$6 &lt;&gt; 0,(EXP(LN(Q10/O10)/(Q$6-O$6))-1)*100,0)</f>
        <v>-0.16564160589486177</v>
      </c>
      <c r="S48" s="18">
        <f t="shared" ref="S48:U48" si="56">IF($F$6-$D$6 &lt;&gt; 0,(EXP(LN(1+(S28/100))/($F$6-$D$6))-1)*100,0)</f>
        <v>-0.16564160589486177</v>
      </c>
      <c r="T48" s="18">
        <f t="shared" si="56"/>
        <v>2.065720632137924</v>
      </c>
      <c r="U48" s="18">
        <f t="shared" si="56"/>
        <v>1.9416946969077475</v>
      </c>
      <c r="W48" t="str">
        <f>$A$10</f>
        <v>Associate professional occupations</v>
      </c>
      <c r="X48" s="18">
        <f t="shared" si="47"/>
        <v>0.63163894042828073</v>
      </c>
      <c r="Y48" s="18">
        <f t="shared" si="48"/>
        <v>7.4486992306144639</v>
      </c>
      <c r="Z48" s="18">
        <f t="shared" si="49"/>
        <v>3.5929706473612377</v>
      </c>
      <c r="AA48" s="18">
        <f t="shared" si="50"/>
        <v>1.49974545006204</v>
      </c>
      <c r="AB48" s="18">
        <f t="shared" ref="AB48:AB54" si="57">IF(AB$6-Z$6 &lt;&gt; 0,(EXP(LN(AB10/Z10)/(AB$6-Z$6))-1)*100,0)</f>
        <v>2.1927448926899906</v>
      </c>
      <c r="AD48" s="18">
        <f t="shared" ref="AD48:AF48" si="58">IF($F$6-$D$6 &lt;&gt; 0,(EXP(LN(1+(AD28/100))/($F$6-$D$6))-1)*100,0)</f>
        <v>2.1927448926899906</v>
      </c>
      <c r="AE48" s="18">
        <f t="shared" si="58"/>
        <v>3.6448302255266407</v>
      </c>
      <c r="AF48" s="18">
        <f t="shared" si="58"/>
        <v>5.0552127392383905</v>
      </c>
    </row>
    <row r="49" spans="1:32" x14ac:dyDescent="0.2">
      <c r="A49" t="str">
        <f>$A$11</f>
        <v>Administrative and secretarial occupations</v>
      </c>
      <c r="B49" s="18">
        <f t="shared" si="42"/>
        <v>-2.2040912696865478</v>
      </c>
      <c r="C49" s="18">
        <f t="shared" si="42"/>
        <v>3.8486835914537831</v>
      </c>
      <c r="D49" s="18">
        <f t="shared" si="42"/>
        <v>0.39622279809918837</v>
      </c>
      <c r="E49" s="18">
        <f t="shared" si="42"/>
        <v>-0.39646281654920346</v>
      </c>
      <c r="F49" s="18">
        <f t="shared" si="54"/>
        <v>-0.13293214175551515</v>
      </c>
      <c r="H49" s="18">
        <f t="shared" si="51"/>
        <v>-0.13293214175551515</v>
      </c>
      <c r="I49" s="18">
        <f t="shared" si="51"/>
        <v>2.8008163318611334</v>
      </c>
      <c r="J49" s="18">
        <f t="shared" si="51"/>
        <v>2.7108041462005739</v>
      </c>
      <c r="L49" t="str">
        <f>$A$11</f>
        <v>Administrative and secretarial occupations</v>
      </c>
      <c r="M49" s="18">
        <f t="shared" si="43"/>
        <v>-2.7222566345072585</v>
      </c>
      <c r="N49" s="18">
        <f t="shared" si="44"/>
        <v>17.980366299116856</v>
      </c>
      <c r="O49" s="18">
        <f t="shared" si="45"/>
        <v>1.4389743884489548</v>
      </c>
      <c r="P49" s="18">
        <f t="shared" si="46"/>
        <v>1.184836950170487</v>
      </c>
      <c r="Q49" s="18">
        <f t="shared" si="55"/>
        <v>1.26947860665656</v>
      </c>
      <c r="S49" s="18">
        <f t="shared" ref="S49:U49" si="59">IF($F$6-$D$6 &lt;&gt; 0,(EXP(LN(1+(S29/100))/($F$6-$D$6))-1)*100,0)</f>
        <v>1.26947860665656</v>
      </c>
      <c r="T49" s="18">
        <f t="shared" si="59"/>
        <v>2.3423736028251652</v>
      </c>
      <c r="U49" s="18">
        <f t="shared" si="59"/>
        <v>3.2835563091684339</v>
      </c>
      <c r="W49" t="str">
        <f>$A$11</f>
        <v>Administrative and secretarial occupations</v>
      </c>
      <c r="X49" s="18">
        <f t="shared" si="47"/>
        <v>-2.0246173513639443</v>
      </c>
      <c r="Y49" s="18">
        <f t="shared" si="48"/>
        <v>-0.9592824468973804</v>
      </c>
      <c r="Z49" s="18">
        <f t="shared" si="49"/>
        <v>-3.901959637195862E-2</v>
      </c>
      <c r="AA49" s="18">
        <f t="shared" si="50"/>
        <v>-1.1636127631291626</v>
      </c>
      <c r="AB49" s="18">
        <f t="shared" si="57"/>
        <v>-0.7901612314288986</v>
      </c>
      <c r="AD49" s="18">
        <f t="shared" ref="AD49:AF49" si="60">IF($F$6-$D$6 &lt;&gt; 0,(EXP(LN(1+(AD29/100))/($F$6-$D$6))-1)*100,0)</f>
        <v>-0.7901612314288986</v>
      </c>
      <c r="AE49" s="18">
        <f t="shared" si="60"/>
        <v>2.9787558150971005</v>
      </c>
      <c r="AF49" s="18">
        <f t="shared" si="60"/>
        <v>2.4653263977931328</v>
      </c>
    </row>
    <row r="50" spans="1:32" x14ac:dyDescent="0.2">
      <c r="A50" t="str">
        <f>$A$12</f>
        <v>Skilled trades occupations</v>
      </c>
      <c r="B50" s="18">
        <f t="shared" si="42"/>
        <v>-0.47632469358438456</v>
      </c>
      <c r="C50" s="18">
        <f t="shared" si="42"/>
        <v>-13.611473806418195</v>
      </c>
      <c r="D50" s="18">
        <f t="shared" si="42"/>
        <v>-0.58777879592916138</v>
      </c>
      <c r="E50" s="18">
        <f t="shared" si="42"/>
        <v>-0.67081279774982017</v>
      </c>
      <c r="F50" s="18">
        <f t="shared" si="54"/>
        <v>-0.64314250601644751</v>
      </c>
      <c r="H50" s="18">
        <f t="shared" si="51"/>
        <v>-0.64314250601644751</v>
      </c>
      <c r="I50" s="18">
        <f t="shared" si="51"/>
        <v>2.2682935826939588</v>
      </c>
      <c r="J50" s="18">
        <f t="shared" si="51"/>
        <v>1.8046141052225684</v>
      </c>
      <c r="L50" t="str">
        <f>$A$12</f>
        <v>Skilled trades occupations</v>
      </c>
      <c r="M50" s="18">
        <f t="shared" si="43"/>
        <v>-0.23467016344926872</v>
      </c>
      <c r="N50" s="18">
        <f t="shared" si="44"/>
        <v>-16.777560148468552</v>
      </c>
      <c r="O50" s="18">
        <f t="shared" si="45"/>
        <v>-0.78886152149962863</v>
      </c>
      <c r="P50" s="18">
        <f t="shared" si="46"/>
        <v>-0.87298344518615956</v>
      </c>
      <c r="Q50" s="18">
        <f t="shared" si="55"/>
        <v>-0.84495073224063466</v>
      </c>
      <c r="S50" s="18">
        <f t="shared" ref="S50:U50" si="61">IF($F$6-$D$6 &lt;&gt; 0,(EXP(LN(1+(S30/100))/($F$6-$D$6))-1)*100,0)</f>
        <v>-0.84495073224063466</v>
      </c>
      <c r="T50" s="18">
        <f t="shared" si="61"/>
        <v>2.0948838200730124</v>
      </c>
      <c r="U50" s="18">
        <f t="shared" si="61"/>
        <v>1.4730222383977809</v>
      </c>
      <c r="W50" t="str">
        <f>$A$12</f>
        <v>Skilled trades occupations</v>
      </c>
      <c r="X50" s="18">
        <f t="shared" si="47"/>
        <v>-2.6388100915311186</v>
      </c>
      <c r="Y50" s="18">
        <f t="shared" si="48"/>
        <v>16.511289316347664</v>
      </c>
      <c r="Z50" s="18">
        <f t="shared" si="49"/>
        <v>0.73742910676242168</v>
      </c>
      <c r="AA50" s="18">
        <f t="shared" si="50"/>
        <v>0.52377085040766769</v>
      </c>
      <c r="AB50" s="18">
        <f t="shared" si="57"/>
        <v>0.59493987091610023</v>
      </c>
      <c r="AD50" s="18">
        <f t="shared" ref="AD50:AF50" si="62">IF($F$6-$D$6 &lt;&gt; 0,(EXP(LN(1+(AD30/100))/($F$6-$D$6))-1)*100,0)</f>
        <v>0.59493987091610023</v>
      </c>
      <c r="AE50" s="18">
        <f t="shared" si="62"/>
        <v>3.3491343924419992</v>
      </c>
      <c r="AF50" s="18">
        <f t="shared" si="62"/>
        <v>3.7302937165378358</v>
      </c>
    </row>
    <row r="51" spans="1:32" x14ac:dyDescent="0.2">
      <c r="A51" t="str">
        <f>$A$13</f>
        <v>Caring, leisure and other service occupations</v>
      </c>
      <c r="B51" s="18">
        <f t="shared" si="42"/>
        <v>-0.66130219815213609</v>
      </c>
      <c r="C51" s="18">
        <f t="shared" si="42"/>
        <v>9.5312236355526991E-2</v>
      </c>
      <c r="D51" s="18">
        <f t="shared" si="42"/>
        <v>-0.16769256161248691</v>
      </c>
      <c r="E51" s="18">
        <f t="shared" si="42"/>
        <v>0.29941507882735863</v>
      </c>
      <c r="F51" s="18">
        <f t="shared" si="54"/>
        <v>0.14347019557554574</v>
      </c>
      <c r="H51" s="18">
        <f t="shared" si="51"/>
        <v>0.14347019557554574</v>
      </c>
      <c r="I51" s="18">
        <f t="shared" si="51"/>
        <v>2.9824499895723333</v>
      </c>
      <c r="J51" s="18">
        <f t="shared" si="51"/>
        <v>3.0778667156166506</v>
      </c>
      <c r="L51" t="str">
        <f>$A$13</f>
        <v>Caring, leisure and other service occupations</v>
      </c>
      <c r="M51" s="18">
        <f t="shared" si="43"/>
        <v>0.62442844568113554</v>
      </c>
      <c r="N51" s="18">
        <f t="shared" si="44"/>
        <v>-2.9701582333618859E-3</v>
      </c>
      <c r="O51" s="18">
        <f t="shared" si="45"/>
        <v>0.64339067949499285</v>
      </c>
      <c r="P51" s="18">
        <f t="shared" si="46"/>
        <v>1.0004766201570536</v>
      </c>
      <c r="Q51" s="18">
        <f t="shared" si="55"/>
        <v>0.88130742232503945</v>
      </c>
      <c r="S51" s="18">
        <f t="shared" ref="S51:U51" si="63">IF($F$6-$D$6 &lt;&gt; 0,(EXP(LN(1+(S31/100))/($F$6-$D$6))-1)*100,0)</f>
        <v>0.88130742232503945</v>
      </c>
      <c r="T51" s="18">
        <f t="shared" si="63"/>
        <v>2.5324075684062697</v>
      </c>
      <c r="U51" s="18">
        <f t="shared" si="63"/>
        <v>3.165114853269424</v>
      </c>
      <c r="W51" t="str">
        <f>$A$13</f>
        <v>Caring, leisure and other service occupations</v>
      </c>
      <c r="X51" s="18">
        <f t="shared" si="47"/>
        <v>-0.93746432391940138</v>
      </c>
      <c r="Y51" s="18">
        <f t="shared" si="48"/>
        <v>0.11726211042888401</v>
      </c>
      <c r="Z51" s="18">
        <f t="shared" si="49"/>
        <v>-0.35226313244394181</v>
      </c>
      <c r="AA51" s="18">
        <f t="shared" si="50"/>
        <v>0.12848940561316358</v>
      </c>
      <c r="AB51" s="18">
        <f t="shared" si="57"/>
        <v>-3.2018600521621643E-2</v>
      </c>
      <c r="AD51" s="18">
        <f t="shared" ref="AD51:AF51" si="64">IF($F$6-$D$6 &lt;&gt; 0,(EXP(LN(1+(AD31/100))/($F$6-$D$6))-1)*100,0)</f>
        <v>-3.2018600521621643E-2</v>
      </c>
      <c r="AE51" s="18">
        <f t="shared" si="64"/>
        <v>3.0791871326149245</v>
      </c>
      <c r="AF51" s="18">
        <f t="shared" si="64"/>
        <v>3.0582627604331059</v>
      </c>
    </row>
    <row r="52" spans="1:32" x14ac:dyDescent="0.2">
      <c r="A52" t="str">
        <f>$A$14</f>
        <v>Sales and customer service occupations</v>
      </c>
      <c r="B52" s="18">
        <f t="shared" si="42"/>
        <v>-1.903691560387466</v>
      </c>
      <c r="C52" s="18">
        <f t="shared" si="42"/>
        <v>0.83235169613744553</v>
      </c>
      <c r="D52" s="18">
        <f t="shared" si="42"/>
        <v>0.39262594449722688</v>
      </c>
      <c r="E52" s="18">
        <f t="shared" si="42"/>
        <v>0.2261757863138536</v>
      </c>
      <c r="F52" s="18">
        <f t="shared" si="54"/>
        <v>0.28162848608972446</v>
      </c>
      <c r="H52" s="18">
        <f t="shared" si="51"/>
        <v>0.28162848608972446</v>
      </c>
      <c r="I52" s="18">
        <f t="shared" si="51"/>
        <v>2.7779242129009063</v>
      </c>
      <c r="J52" s="18">
        <f t="shared" si="51"/>
        <v>2.971093389526791</v>
      </c>
      <c r="L52" t="str">
        <f>$A$14</f>
        <v>Sales and customer service occupations</v>
      </c>
      <c r="M52" s="18">
        <f t="shared" si="43"/>
        <v>-0.93536894895491773</v>
      </c>
      <c r="N52" s="18">
        <f t="shared" si="44"/>
        <v>1.6294726309999064</v>
      </c>
      <c r="O52" s="18">
        <f t="shared" si="45"/>
        <v>0.89765258797815939</v>
      </c>
      <c r="P52" s="18">
        <f t="shared" si="46"/>
        <v>0.66835842606602913</v>
      </c>
      <c r="Q52" s="18">
        <f t="shared" si="55"/>
        <v>0.74473185696639632</v>
      </c>
      <c r="S52" s="18">
        <f t="shared" ref="S52:U52" si="65">IF($F$6-$D$6 &lt;&gt; 0,(EXP(LN(1+(S32/100))/($F$6-$D$6))-1)*100,0)</f>
        <v>0.74473185696639632</v>
      </c>
      <c r="T52" s="18">
        <f t="shared" si="65"/>
        <v>2.0790718652031082</v>
      </c>
      <c r="U52" s="18">
        <f t="shared" si="65"/>
        <v>2.6449657877603672</v>
      </c>
      <c r="W52" t="str">
        <f>$A$14</f>
        <v>Sales and customer service occupations</v>
      </c>
      <c r="X52" s="18">
        <f t="shared" si="47"/>
        <v>-2.3710273954582695</v>
      </c>
      <c r="Y52" s="18">
        <f t="shared" si="48"/>
        <v>0.43336079224898238</v>
      </c>
      <c r="Z52" s="18">
        <f t="shared" si="49"/>
        <v>0.13290242288463983</v>
      </c>
      <c r="AA52" s="18">
        <f t="shared" si="50"/>
        <v>-1.3715439601114099E-2</v>
      </c>
      <c r="AB52" s="18">
        <f t="shared" si="57"/>
        <v>3.513331206235204E-2</v>
      </c>
      <c r="AD52" s="18">
        <f t="shared" ref="AD52:AF52" si="66">IF($F$6-$D$6 &lt;&gt; 0,(EXP(LN(1+(AD32/100))/($F$6-$D$6))-1)*100,0)</f>
        <v>3.513331206235204E-2</v>
      </c>
      <c r="AE52" s="18">
        <f t="shared" si="66"/>
        <v>3.1080071860456471</v>
      </c>
      <c r="AF52" s="18">
        <f t="shared" si="66"/>
        <v>3.1309168319950009</v>
      </c>
    </row>
    <row r="53" spans="1:32" x14ac:dyDescent="0.2">
      <c r="A53" t="str">
        <f>$A$15</f>
        <v>Process, plant and machine operatives</v>
      </c>
      <c r="B53" s="18">
        <f t="shared" si="42"/>
        <v>1.1998485938284897</v>
      </c>
      <c r="C53" s="18">
        <f t="shared" si="42"/>
        <v>-11.543320318190665</v>
      </c>
      <c r="D53" s="18">
        <f t="shared" si="42"/>
        <v>-0.12570318108912071</v>
      </c>
      <c r="E53" s="18">
        <f t="shared" si="42"/>
        <v>-0.75838403088064332</v>
      </c>
      <c r="F53" s="18">
        <f t="shared" si="54"/>
        <v>-0.5479369936746914</v>
      </c>
      <c r="H53" s="18">
        <f t="shared" si="51"/>
        <v>-0.5479369936746914</v>
      </c>
      <c r="I53" s="18">
        <f t="shared" si="51"/>
        <v>2.4598440251754061</v>
      </c>
      <c r="J53" s="18">
        <f t="shared" si="51"/>
        <v>2.0745485427126065</v>
      </c>
      <c r="L53" t="str">
        <f>$A$15</f>
        <v>Process, plant and machine operatives</v>
      </c>
      <c r="M53" s="18">
        <f t="shared" si="43"/>
        <v>1.3664881836654708</v>
      </c>
      <c r="N53" s="18">
        <f t="shared" si="44"/>
        <v>-10.796936610663776</v>
      </c>
      <c r="O53" s="18">
        <f t="shared" si="45"/>
        <v>-0.4144620154516665</v>
      </c>
      <c r="P53" s="18">
        <f t="shared" si="46"/>
        <v>-0.80216673583174414</v>
      </c>
      <c r="Q53" s="18">
        <f t="shared" si="55"/>
        <v>-0.6730998316039849</v>
      </c>
      <c r="S53" s="18">
        <f t="shared" ref="S53:U53" si="67">IF($F$6-$D$6 &lt;&gt; 0,(EXP(LN(1+(S33/100))/($F$6-$D$6))-1)*100,0)</f>
        <v>-0.6730998316039849</v>
      </c>
      <c r="T53" s="18">
        <f t="shared" si="67"/>
        <v>2.3954317480551435</v>
      </c>
      <c r="U53" s="18">
        <f t="shared" si="67"/>
        <v>1.9191206863024002</v>
      </c>
      <c r="W53" t="str">
        <f>$A$15</f>
        <v>Process, plant and machine operatives</v>
      </c>
      <c r="X53" s="18">
        <f t="shared" si="47"/>
        <v>-0.18007529625325702</v>
      </c>
      <c r="Y53" s="18">
        <f t="shared" si="48"/>
        <v>-17.966978631477883</v>
      </c>
      <c r="Z53" s="18">
        <f t="shared" si="49"/>
        <v>2.4272069024136034</v>
      </c>
      <c r="AA53" s="18">
        <f t="shared" si="50"/>
        <v>-0.40871223074765428</v>
      </c>
      <c r="AB53" s="18">
        <f t="shared" si="57"/>
        <v>0.52776073951605884</v>
      </c>
      <c r="AD53" s="18">
        <f t="shared" ref="AD53:AF53" si="68">IF($F$6-$D$6 &lt;&gt; 0,(EXP(LN(1+(AD33/100))/($F$6-$D$6))-1)*100,0)</f>
        <v>0.52776073951605884</v>
      </c>
      <c r="AE53" s="18">
        <f t="shared" si="68"/>
        <v>3.0367088541014331</v>
      </c>
      <c r="AF53" s="18">
        <f t="shared" si="68"/>
        <v>3.3884762386985345</v>
      </c>
    </row>
    <row r="54" spans="1:32" x14ac:dyDescent="0.2">
      <c r="A54" t="str">
        <f>$A$16</f>
        <v>Elementary occupations</v>
      </c>
      <c r="B54" s="18">
        <f t="shared" si="42"/>
        <v>-0.91218675496692603</v>
      </c>
      <c r="C54" s="18">
        <f t="shared" si="42"/>
        <v>-6.9000846176157093</v>
      </c>
      <c r="D54" s="18">
        <f t="shared" si="42"/>
        <v>-6.6885100044766777E-2</v>
      </c>
      <c r="E54" s="18">
        <f t="shared" si="42"/>
        <v>5.4300341024848819E-2</v>
      </c>
      <c r="F54" s="18">
        <f t="shared" si="54"/>
        <v>1.3888874195489009E-2</v>
      </c>
      <c r="H54" s="18">
        <f t="shared" si="51"/>
        <v>1.3888874195489009E-2</v>
      </c>
      <c r="I54" s="18">
        <f t="shared" si="51"/>
        <v>2.6198360424682487</v>
      </c>
      <c r="J54" s="18">
        <f t="shared" si="51"/>
        <v>2.6295091120264846</v>
      </c>
      <c r="L54" t="str">
        <f>$A$16</f>
        <v>Elementary occupations</v>
      </c>
      <c r="M54" s="18">
        <f t="shared" si="43"/>
        <v>0.62911551866018378</v>
      </c>
      <c r="N54" s="18">
        <f t="shared" si="44"/>
        <v>-7.4418131038155426</v>
      </c>
      <c r="O54" s="18">
        <f t="shared" si="45"/>
        <v>0.59021464773771903</v>
      </c>
      <c r="P54" s="18">
        <f t="shared" si="46"/>
        <v>-0.28835247809709807</v>
      </c>
      <c r="Q54" s="18">
        <f t="shared" si="55"/>
        <v>3.6472914379581667E-3</v>
      </c>
      <c r="S54" s="18">
        <f t="shared" ref="S54:U54" si="69">IF($F$6-$D$6 &lt;&gt; 0,(EXP(LN(1+(S34/100))/($F$6-$D$6))-1)*100,0)</f>
        <v>3.6472914379581667E-3</v>
      </c>
      <c r="T54" s="18">
        <f t="shared" si="69"/>
        <v>2.1880827925899959</v>
      </c>
      <c r="U54" s="18">
        <f t="shared" si="69"/>
        <v>2.1907767931793165</v>
      </c>
      <c r="W54" t="str">
        <f>$A$16</f>
        <v>Elementary occupations</v>
      </c>
      <c r="X54" s="18">
        <f t="shared" si="47"/>
        <v>-2.6430460229785457</v>
      </c>
      <c r="Y54" s="18">
        <f t="shared" si="48"/>
        <v>-6.2392893410246337</v>
      </c>
      <c r="Z54" s="18">
        <f t="shared" si="49"/>
        <v>-0.88178558215106229</v>
      </c>
      <c r="AA54" s="18">
        <f t="shared" si="50"/>
        <v>0.48330987930256253</v>
      </c>
      <c r="AB54" s="18">
        <f t="shared" si="57"/>
        <v>2.62017839625317E-2</v>
      </c>
      <c r="AD54" s="18">
        <f t="shared" ref="AD54:AF54" si="70">IF($F$6-$D$6 &lt;&gt; 0,(EXP(LN(1+(AD34/100))/($F$6-$D$6))-1)*100,0)</f>
        <v>2.62017839625317E-2</v>
      </c>
      <c r="AE54" s="18">
        <f t="shared" si="70"/>
        <v>3.1080925498104595</v>
      </c>
      <c r="AF54" s="18">
        <f t="shared" si="70"/>
        <v>3.1251740238241288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-3.2317795007452688E-3</v>
      </c>
      <c r="C56" s="26">
        <f>IF(D$6-C$6 &lt;&gt; 0,(EXP(LN(D18/C18)/(D$6-C$6))-1)*100,0)</f>
        <v>-0.72452958615509822</v>
      </c>
      <c r="D56" s="26">
        <f>IF(E$6-D$6 &lt;&gt; 0,(EXP(LN(E18/D18)/(E$6-D$6))-1)*100,0)</f>
        <v>0.3347561177915237</v>
      </c>
      <c r="E56" s="26">
        <f>IF(F$6-E$6 &lt;&gt; 0,(EXP(LN(F18/E18)/(F$6-E$6))-1)*100,0)</f>
        <v>0.36154780624686467</v>
      </c>
      <c r="F56" s="26">
        <f t="shared" si="54"/>
        <v>0.35261644863415764</v>
      </c>
      <c r="H56" s="26">
        <f t="shared" si="51"/>
        <v>0.35261644863415764</v>
      </c>
      <c r="I56" s="26">
        <f t="shared" ref="I56" si="71">IF($F$6-$D$6 &lt;&gt; 0,(EXP(LN(1+(I36/100))/($F$6-$D$6))-1)*100,0)</f>
        <v>2.7479891357625297</v>
      </c>
      <c r="J56" s="26">
        <f t="shared" ref="J56" si="72">IF($F$6-$D$6 &lt;&gt; 0,(EXP(LN(1+(J36/100))/($F$6-$D$6))-1)*100,0)</f>
        <v>2.9912186826053455</v>
      </c>
      <c r="L56" s="24" t="str">
        <f>$A$18</f>
        <v>All occupations</v>
      </c>
      <c r="M56" s="26">
        <f>IF(N$6-M$6 &lt;&gt; 0,(EXP(LN(N18/M18)/(N$6-M$6))-1)*100,0)</f>
        <v>0.52710628749423893</v>
      </c>
      <c r="N56" s="26">
        <f>IF(O$6-N$6 &lt;&gt; 0,(EXP(LN(O18/N18)/(O$6-N$6))-1)*100,0)</f>
        <v>-3.8913244271672975</v>
      </c>
      <c r="O56" s="26">
        <f>IF(P$6-O$6 &lt;&gt; 0,(EXP(LN(P18/O18)/(P$6-O$6))-1)*100,0)</f>
        <v>0.19663922952557478</v>
      </c>
      <c r="P56" s="26">
        <f>IF(Q$6-P$6 &lt;&gt; 0,(EXP(LN(Q18/P18)/(Q$6-P$6))-1)*100,0)</f>
        <v>0.24328336632533087</v>
      </c>
      <c r="Q56" s="26">
        <f t="shared" ref="Q56" si="73">IF(Q$6-O$6 &lt;&gt; 0,(EXP(LN(Q18/O18)/(Q$6-O$6))-1)*100,0)</f>
        <v>0.22773290855151451</v>
      </c>
      <c r="S56" s="26">
        <f t="shared" ref="S56:U56" si="74">IF($F$6-$D$6 &lt;&gt; 0,(EXP(LN(1+(S36/100))/($F$6-$D$6))-1)*100,0)</f>
        <v>0.22773290855151451</v>
      </c>
      <c r="T56" s="26">
        <f t="shared" si="74"/>
        <v>2.2783765783541243</v>
      </c>
      <c r="U56" s="26">
        <f t="shared" si="74"/>
        <v>2.4452631461183261</v>
      </c>
      <c r="W56" s="24" t="str">
        <f>$A$18</f>
        <v>All occupations</v>
      </c>
      <c r="X56" s="26">
        <f>IF(Y$6-X$6 &lt;&gt; 0,(EXP(LN(Y18/X18)/(Y$6-X$6))-1)*100,0)</f>
        <v>-0.55128330007607751</v>
      </c>
      <c r="Y56" s="26">
        <f>IF(Z$6-Y$6 &lt;&gt; 0,(EXP(LN(Z18/Y18)/(Z$6-Y$6))-1)*100,0)</f>
        <v>2.6374812851719165</v>
      </c>
      <c r="Z56" s="26">
        <f>IF(AA$6-Z$6 &lt;&gt; 0,(EXP(LN(AA18/Z18)/(AA$6-Z$6))-1)*100,0)</f>
        <v>0.47131022748359008</v>
      </c>
      <c r="AA56" s="26">
        <f>IF(AB$6-AA$6 &lt;&gt; 0,(EXP(LN(AB18/AA18)/(AB$6-AA$6))-1)*100,0)</f>
        <v>0.47631235322977972</v>
      </c>
      <c r="AB56" s="26">
        <f t="shared" ref="AB56" si="75">IF(AB$6-Z$6 &lt;&gt; 0,(EXP(LN(AB18/Z18)/(AB$6-Z$6))-1)*100,0)</f>
        <v>0.47464495031066534</v>
      </c>
      <c r="AD56" s="26">
        <f t="shared" ref="AD56:AF56" si="76">IF($F$6-$D$6 &lt;&gt; 0,(EXP(LN(1+(AD36/100))/($F$6-$D$6))-1)*100,0)</f>
        <v>0.47464495031066534</v>
      </c>
      <c r="AE56" s="26">
        <f t="shared" si="76"/>
        <v>3.1868268156793444</v>
      </c>
      <c r="AF56" s="26">
        <f t="shared" si="76"/>
        <v>3.4965458596750709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9.3720346631342295</v>
      </c>
      <c r="C64" s="27">
        <f t="shared" si="77"/>
        <v>-3.5903419859607766E-2</v>
      </c>
      <c r="D64" s="27">
        <f t="shared" si="77"/>
        <v>-4.351244146373503</v>
      </c>
      <c r="E64" s="27">
        <f t="shared" si="77"/>
        <v>8.5000792757083588</v>
      </c>
      <c r="F64" s="27">
        <f>F8-D8</f>
        <v>4.1488351293348558</v>
      </c>
      <c r="L64" t="str">
        <f>$A$8</f>
        <v>Managers, directors and senior officials</v>
      </c>
      <c r="M64" s="27">
        <f t="shared" ref="M64:M72" si="78">N8-M8</f>
        <v>5.5430217288730788</v>
      </c>
      <c r="N64" s="27">
        <f t="shared" ref="N64:N72" si="79">O8-N8</f>
        <v>-2.2109373031835773</v>
      </c>
      <c r="O64" s="27">
        <f t="shared" ref="O64:O72" si="80">P8-O8</f>
        <v>-2.7405715178742938</v>
      </c>
      <c r="P64" s="27">
        <f t="shared" ref="P64:P72" si="81">Q8-P8</f>
        <v>4.3762962833633878</v>
      </c>
      <c r="Q64" s="27">
        <f>Q8-O8</f>
        <v>1.6357247654890941</v>
      </c>
      <c r="W64" t="str">
        <f>$A$8</f>
        <v>Managers, directors and senior officials</v>
      </c>
      <c r="X64" s="27">
        <f t="shared" ref="X64:X72" si="82">Y8-X8</f>
        <v>3.8290129342611081</v>
      </c>
      <c r="Y64" s="27">
        <f t="shared" ref="Y64:Y72" si="83">Z8-Y8</f>
        <v>2.175033883324005</v>
      </c>
      <c r="Z64" s="27">
        <f t="shared" ref="Z64:Z72" si="84">AA8-Z8</f>
        <v>-1.6106726284991382</v>
      </c>
      <c r="AA64" s="27">
        <f t="shared" ref="AA64:AA72" si="85">AB8-AA8</f>
        <v>4.1237829923448786</v>
      </c>
      <c r="AB64" s="27">
        <f>AB8-Z8</f>
        <v>2.5131103638457404</v>
      </c>
    </row>
    <row r="65" spans="1:31" x14ac:dyDescent="0.2">
      <c r="A65" t="str">
        <f>$A$9</f>
        <v>Professional occupations</v>
      </c>
      <c r="B65" s="27">
        <f t="shared" si="77"/>
        <v>7.9624976906846996</v>
      </c>
      <c r="C65" s="27">
        <f t="shared" si="77"/>
        <v>12.589175437505531</v>
      </c>
      <c r="D65" s="27">
        <f t="shared" si="77"/>
        <v>12.575391525075759</v>
      </c>
      <c r="E65" s="27">
        <f t="shared" si="77"/>
        <v>21.762754668569556</v>
      </c>
      <c r="F65" s="27">
        <f t="shared" ref="F65:F72" si="86">F9-D9</f>
        <v>34.338146193645315</v>
      </c>
      <c r="L65" t="str">
        <f>$A$9</f>
        <v>Professional occupations</v>
      </c>
      <c r="M65" s="27">
        <f t="shared" si="78"/>
        <v>1.0393353345134813</v>
      </c>
      <c r="N65" s="27">
        <f t="shared" si="79"/>
        <v>3.6293498072501507</v>
      </c>
      <c r="O65" s="27">
        <f t="shared" si="80"/>
        <v>8.3853876636709117</v>
      </c>
      <c r="P65" s="27">
        <f t="shared" si="81"/>
        <v>8.7915920449083274</v>
      </c>
      <c r="Q65" s="27">
        <f t="shared" ref="Q65:Q72" si="87">Q9-O9</f>
        <v>17.176979708579239</v>
      </c>
      <c r="W65" t="str">
        <f>$A$9</f>
        <v>Professional occupations</v>
      </c>
      <c r="X65" s="27">
        <f t="shared" si="82"/>
        <v>6.9231623561712468</v>
      </c>
      <c r="Y65" s="27">
        <f t="shared" si="83"/>
        <v>8.9598256302552954</v>
      </c>
      <c r="Z65" s="27">
        <f t="shared" si="84"/>
        <v>4.1900038614048469</v>
      </c>
      <c r="AA65" s="27">
        <f t="shared" si="85"/>
        <v>12.971162623661229</v>
      </c>
      <c r="AB65" s="27">
        <f t="shared" ref="AB65:AB72" si="88">AB9-Z9</f>
        <v>17.161166485066076</v>
      </c>
    </row>
    <row r="66" spans="1:31" x14ac:dyDescent="0.2">
      <c r="A66" t="str">
        <f>$A$10</f>
        <v>Associate professional occupations</v>
      </c>
      <c r="B66" s="27">
        <f t="shared" si="77"/>
        <v>4.1721435247568763</v>
      </c>
      <c r="C66" s="27">
        <f t="shared" si="77"/>
        <v>4.8001909640607323</v>
      </c>
      <c r="D66" s="27">
        <f t="shared" si="77"/>
        <v>6.899374849339921</v>
      </c>
      <c r="E66" s="27">
        <f t="shared" si="77"/>
        <v>11.561672631039755</v>
      </c>
      <c r="F66" s="27">
        <f t="shared" si="86"/>
        <v>18.461047480379676</v>
      </c>
      <c r="L66" t="str">
        <f>$A$10</f>
        <v>Associate professional occupations</v>
      </c>
      <c r="M66" s="27">
        <f t="shared" si="78"/>
        <v>2.9800344061973618</v>
      </c>
      <c r="N66" s="27">
        <f t="shared" si="79"/>
        <v>1.2299858799827206</v>
      </c>
      <c r="O66" s="27">
        <f t="shared" si="80"/>
        <v>-3.0418326366407271</v>
      </c>
      <c r="P66" s="27">
        <f t="shared" si="81"/>
        <v>1.6995119672246588</v>
      </c>
      <c r="Q66" s="27">
        <f t="shared" si="87"/>
        <v>-1.3423206694160683</v>
      </c>
      <c r="W66" t="str">
        <f>$A$10</f>
        <v>Associate professional occupations</v>
      </c>
      <c r="X66" s="27">
        <f t="shared" si="82"/>
        <v>1.192109118559344</v>
      </c>
      <c r="Y66" s="27">
        <f t="shared" si="83"/>
        <v>3.5702050840781112</v>
      </c>
      <c r="Z66" s="27">
        <f t="shared" si="84"/>
        <v>9.9412074859806197</v>
      </c>
      <c r="AA66" s="27">
        <f t="shared" si="85"/>
        <v>9.8621606638151391</v>
      </c>
      <c r="AB66" s="27">
        <f t="shared" si="88"/>
        <v>19.803368149795759</v>
      </c>
    </row>
    <row r="67" spans="1:31" x14ac:dyDescent="0.2">
      <c r="A67" t="str">
        <f>$A$11</f>
        <v>Administrative and secretarial occupations</v>
      </c>
      <c r="B67" s="27">
        <f t="shared" si="77"/>
        <v>-8.9594649723627953</v>
      </c>
      <c r="C67" s="27">
        <f t="shared" si="77"/>
        <v>3.6980400894801306</v>
      </c>
      <c r="D67" s="27">
        <f t="shared" si="77"/>
        <v>1.9925599910450984</v>
      </c>
      <c r="E67" s="27">
        <f t="shared" si="77"/>
        <v>-3.9638246166852156</v>
      </c>
      <c r="F67" s="27">
        <f t="shared" si="86"/>
        <v>-1.9712646256401172</v>
      </c>
      <c r="L67" t="str">
        <f>$A$11</f>
        <v>Administrative and secretarial occupations</v>
      </c>
      <c r="M67" s="27">
        <f t="shared" si="78"/>
        <v>-2.8471540123931121</v>
      </c>
      <c r="N67" s="27">
        <f t="shared" si="79"/>
        <v>4.3857857549385315</v>
      </c>
      <c r="O67" s="27">
        <f t="shared" si="80"/>
        <v>2.1309832275618561</v>
      </c>
      <c r="P67" s="27">
        <f t="shared" si="81"/>
        <v>3.8637537012800465</v>
      </c>
      <c r="Q67" s="27">
        <f t="shared" si="87"/>
        <v>5.9947369288419026</v>
      </c>
      <c r="W67" t="str">
        <f>$A$11</f>
        <v>Administrative and secretarial occupations</v>
      </c>
      <c r="X67" s="27">
        <f t="shared" si="82"/>
        <v>-6.1123109599696761</v>
      </c>
      <c r="Y67" s="27">
        <f t="shared" si="83"/>
        <v>-0.6877456654584222</v>
      </c>
      <c r="Z67" s="27">
        <f t="shared" si="84"/>
        <v>-0.13842323651672928</v>
      </c>
      <c r="AA67" s="27">
        <f t="shared" si="85"/>
        <v>-7.8275783179652763</v>
      </c>
      <c r="AB67" s="27">
        <f t="shared" si="88"/>
        <v>-7.9660015544820055</v>
      </c>
    </row>
    <row r="68" spans="1:31" x14ac:dyDescent="0.2">
      <c r="A68" t="str">
        <f>$A$12</f>
        <v>Skilled trades occupations</v>
      </c>
      <c r="B68" s="27">
        <f t="shared" si="77"/>
        <v>-1.8760524584147902</v>
      </c>
      <c r="C68" s="27">
        <f t="shared" si="77"/>
        <v>-13.243319845541578</v>
      </c>
      <c r="D68" s="27">
        <f t="shared" si="77"/>
        <v>-2.4413292142161254</v>
      </c>
      <c r="E68" s="27">
        <f t="shared" si="77"/>
        <v>-5.3122087274709315</v>
      </c>
      <c r="F68" s="27">
        <f t="shared" si="86"/>
        <v>-7.7535379416870569</v>
      </c>
      <c r="L68" t="str">
        <f>$A$12</f>
        <v>Skilled trades occupations</v>
      </c>
      <c r="M68" s="27">
        <f t="shared" si="78"/>
        <v>-0.83130041307097713</v>
      </c>
      <c r="N68" s="27">
        <f t="shared" si="79"/>
        <v>-14.771225973195726</v>
      </c>
      <c r="O68" s="27">
        <f t="shared" si="80"/>
        <v>-2.8447693890482668</v>
      </c>
      <c r="P68" s="27">
        <f t="shared" si="81"/>
        <v>-5.9120518651406968</v>
      </c>
      <c r="Q68" s="27">
        <f t="shared" si="87"/>
        <v>-8.7568212541889636</v>
      </c>
      <c r="W68" t="str">
        <f>$A$12</f>
        <v>Skilled trades occupations</v>
      </c>
      <c r="X68" s="27">
        <f t="shared" si="82"/>
        <v>-1.0447520453438095</v>
      </c>
      <c r="Y68" s="27">
        <f t="shared" si="83"/>
        <v>1.5279061276541608</v>
      </c>
      <c r="Z68" s="27">
        <f t="shared" si="84"/>
        <v>0.40344017483211303</v>
      </c>
      <c r="AA68" s="27">
        <f t="shared" si="85"/>
        <v>0.59984313766981145</v>
      </c>
      <c r="AB68" s="27">
        <f t="shared" si="88"/>
        <v>1.0032833125019245</v>
      </c>
    </row>
    <row r="69" spans="1:31" x14ac:dyDescent="0.2">
      <c r="A69" t="str">
        <f>$A$13</f>
        <v>Caring, leisure and other service occupations</v>
      </c>
      <c r="B69" s="27">
        <f t="shared" si="77"/>
        <v>-2.2708651027258071</v>
      </c>
      <c r="C69" s="27">
        <f t="shared" si="77"/>
        <v>8.047560418224009E-2</v>
      </c>
      <c r="D69" s="27">
        <f t="shared" si="77"/>
        <v>-0.70624692459485061</v>
      </c>
      <c r="E69" s="27">
        <f t="shared" si="77"/>
        <v>2.5434157267540201</v>
      </c>
      <c r="F69" s="27">
        <f t="shared" si="86"/>
        <v>1.8371688021591694</v>
      </c>
      <c r="L69" t="str">
        <f>$A$13</f>
        <v>Caring, leisure and other service occupations</v>
      </c>
      <c r="M69" s="27">
        <f t="shared" si="78"/>
        <v>0.37907155693800654</v>
      </c>
      <c r="N69" s="27">
        <f t="shared" si="79"/>
        <v>-4.5783202085125652E-4</v>
      </c>
      <c r="O69" s="27">
        <f t="shared" si="80"/>
        <v>0.50228109163079004</v>
      </c>
      <c r="P69" s="27">
        <f t="shared" si="81"/>
        <v>1.6660186166621092</v>
      </c>
      <c r="Q69" s="27">
        <f t="shared" si="87"/>
        <v>2.1682997082928992</v>
      </c>
      <c r="W69" t="str">
        <f>$A$13</f>
        <v>Caring, leisure and other service occupations</v>
      </c>
      <c r="X69" s="27">
        <f t="shared" si="82"/>
        <v>-2.6499366596637941</v>
      </c>
      <c r="Y69" s="27">
        <f t="shared" si="83"/>
        <v>8.0933436203054043E-2</v>
      </c>
      <c r="Z69" s="27">
        <f t="shared" si="84"/>
        <v>-1.2085280162256566</v>
      </c>
      <c r="AA69" s="27">
        <f t="shared" si="85"/>
        <v>0.87739711009200505</v>
      </c>
      <c r="AB69" s="27">
        <f t="shared" si="88"/>
        <v>-0.33113090613365159</v>
      </c>
    </row>
    <row r="70" spans="1:31" x14ac:dyDescent="0.2">
      <c r="A70" t="str">
        <f>$A$14</f>
        <v>Sales and customer service occupations</v>
      </c>
      <c r="B70" s="27">
        <f t="shared" si="77"/>
        <v>-7.5291582750644181</v>
      </c>
      <c r="C70" s="27">
        <f t="shared" si="77"/>
        <v>0.78420229889428583</v>
      </c>
      <c r="D70" s="27">
        <f t="shared" si="77"/>
        <v>1.8796649095432798</v>
      </c>
      <c r="E70" s="27">
        <f t="shared" si="77"/>
        <v>2.2136078214380888</v>
      </c>
      <c r="F70" s="27">
        <f t="shared" si="86"/>
        <v>4.0932727309813686</v>
      </c>
      <c r="L70" t="str">
        <f>$A$14</f>
        <v>Sales and customer service occupations</v>
      </c>
      <c r="M70" s="27">
        <f t="shared" si="78"/>
        <v>-1.2038788759213475</v>
      </c>
      <c r="N70" s="27">
        <f t="shared" si="79"/>
        <v>0.51210559238669973</v>
      </c>
      <c r="O70" s="27">
        <f t="shared" si="80"/>
        <v>1.4595104839565884</v>
      </c>
      <c r="P70" s="27">
        <f t="shared" si="81"/>
        <v>2.3006194687074455</v>
      </c>
      <c r="Q70" s="27">
        <f t="shared" si="87"/>
        <v>3.7601299526640339</v>
      </c>
      <c r="W70" t="str">
        <f>$A$14</f>
        <v>Sales and customer service occupations</v>
      </c>
      <c r="X70" s="27">
        <f t="shared" si="82"/>
        <v>-6.3252793991429286</v>
      </c>
      <c r="Y70" s="27">
        <f t="shared" si="83"/>
        <v>0.27209670650746887</v>
      </c>
      <c r="Z70" s="27">
        <f t="shared" si="84"/>
        <v>0.4201544255865457</v>
      </c>
      <c r="AA70" s="27">
        <f t="shared" si="85"/>
        <v>-8.7011647269392256E-2</v>
      </c>
      <c r="AB70" s="27">
        <f t="shared" si="88"/>
        <v>0.33314277831715344</v>
      </c>
    </row>
    <row r="71" spans="1:31" x14ac:dyDescent="0.2">
      <c r="A71" t="str">
        <f>$A$15</f>
        <v>Process, plant and machine operatives</v>
      </c>
      <c r="B71" s="27">
        <f t="shared" si="77"/>
        <v>3.0984662127654303</v>
      </c>
      <c r="C71" s="27">
        <f t="shared" si="77"/>
        <v>-7.677186986860363</v>
      </c>
      <c r="D71" s="27">
        <f t="shared" si="77"/>
        <v>-0.36883016582586947</v>
      </c>
      <c r="E71" s="27">
        <f t="shared" si="77"/>
        <v>-4.2853460513377684</v>
      </c>
      <c r="F71" s="27">
        <f t="shared" si="86"/>
        <v>-4.6541762171636378</v>
      </c>
      <c r="L71" t="str">
        <f>$A$15</f>
        <v>Process, plant and machine operatives</v>
      </c>
      <c r="M71" s="27">
        <f t="shared" si="78"/>
        <v>3.1485599850741508</v>
      </c>
      <c r="N71" s="27">
        <f t="shared" si="79"/>
        <v>-6.4332829635010356</v>
      </c>
      <c r="O71" s="27">
        <f t="shared" si="80"/>
        <v>-1.0923621644636583</v>
      </c>
      <c r="P71" s="27">
        <f t="shared" si="81"/>
        <v>-4.028412436286601</v>
      </c>
      <c r="Q71" s="27">
        <f t="shared" si="87"/>
        <v>-5.1207746007502593</v>
      </c>
      <c r="W71" t="str">
        <f>$A$15</f>
        <v>Process, plant and machine operatives</v>
      </c>
      <c r="X71" s="27">
        <f t="shared" si="82"/>
        <v>-5.0093772308676066E-2</v>
      </c>
      <c r="Y71" s="27">
        <f t="shared" si="83"/>
        <v>-1.2439040233593754</v>
      </c>
      <c r="Z71" s="27">
        <f t="shared" si="84"/>
        <v>0.72353199863786521</v>
      </c>
      <c r="AA71" s="27">
        <f t="shared" si="85"/>
        <v>-0.25693361505115497</v>
      </c>
      <c r="AB71" s="27">
        <f t="shared" si="88"/>
        <v>0.46659838358671024</v>
      </c>
    </row>
    <row r="72" spans="1:31" x14ac:dyDescent="0.2">
      <c r="A72" t="str">
        <f>$A$16</f>
        <v>Elementary occupations</v>
      </c>
      <c r="B72" s="27">
        <f t="shared" si="77"/>
        <v>-4.0866012827739553</v>
      </c>
      <c r="C72" s="27">
        <f t="shared" si="77"/>
        <v>-7.5526741418606633</v>
      </c>
      <c r="D72" s="27">
        <f t="shared" si="77"/>
        <v>-0.34034082399419674</v>
      </c>
      <c r="E72" s="27">
        <f t="shared" si="77"/>
        <v>0.55284927198459854</v>
      </c>
      <c r="F72" s="27">
        <f t="shared" si="86"/>
        <v>0.21250844799040181</v>
      </c>
      <c r="L72" t="str">
        <f>$A$16</f>
        <v>Elementary occupations</v>
      </c>
      <c r="M72" s="27">
        <f t="shared" si="78"/>
        <v>1.4900866383709115</v>
      </c>
      <c r="N72" s="27">
        <f t="shared" si="79"/>
        <v>-4.4760852831763671</v>
      </c>
      <c r="O72" s="27">
        <f t="shared" si="80"/>
        <v>1.6624206692490588</v>
      </c>
      <c r="P72" s="27">
        <f t="shared" si="81"/>
        <v>-1.6319552582131607</v>
      </c>
      <c r="Q72" s="27">
        <f t="shared" si="87"/>
        <v>3.0465411035898171E-2</v>
      </c>
      <c r="W72" t="str">
        <f>$A$16</f>
        <v>Elementary occupations</v>
      </c>
      <c r="X72" s="27">
        <f t="shared" si="82"/>
        <v>-5.576687921144817</v>
      </c>
      <c r="Y72" s="27">
        <f t="shared" si="83"/>
        <v>-3.0765888586842109</v>
      </c>
      <c r="Z72" s="27">
        <f t="shared" si="84"/>
        <v>-2.0027614932434119</v>
      </c>
      <c r="AA72" s="27">
        <f t="shared" si="85"/>
        <v>2.1848045301978232</v>
      </c>
      <c r="AB72" s="27">
        <f t="shared" si="88"/>
        <v>0.18204303695441126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-0.11700000000041655</v>
      </c>
      <c r="C74" s="29">
        <f t="shared" ref="C74" si="89">D18-C18</f>
        <v>-6.5569999999994479</v>
      </c>
      <c r="D74" s="29">
        <f>E18-D18</f>
        <v>15.138999999999442</v>
      </c>
      <c r="E74" s="29">
        <f>F18-E18</f>
        <v>33.573000000000548</v>
      </c>
      <c r="F74" s="29">
        <f>F18-D18</f>
        <v>48.711999999999989</v>
      </c>
      <c r="L74" s="24" t="str">
        <f>$A$18</f>
        <v>All occupations</v>
      </c>
      <c r="M74" s="29">
        <f>N18-M18</f>
        <v>9.697776348581499</v>
      </c>
      <c r="N74" s="29">
        <f t="shared" ref="N74" si="90">O18-N18</f>
        <v>-18.134762320519371</v>
      </c>
      <c r="O74" s="29">
        <f>P18-O18</f>
        <v>4.4210474280421863</v>
      </c>
      <c r="P74" s="29">
        <f>Q18-P18</f>
        <v>11.125372522505472</v>
      </c>
      <c r="Q74" s="29">
        <f>Q18-O18</f>
        <v>15.546419950547659</v>
      </c>
      <c r="W74" s="24" t="str">
        <f>$A$18</f>
        <v>All occupations</v>
      </c>
      <c r="X74" s="29">
        <f>Y18-X18</f>
        <v>-9.8147763485819723</v>
      </c>
      <c r="Y74" s="29">
        <f t="shared" ref="Y74" si="91">Z18-Y18</f>
        <v>11.577762320520094</v>
      </c>
      <c r="Z74" s="29">
        <f>AA18-Z18</f>
        <v>10.717952571957028</v>
      </c>
      <c r="AA74" s="29">
        <f>AB18-AA18</f>
        <v>22.447627477495075</v>
      </c>
      <c r="AB74" s="29">
        <f>AB18-Z18</f>
        <v>33.165580049452103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66.751713985174646</v>
      </c>
      <c r="C80" s="11">
        <f t="shared" si="92"/>
        <v>76.123748648308876</v>
      </c>
      <c r="D80" s="11">
        <f t="shared" si="92"/>
        <v>76.087845228449268</v>
      </c>
      <c r="E80" s="11">
        <f t="shared" si="92"/>
        <v>71.736601082075765</v>
      </c>
      <c r="F80" s="11">
        <f t="shared" si="92"/>
        <v>80.236680357784124</v>
      </c>
      <c r="H80" s="40">
        <f>IF(D$6-B$6 &lt;&gt; 0,(EXP(LN(D8/B8)/(D$6-B$6))-1)*100,0)</f>
        <v>2.6527463153348307</v>
      </c>
      <c r="I80" s="40">
        <f t="shared" ref="I80:I88" si="93">F46</f>
        <v>0.35457540537211507</v>
      </c>
      <c r="L80" t="str">
        <f t="shared" ref="L80:Q88" si="94">L8</f>
        <v>Managers, directors and senior officials</v>
      </c>
      <c r="M80" s="11">
        <f t="shared" si="94"/>
        <v>43.382689412075372</v>
      </c>
      <c r="N80" s="11">
        <f t="shared" si="94"/>
        <v>48.925711140948451</v>
      </c>
      <c r="O80" s="11">
        <f t="shared" si="94"/>
        <v>46.714773837764874</v>
      </c>
      <c r="P80" s="11">
        <f t="shared" si="94"/>
        <v>43.97420231989058</v>
      </c>
      <c r="Q80" s="11">
        <f t="shared" si="94"/>
        <v>48.350498603253968</v>
      </c>
      <c r="S80" s="40">
        <f t="shared" ref="S80:S88" si="95">IF(O$6-M$6 &lt;&gt; 0,(EXP(LN(O8/M8)/(O$6-M$6))-1)*100,0)</f>
        <v>1.4910056386121973</v>
      </c>
      <c r="T80" s="40">
        <f t="shared" ref="T80:T88" si="96">Q46</f>
        <v>0.22970383799683081</v>
      </c>
      <c r="W80" t="str">
        <f t="shared" ref="W80:AB88" si="97">W8</f>
        <v>Managers, directors and senior officials</v>
      </c>
      <c r="X80" s="11">
        <f t="shared" si="97"/>
        <v>23.369024573099338</v>
      </c>
      <c r="Y80" s="11">
        <f t="shared" si="97"/>
        <v>27.198037507360446</v>
      </c>
      <c r="Z80" s="11">
        <f t="shared" si="97"/>
        <v>29.373071390684451</v>
      </c>
      <c r="AA80" s="11">
        <f t="shared" si="97"/>
        <v>27.762398762185313</v>
      </c>
      <c r="AB80" s="11">
        <f t="shared" si="97"/>
        <v>31.886181754530192</v>
      </c>
      <c r="AD80" s="40">
        <f t="shared" ref="AD80:AD88" si="98">IF(Z$6-X$6 &lt;&gt; 0,(EXP(LN(Z8/X8)/(Z$6-X$6))-1)*100,0)</f>
        <v>4.6795278502125504</v>
      </c>
      <c r="AE80" s="40">
        <f t="shared" ref="AE80:AE88" si="99">AB46</f>
        <v>0.54879657869899567</v>
      </c>
    </row>
    <row r="81" spans="1:31" x14ac:dyDescent="0.2">
      <c r="A81" t="str">
        <f t="shared" si="92"/>
        <v>Professional occupations</v>
      </c>
      <c r="B81" s="11">
        <f t="shared" si="92"/>
        <v>171.56452748311293</v>
      </c>
      <c r="C81" s="11">
        <f t="shared" si="92"/>
        <v>179.52702517379763</v>
      </c>
      <c r="D81" s="11">
        <f t="shared" si="92"/>
        <v>192.11620061130316</v>
      </c>
      <c r="E81" s="11">
        <f t="shared" si="92"/>
        <v>204.69159213637892</v>
      </c>
      <c r="F81" s="11">
        <f t="shared" si="92"/>
        <v>226.45434680494847</v>
      </c>
      <c r="H81" s="40">
        <f t="shared" ref="H81:H88" si="100">IF(D$6-B$6 &lt;&gt; 0,(EXP(LN(D9/B9)/(D$6-B$6))-1)*100,0)</f>
        <v>2.2886149759359986</v>
      </c>
      <c r="I81" s="40">
        <f t="shared" si="93"/>
        <v>1.1023176712319227</v>
      </c>
      <c r="L81" t="str">
        <f t="shared" si="94"/>
        <v>Professional occupations</v>
      </c>
      <c r="M81" s="11">
        <f t="shared" si="94"/>
        <v>83.633400420622849</v>
      </c>
      <c r="N81" s="11">
        <f t="shared" si="94"/>
        <v>84.67273575513633</v>
      </c>
      <c r="O81" s="11">
        <f t="shared" si="94"/>
        <v>88.30208556238648</v>
      </c>
      <c r="P81" s="11">
        <f t="shared" si="94"/>
        <v>96.687473226057392</v>
      </c>
      <c r="Q81" s="11">
        <f t="shared" si="94"/>
        <v>105.47906527096572</v>
      </c>
      <c r="S81" s="40">
        <f t="shared" si="95"/>
        <v>1.0923381099711138</v>
      </c>
      <c r="T81" s="40">
        <f t="shared" si="96"/>
        <v>1.1920406659274851</v>
      </c>
      <c r="W81" t="str">
        <f t="shared" si="97"/>
        <v>Professional occupations</v>
      </c>
      <c r="X81" s="11">
        <f t="shared" si="97"/>
        <v>87.931127062490191</v>
      </c>
      <c r="Y81" s="11">
        <f t="shared" si="97"/>
        <v>94.854289418661438</v>
      </c>
      <c r="Z81" s="11">
        <f t="shared" si="97"/>
        <v>103.81411504891673</v>
      </c>
      <c r="AA81" s="11">
        <f t="shared" si="97"/>
        <v>108.00411891032158</v>
      </c>
      <c r="AB81" s="11">
        <f t="shared" si="97"/>
        <v>120.97528153398281</v>
      </c>
      <c r="AD81" s="40">
        <f t="shared" si="98"/>
        <v>3.3767211420283383</v>
      </c>
      <c r="AE81" s="40">
        <f t="shared" si="99"/>
        <v>1.0251139604453785</v>
      </c>
    </row>
    <row r="82" spans="1:31" x14ac:dyDescent="0.2">
      <c r="A82" t="str">
        <f t="shared" si="92"/>
        <v>Associate professional occupations</v>
      </c>
      <c r="B82" s="11">
        <f t="shared" si="92"/>
        <v>97.182741538413353</v>
      </c>
      <c r="C82" s="11">
        <f t="shared" si="92"/>
        <v>101.35488506317023</v>
      </c>
      <c r="D82" s="11">
        <f t="shared" si="92"/>
        <v>106.15507602723096</v>
      </c>
      <c r="E82" s="11">
        <f t="shared" si="92"/>
        <v>113.05445087657088</v>
      </c>
      <c r="F82" s="11">
        <f t="shared" si="92"/>
        <v>124.61612350761064</v>
      </c>
      <c r="H82" s="40">
        <f t="shared" si="100"/>
        <v>1.7818461229651694</v>
      </c>
      <c r="I82" s="40">
        <f t="shared" si="93"/>
        <v>1.0746465794943649</v>
      </c>
      <c r="L82" t="str">
        <f t="shared" si="94"/>
        <v>Associate professional occupations</v>
      </c>
      <c r="M82" s="11">
        <f t="shared" si="94"/>
        <v>50.444266087194151</v>
      </c>
      <c r="N82" s="11">
        <f t="shared" si="94"/>
        <v>53.424300493391513</v>
      </c>
      <c r="O82" s="11">
        <f t="shared" si="94"/>
        <v>54.654286373374234</v>
      </c>
      <c r="P82" s="11">
        <f t="shared" si="94"/>
        <v>51.612453736733507</v>
      </c>
      <c r="Q82" s="11">
        <f t="shared" si="94"/>
        <v>53.311965703958165</v>
      </c>
      <c r="S82" s="40">
        <f t="shared" si="95"/>
        <v>1.6160909338278184</v>
      </c>
      <c r="T82" s="40">
        <f t="shared" si="96"/>
        <v>-0.16564160589486177</v>
      </c>
      <c r="W82" t="str">
        <f t="shared" si="97"/>
        <v>Associate professional occupations</v>
      </c>
      <c r="X82" s="11">
        <f t="shared" si="97"/>
        <v>46.738475451219273</v>
      </c>
      <c r="Y82" s="11">
        <f t="shared" si="97"/>
        <v>47.930584569778617</v>
      </c>
      <c r="Z82" s="11">
        <f t="shared" si="97"/>
        <v>51.500789653856728</v>
      </c>
      <c r="AA82" s="11">
        <f t="shared" si="97"/>
        <v>61.441997139837348</v>
      </c>
      <c r="AB82" s="11">
        <f t="shared" si="97"/>
        <v>71.304157803652487</v>
      </c>
      <c r="AD82" s="40">
        <f t="shared" si="98"/>
        <v>1.9595404082813461</v>
      </c>
      <c r="AE82" s="40">
        <f t="shared" si="99"/>
        <v>2.1927448926899906</v>
      </c>
    </row>
    <row r="83" spans="1:31" x14ac:dyDescent="0.2">
      <c r="A83" t="str">
        <f t="shared" si="92"/>
        <v>Administrative and secretarial occupations</v>
      </c>
      <c r="B83" s="11">
        <f t="shared" si="92"/>
        <v>105.04530839404194</v>
      </c>
      <c r="C83" s="11">
        <f t="shared" si="92"/>
        <v>96.085843421679144</v>
      </c>
      <c r="D83" s="11">
        <f t="shared" si="92"/>
        <v>99.783883511159274</v>
      </c>
      <c r="E83" s="11">
        <f t="shared" si="92"/>
        <v>101.77644350220437</v>
      </c>
      <c r="F83" s="11">
        <f t="shared" si="92"/>
        <v>97.812618885519157</v>
      </c>
      <c r="H83" s="40">
        <f t="shared" si="100"/>
        <v>-1.022438854270824</v>
      </c>
      <c r="I83" s="40">
        <f t="shared" si="93"/>
        <v>-0.13293214175551515</v>
      </c>
      <c r="L83" t="str">
        <f t="shared" si="94"/>
        <v>Administrative and secretarial occupations</v>
      </c>
      <c r="M83" s="11">
        <f t="shared" si="94"/>
        <v>27.239236364764025</v>
      </c>
      <c r="N83" s="11">
        <f t="shared" si="94"/>
        <v>24.392082352370913</v>
      </c>
      <c r="O83" s="11">
        <f t="shared" si="94"/>
        <v>28.777868107309445</v>
      </c>
      <c r="P83" s="11">
        <f t="shared" si="94"/>
        <v>30.908851334871301</v>
      </c>
      <c r="Q83" s="11">
        <f t="shared" si="94"/>
        <v>34.772605036151347</v>
      </c>
      <c r="S83" s="40">
        <f t="shared" si="95"/>
        <v>1.1050243043311037</v>
      </c>
      <c r="T83" s="40">
        <f t="shared" si="96"/>
        <v>1.26947860665656</v>
      </c>
      <c r="W83" t="str">
        <f t="shared" si="97"/>
        <v>Administrative and secretarial occupations</v>
      </c>
      <c r="X83" s="11">
        <f t="shared" si="97"/>
        <v>77.806072029277914</v>
      </c>
      <c r="Y83" s="11">
        <f t="shared" si="97"/>
        <v>71.693761069308238</v>
      </c>
      <c r="Z83" s="11">
        <f t="shared" si="97"/>
        <v>71.006015403849815</v>
      </c>
      <c r="AA83" s="11">
        <f t="shared" si="97"/>
        <v>70.867592167333086</v>
      </c>
      <c r="AB83" s="11">
        <f t="shared" si="97"/>
        <v>63.04001384936781</v>
      </c>
      <c r="AD83" s="40">
        <f t="shared" si="98"/>
        <v>-1.8124710833076318</v>
      </c>
      <c r="AE83" s="40">
        <f t="shared" si="99"/>
        <v>-0.7901612314288986</v>
      </c>
    </row>
    <row r="84" spans="1:31" x14ac:dyDescent="0.2">
      <c r="A84" t="str">
        <f t="shared" si="92"/>
        <v>Skilled trades occupations</v>
      </c>
      <c r="B84" s="11">
        <f t="shared" si="92"/>
        <v>99.171319920906484</v>
      </c>
      <c r="C84" s="11">
        <f t="shared" si="92"/>
        <v>97.295267462491694</v>
      </c>
      <c r="D84" s="11">
        <f t="shared" si="92"/>
        <v>84.051947616950116</v>
      </c>
      <c r="E84" s="11">
        <f t="shared" si="92"/>
        <v>81.610618402733991</v>
      </c>
      <c r="F84" s="11">
        <f t="shared" si="92"/>
        <v>76.298409675263059</v>
      </c>
      <c r="H84" s="40">
        <f t="shared" si="100"/>
        <v>-3.2541515828481304</v>
      </c>
      <c r="I84" s="40">
        <f t="shared" si="93"/>
        <v>-0.64314250601644751</v>
      </c>
      <c r="L84" t="str">
        <f t="shared" si="94"/>
        <v>Skilled trades occupations</v>
      </c>
      <c r="M84" s="11">
        <f t="shared" si="94"/>
        <v>88.8728621329021</v>
      </c>
      <c r="N84" s="11">
        <f t="shared" si="94"/>
        <v>88.041561719831122</v>
      </c>
      <c r="O84" s="11">
        <f t="shared" si="94"/>
        <v>73.270335746635396</v>
      </c>
      <c r="P84" s="11">
        <f t="shared" si="94"/>
        <v>70.42556635758713</v>
      </c>
      <c r="Q84" s="11">
        <f t="shared" si="94"/>
        <v>64.513514492446433</v>
      </c>
      <c r="S84" s="40">
        <f t="shared" si="95"/>
        <v>-3.7874327849687472</v>
      </c>
      <c r="T84" s="40">
        <f t="shared" si="96"/>
        <v>-0.84495073224063466</v>
      </c>
      <c r="W84" t="str">
        <f t="shared" si="97"/>
        <v>Skilled trades occupations</v>
      </c>
      <c r="X84" s="11">
        <f t="shared" si="97"/>
        <v>10.298457788004352</v>
      </c>
      <c r="Y84" s="11">
        <f t="shared" si="97"/>
        <v>9.2537057426605429</v>
      </c>
      <c r="Z84" s="11">
        <f t="shared" si="97"/>
        <v>10.781611870314704</v>
      </c>
      <c r="AA84" s="11">
        <f t="shared" si="97"/>
        <v>11.185052045146817</v>
      </c>
      <c r="AB84" s="11">
        <f t="shared" si="97"/>
        <v>11.784895182816628</v>
      </c>
      <c r="AD84" s="40">
        <f t="shared" si="98"/>
        <v>0.92117541849756623</v>
      </c>
      <c r="AE84" s="40">
        <f t="shared" si="99"/>
        <v>0.59493987091610023</v>
      </c>
    </row>
    <row r="85" spans="1:31" x14ac:dyDescent="0.2">
      <c r="A85" t="str">
        <f t="shared" si="92"/>
        <v>Caring, leisure and other service occupations</v>
      </c>
      <c r="B85" s="11">
        <f t="shared" si="92"/>
        <v>86.704519436519462</v>
      </c>
      <c r="C85" s="11">
        <f t="shared" si="92"/>
        <v>84.433654333793655</v>
      </c>
      <c r="D85" s="11">
        <f t="shared" si="92"/>
        <v>84.514129937975895</v>
      </c>
      <c r="E85" s="11">
        <f t="shared" si="92"/>
        <v>83.807883013381044</v>
      </c>
      <c r="F85" s="11">
        <f t="shared" si="92"/>
        <v>86.351298740135064</v>
      </c>
      <c r="H85" s="40">
        <f t="shared" si="100"/>
        <v>-0.51043823665943844</v>
      </c>
      <c r="I85" s="40">
        <f t="shared" si="93"/>
        <v>0.14347019557554574</v>
      </c>
      <c r="L85" t="str">
        <f t="shared" si="94"/>
        <v>Caring, leisure and other service occupations</v>
      </c>
      <c r="M85" s="11">
        <f t="shared" si="94"/>
        <v>15.035326763949033</v>
      </c>
      <c r="N85" s="11">
        <f t="shared" si="94"/>
        <v>15.41439832088704</v>
      </c>
      <c r="O85" s="11">
        <f t="shared" si="94"/>
        <v>15.413940488866189</v>
      </c>
      <c r="P85" s="11">
        <f t="shared" si="94"/>
        <v>15.916221580496979</v>
      </c>
      <c r="Q85" s="11">
        <f t="shared" si="94"/>
        <v>17.582240197159088</v>
      </c>
      <c r="S85" s="40">
        <f t="shared" si="95"/>
        <v>0.49863459994821113</v>
      </c>
      <c r="T85" s="40">
        <f t="shared" si="96"/>
        <v>0.88130742232503945</v>
      </c>
      <c r="W85" t="str">
        <f t="shared" si="97"/>
        <v>Caring, leisure and other service occupations</v>
      </c>
      <c r="X85" s="11">
        <f t="shared" si="97"/>
        <v>71.669192672570404</v>
      </c>
      <c r="Y85" s="11">
        <f t="shared" si="97"/>
        <v>69.019256012906609</v>
      </c>
      <c r="Z85" s="11">
        <f t="shared" si="97"/>
        <v>69.100189449109664</v>
      </c>
      <c r="AA85" s="11">
        <f t="shared" si="97"/>
        <v>67.891661432884007</v>
      </c>
      <c r="AB85" s="11">
        <f t="shared" si="97"/>
        <v>68.769058542976012</v>
      </c>
      <c r="AD85" s="40">
        <f>IF(Z$6-X$6 &lt;&gt; 0,(EXP(LN(Z13/X13)/(Z$6-X$6))-1)*100,0)</f>
        <v>-0.72741172068091497</v>
      </c>
      <c r="AE85" s="40">
        <f t="shared" si="99"/>
        <v>-3.2018600521621643E-2</v>
      </c>
    </row>
    <row r="86" spans="1:31" x14ac:dyDescent="0.2">
      <c r="A86" t="str">
        <f t="shared" si="92"/>
        <v>Sales and customer service occupations</v>
      </c>
      <c r="B86" s="11">
        <f t="shared" si="92"/>
        <v>101.74441638451563</v>
      </c>
      <c r="C86" s="11">
        <f t="shared" si="92"/>
        <v>94.215258109451213</v>
      </c>
      <c r="D86" s="11">
        <f t="shared" si="92"/>
        <v>94.999460408345499</v>
      </c>
      <c r="E86" s="11">
        <f t="shared" si="92"/>
        <v>96.879125317888779</v>
      </c>
      <c r="F86" s="11">
        <f t="shared" si="92"/>
        <v>99.092733139326867</v>
      </c>
      <c r="H86" s="40">
        <f t="shared" si="100"/>
        <v>-1.3624876626607607</v>
      </c>
      <c r="I86" s="40">
        <f t="shared" si="93"/>
        <v>0.28162848608972446</v>
      </c>
      <c r="L86" t="str">
        <f t="shared" si="94"/>
        <v>Sales and customer service occupations</v>
      </c>
      <c r="M86" s="11">
        <f t="shared" si="94"/>
        <v>32.63156797263553</v>
      </c>
      <c r="N86" s="11">
        <f t="shared" si="94"/>
        <v>31.427689096714182</v>
      </c>
      <c r="O86" s="11">
        <f t="shared" si="94"/>
        <v>31.939794689100882</v>
      </c>
      <c r="P86" s="11">
        <f t="shared" si="94"/>
        <v>33.399305173057471</v>
      </c>
      <c r="Q86" s="11">
        <f t="shared" si="94"/>
        <v>35.699924641764916</v>
      </c>
      <c r="S86" s="40">
        <f t="shared" si="95"/>
        <v>-0.42763199534630036</v>
      </c>
      <c r="T86" s="40">
        <f t="shared" si="96"/>
        <v>0.74473185696639632</v>
      </c>
      <c r="W86" t="str">
        <f t="shared" si="97"/>
        <v>Sales and customer service occupations</v>
      </c>
      <c r="X86" s="11">
        <f t="shared" si="97"/>
        <v>69.112848411880137</v>
      </c>
      <c r="Y86" s="11">
        <f t="shared" si="97"/>
        <v>62.787569012737208</v>
      </c>
      <c r="Z86" s="11">
        <f t="shared" si="97"/>
        <v>63.059665719244677</v>
      </c>
      <c r="AA86" s="11">
        <f t="shared" si="97"/>
        <v>63.479820144831223</v>
      </c>
      <c r="AB86" s="11">
        <f t="shared" si="97"/>
        <v>63.39280849756183</v>
      </c>
      <c r="AD86" s="40">
        <f t="shared" si="98"/>
        <v>-1.8164853479849974</v>
      </c>
      <c r="AE86" s="40">
        <f t="shared" si="99"/>
        <v>3.513331206235204E-2</v>
      </c>
    </row>
    <row r="87" spans="1:31" x14ac:dyDescent="0.2">
      <c r="A87" t="str">
        <f t="shared" si="92"/>
        <v>Process, plant and machine operatives</v>
      </c>
      <c r="B87" s="11">
        <f t="shared" si="92"/>
        <v>63.409148366396735</v>
      </c>
      <c r="C87" s="11">
        <f t="shared" si="92"/>
        <v>66.507614579162166</v>
      </c>
      <c r="D87" s="11">
        <f t="shared" si="92"/>
        <v>58.830427592301803</v>
      </c>
      <c r="E87" s="11">
        <f t="shared" si="92"/>
        <v>58.461597426475933</v>
      </c>
      <c r="F87" s="11">
        <f t="shared" si="92"/>
        <v>54.176251375138165</v>
      </c>
      <c r="H87" s="40">
        <f t="shared" si="100"/>
        <v>-1.4878002335722118</v>
      </c>
      <c r="I87" s="40">
        <f t="shared" si="93"/>
        <v>-0.5479369936746914</v>
      </c>
      <c r="L87" t="str">
        <f t="shared" si="94"/>
        <v>Process, plant and machine operatives</v>
      </c>
      <c r="M87" s="11">
        <f t="shared" si="94"/>
        <v>56.435775789826096</v>
      </c>
      <c r="N87" s="11">
        <f t="shared" si="94"/>
        <v>59.584335774900246</v>
      </c>
      <c r="O87" s="11">
        <f t="shared" si="94"/>
        <v>53.151052811399211</v>
      </c>
      <c r="P87" s="11">
        <f t="shared" si="94"/>
        <v>52.058690646935553</v>
      </c>
      <c r="Q87" s="11">
        <f t="shared" si="94"/>
        <v>48.030278210648952</v>
      </c>
      <c r="S87" s="40">
        <f t="shared" si="95"/>
        <v>-1.1921443141704069</v>
      </c>
      <c r="T87" s="40">
        <f t="shared" si="96"/>
        <v>-0.6730998316039849</v>
      </c>
      <c r="W87" t="str">
        <f t="shared" si="97"/>
        <v>Process, plant and machine operatives</v>
      </c>
      <c r="X87" s="11">
        <f t="shared" si="97"/>
        <v>6.9733725765705881</v>
      </c>
      <c r="Y87" s="11">
        <f t="shared" si="97"/>
        <v>6.923278804261912</v>
      </c>
      <c r="Z87" s="11">
        <f t="shared" si="97"/>
        <v>5.6793747809025366</v>
      </c>
      <c r="AA87" s="11">
        <f t="shared" si="97"/>
        <v>6.4029067795404018</v>
      </c>
      <c r="AB87" s="11">
        <f t="shared" si="97"/>
        <v>6.1459731644892468</v>
      </c>
      <c r="AD87" s="40">
        <f t="shared" si="98"/>
        <v>-4.0220362410989363</v>
      </c>
      <c r="AE87" s="40">
        <f t="shared" si="99"/>
        <v>0.52776073951605884</v>
      </c>
    </row>
    <row r="88" spans="1:31" x14ac:dyDescent="0.2">
      <c r="A88" t="str">
        <f t="shared" si="92"/>
        <v>Elementary occupations</v>
      </c>
      <c r="B88" s="11">
        <f t="shared" si="92"/>
        <v>113.54430449091886</v>
      </c>
      <c r="C88" s="11">
        <f t="shared" si="92"/>
        <v>109.45770320814491</v>
      </c>
      <c r="D88" s="11">
        <f t="shared" si="92"/>
        <v>101.90502906628424</v>
      </c>
      <c r="E88" s="11">
        <f t="shared" si="92"/>
        <v>101.56468824229005</v>
      </c>
      <c r="F88" s="11">
        <f t="shared" si="92"/>
        <v>102.11753751427464</v>
      </c>
      <c r="H88" s="40">
        <f t="shared" si="100"/>
        <v>-2.1398104663306272</v>
      </c>
      <c r="I88" s="40">
        <f t="shared" si="93"/>
        <v>1.3888874195489009E-2</v>
      </c>
      <c r="L88" t="str">
        <f t="shared" si="94"/>
        <v>Elementary occupations</v>
      </c>
      <c r="M88" s="11">
        <f t="shared" si="94"/>
        <v>58.657692145288735</v>
      </c>
      <c r="N88" s="11">
        <f t="shared" si="94"/>
        <v>60.147778783659646</v>
      </c>
      <c r="O88" s="11">
        <f t="shared" si="94"/>
        <v>55.671693500483279</v>
      </c>
      <c r="P88" s="11">
        <f t="shared" si="94"/>
        <v>57.334114169732338</v>
      </c>
      <c r="Q88" s="11">
        <f t="shared" si="94"/>
        <v>55.702158911519177</v>
      </c>
      <c r="S88" s="40">
        <f t="shared" si="95"/>
        <v>-1.0394974457457851</v>
      </c>
      <c r="T88" s="40">
        <f t="shared" si="96"/>
        <v>3.6472914379581667E-3</v>
      </c>
      <c r="W88" t="str">
        <f t="shared" si="97"/>
        <v>Elementary occupations</v>
      </c>
      <c r="X88" s="11">
        <f t="shared" si="97"/>
        <v>54.886612345630105</v>
      </c>
      <c r="Y88" s="11">
        <f t="shared" si="97"/>
        <v>49.309924424485288</v>
      </c>
      <c r="Z88" s="11">
        <f t="shared" si="97"/>
        <v>46.233335565801077</v>
      </c>
      <c r="AA88" s="11">
        <f t="shared" si="97"/>
        <v>44.230574072557665</v>
      </c>
      <c r="AB88" s="11">
        <f t="shared" si="97"/>
        <v>46.415378602755489</v>
      </c>
      <c r="AD88" s="40">
        <f t="shared" si="98"/>
        <v>-3.3731637435643225</v>
      </c>
      <c r="AE88" s="40">
        <f t="shared" si="99"/>
        <v>2.62017839625317E-2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905.11800000000005</v>
      </c>
      <c r="C90" s="34">
        <f t="shared" si="101"/>
        <v>905.00099999999964</v>
      </c>
      <c r="D90" s="34">
        <f t="shared" si="101"/>
        <v>898.44400000000019</v>
      </c>
      <c r="E90" s="34">
        <f t="shared" si="101"/>
        <v>913.58299999999963</v>
      </c>
      <c r="F90" s="34">
        <f t="shared" si="101"/>
        <v>947.15600000000018</v>
      </c>
      <c r="H90" s="43">
        <f>IF(D$6-B$6 &lt;&gt; 0,(EXP(LN(D18/B18)/(D$6-B$6))-1)*100,0)</f>
        <v>-0.14790938126226783</v>
      </c>
      <c r="I90" s="43">
        <f>F56</f>
        <v>0.35261644863415764</v>
      </c>
      <c r="L90" s="24" t="str">
        <f t="shared" ref="L90:Q90" si="102">L18</f>
        <v>All occupations</v>
      </c>
      <c r="M90" s="34">
        <f t="shared" si="102"/>
        <v>456.3328170892579</v>
      </c>
      <c r="N90" s="34">
        <f t="shared" si="102"/>
        <v>466.0305934378394</v>
      </c>
      <c r="O90" s="34">
        <f t="shared" si="102"/>
        <v>447.89583111732003</v>
      </c>
      <c r="P90" s="34">
        <f t="shared" si="102"/>
        <v>452.31687854536221</v>
      </c>
      <c r="Q90" s="34">
        <f t="shared" si="102"/>
        <v>463.44225106786769</v>
      </c>
      <c r="S90" s="43">
        <f>IF(O$6-M$6 &lt;&gt; 0,(EXP(LN(O18/M18)/(O$6-M$6))-1)*100,0)</f>
        <v>-0.37253874180810387</v>
      </c>
      <c r="T90" s="43">
        <f>Q56</f>
        <v>0.22773290855151451</v>
      </c>
      <c r="W90" s="24" t="str">
        <f t="shared" ref="W90:AB90" si="103">W18</f>
        <v>All occupations</v>
      </c>
      <c r="X90" s="34">
        <f t="shared" si="103"/>
        <v>448.78518291074226</v>
      </c>
      <c r="Y90" s="34">
        <f t="shared" si="103"/>
        <v>438.97040656216029</v>
      </c>
      <c r="Z90" s="34">
        <f t="shared" si="103"/>
        <v>450.54816888268039</v>
      </c>
      <c r="AA90" s="34">
        <f t="shared" si="103"/>
        <v>461.26612145463741</v>
      </c>
      <c r="AB90" s="34">
        <f t="shared" si="103"/>
        <v>483.71374893213249</v>
      </c>
      <c r="AD90" s="43">
        <f>IF(Z$6-X$6 &lt;&gt; 0,(EXP(LN(Z18/X18)/(Z$6-X$6))-1)*100,0)</f>
        <v>7.8443865755906117E-2</v>
      </c>
      <c r="AE90" s="43">
        <f>AB56</f>
        <v>0.47464495031066534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East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39.600263863472534</v>
      </c>
      <c r="C8" s="11">
        <v>45.733066071024645</v>
      </c>
      <c r="D8" s="11">
        <v>46.837469273802256</v>
      </c>
      <c r="E8" s="11">
        <v>41.884038121004288</v>
      </c>
      <c r="F8" s="11">
        <v>45.609997198911195</v>
      </c>
      <c r="G8" s="10"/>
      <c r="H8" s="11">
        <f>F8-D8</f>
        <v>-1.227472074891061</v>
      </c>
      <c r="I8" s="11">
        <f>'RD T1'!E7</f>
        <v>22.496597655001196</v>
      </c>
      <c r="J8" s="11">
        <f>SUM(H8:I8)</f>
        <v>21.269125580110135</v>
      </c>
      <c r="L8" s="10" t="str">
        <f>name!D4</f>
        <v>11 Corporate managers and directors</v>
      </c>
      <c r="M8" s="11">
        <v>26.593529972586616</v>
      </c>
      <c r="N8" s="11">
        <v>30.25546281275135</v>
      </c>
      <c r="O8" s="11">
        <v>30.140364886078014</v>
      </c>
      <c r="P8" s="11">
        <v>25.609659354577456</v>
      </c>
      <c r="Q8" s="11">
        <v>26.489330992680323</v>
      </c>
      <c r="R8" s="10"/>
      <c r="S8" s="11">
        <f>Q8-O8</f>
        <v>-3.6510338933976918</v>
      </c>
      <c r="T8" s="11">
        <f>'RD T1'!T7</f>
        <v>12.129020815740228</v>
      </c>
      <c r="U8" s="11">
        <f>SUM(S8:T8)</f>
        <v>8.4779869223425361</v>
      </c>
      <c r="W8" s="10" t="str">
        <f>name!D4</f>
        <v>11 Corporate managers and directors</v>
      </c>
      <c r="X8" s="11">
        <v>13.006733890885949</v>
      </c>
      <c r="Y8" s="11">
        <v>15.4776032582733</v>
      </c>
      <c r="Z8" s="11">
        <v>16.697104387724288</v>
      </c>
      <c r="AA8" s="11">
        <v>16.274378766426906</v>
      </c>
      <c r="AB8" s="11">
        <v>19.120666206230933</v>
      </c>
      <c r="AC8" s="10"/>
      <c r="AD8" s="11">
        <f>AB8-Z8</f>
        <v>2.423561818506645</v>
      </c>
      <c r="AE8" s="11">
        <f>'RD T1'!T36</f>
        <v>10.36757683926097</v>
      </c>
      <c r="AF8" s="11">
        <f>SUM(AD8:AE8)</f>
        <v>12.791138657767615</v>
      </c>
    </row>
    <row r="9" spans="1:32" x14ac:dyDescent="0.2">
      <c r="A9" s="10" t="str">
        <f>name!D5</f>
        <v>12 Other managers and proprietors</v>
      </c>
      <c r="B9" s="11">
        <v>27.151450121702112</v>
      </c>
      <c r="C9" s="11">
        <v>30.390682577284228</v>
      </c>
      <c r="D9" s="11">
        <v>29.250375954647009</v>
      </c>
      <c r="E9" s="11">
        <v>29.852562961071474</v>
      </c>
      <c r="F9" s="11">
        <v>34.626683158872929</v>
      </c>
      <c r="H9" s="11">
        <f t="shared" ref="H9:H32" si="2">F9-D9</f>
        <v>5.3763072042259203</v>
      </c>
      <c r="I9" s="11">
        <f>'RD T1'!E8</f>
        <v>17.701573298868915</v>
      </c>
      <c r="J9" s="11">
        <f>SUM(H9:I9)</f>
        <v>23.077880503094836</v>
      </c>
      <c r="L9" s="10" t="str">
        <f>name!D5</f>
        <v>12 Other managers and proprietors</v>
      </c>
      <c r="M9" s="11">
        <v>16.789159439488756</v>
      </c>
      <c r="N9" s="11">
        <v>18.670248328197097</v>
      </c>
      <c r="O9" s="11">
        <v>16.574408951686859</v>
      </c>
      <c r="P9" s="11">
        <v>18.364542965313124</v>
      </c>
      <c r="Q9" s="11">
        <v>21.861167610573645</v>
      </c>
      <c r="S9" s="11">
        <f t="shared" ref="S9:S32" si="3">Q9-O9</f>
        <v>5.2867586588867859</v>
      </c>
      <c r="T9" s="11">
        <f>'RD T1'!T8</f>
        <v>9.925469846326834</v>
      </c>
      <c r="U9" s="11">
        <f>SUM(S9:T9)</f>
        <v>15.21222850521362</v>
      </c>
      <c r="W9" s="10" t="str">
        <f>name!D5</f>
        <v>12 Other managers and proprietors</v>
      </c>
      <c r="X9" s="11">
        <v>10.36229068221339</v>
      </c>
      <c r="Y9" s="11">
        <v>11.720434249087148</v>
      </c>
      <c r="Z9" s="11">
        <v>12.675967002960164</v>
      </c>
      <c r="AA9" s="11">
        <v>11.488019995758409</v>
      </c>
      <c r="AB9" s="11">
        <v>12.765515548299259</v>
      </c>
      <c r="AD9" s="11">
        <f t="shared" ref="AD9:AD32" si="4">AB9-Z9</f>
        <v>8.9548545339095398E-2</v>
      </c>
      <c r="AE9" s="11">
        <f>'RD T1'!T37</f>
        <v>7.7761034525420767</v>
      </c>
      <c r="AF9" s="11">
        <f>SUM(AD9:AE9)</f>
        <v>7.8656519978811721</v>
      </c>
    </row>
    <row r="10" spans="1:32" x14ac:dyDescent="0.2">
      <c r="A10" s="10" t="str">
        <f>name!D6</f>
        <v>21 Science, research, engineering and technology professionals</v>
      </c>
      <c r="B10" s="11">
        <v>39.97279455164594</v>
      </c>
      <c r="C10" s="11">
        <v>43.01314424704281</v>
      </c>
      <c r="D10" s="11">
        <v>44.316162132984935</v>
      </c>
      <c r="E10" s="11">
        <v>53.983694972240848</v>
      </c>
      <c r="F10" s="11">
        <v>61.378040481370277</v>
      </c>
      <c r="G10" s="11"/>
      <c r="H10" s="11">
        <f t="shared" si="2"/>
        <v>17.061878348385342</v>
      </c>
      <c r="I10" s="11">
        <f>'RD T1'!E9</f>
        <v>20.417670214226032</v>
      </c>
      <c r="J10" s="11">
        <f t="shared" ref="J10:J32" si="5">SUM(H10:I10)</f>
        <v>37.47954856261137</v>
      </c>
      <c r="L10" s="10" t="str">
        <f>name!D6</f>
        <v>21 Science, research, engineering and technology professionals</v>
      </c>
      <c r="M10" s="11">
        <v>33.159528017857014</v>
      </c>
      <c r="N10" s="11">
        <v>36.169724724016866</v>
      </c>
      <c r="O10" s="11">
        <v>35.782997933430863</v>
      </c>
      <c r="P10" s="11">
        <v>42.310854672228679</v>
      </c>
      <c r="Q10" s="11">
        <v>46.782760963833034</v>
      </c>
      <c r="R10" s="11"/>
      <c r="S10" s="11">
        <f t="shared" si="3"/>
        <v>10.999763030402171</v>
      </c>
      <c r="T10" s="11">
        <f>'RD T1'!T9</f>
        <v>14.044812823134539</v>
      </c>
      <c r="U10" s="11">
        <f t="shared" ref="U10:U32" si="6">SUM(S10:T10)</f>
        <v>25.04457585353671</v>
      </c>
      <c r="W10" s="10" t="str">
        <f>name!D6</f>
        <v>21 Science, research, engineering and technology professionals</v>
      </c>
      <c r="X10" s="11">
        <v>6.8132665337889557</v>
      </c>
      <c r="Y10" s="11">
        <v>6.8434195230259585</v>
      </c>
      <c r="Z10" s="11">
        <v>8.5331641995541112</v>
      </c>
      <c r="AA10" s="11">
        <v>11.672840300012254</v>
      </c>
      <c r="AB10" s="11">
        <v>14.595279517537302</v>
      </c>
      <c r="AC10" s="11"/>
      <c r="AD10" s="11">
        <f t="shared" si="4"/>
        <v>6.0621153179831904</v>
      </c>
      <c r="AE10" s="11">
        <f>'RD T1'!T38</f>
        <v>6.3728573910914914</v>
      </c>
      <c r="AF10" s="11">
        <f t="shared" ref="AF10:AF32" si="7">SUM(AD10:AE10)</f>
        <v>12.434972709074682</v>
      </c>
    </row>
    <row r="11" spans="1:32" x14ac:dyDescent="0.2">
      <c r="A11" s="10" t="str">
        <f>name!D7</f>
        <v>22 Health professionals</v>
      </c>
      <c r="B11" s="11">
        <v>54.315991740109979</v>
      </c>
      <c r="C11" s="11">
        <v>55.448021260591702</v>
      </c>
      <c r="D11" s="11">
        <v>59.188712304029288</v>
      </c>
      <c r="E11" s="11">
        <v>59.358019837559233</v>
      </c>
      <c r="F11" s="11">
        <v>64.797074965992266</v>
      </c>
      <c r="G11" s="11"/>
      <c r="H11" s="11">
        <f t="shared" si="2"/>
        <v>5.6083626619629783</v>
      </c>
      <c r="I11" s="11">
        <f>'RD T1'!E10</f>
        <v>33.363482091372695</v>
      </c>
      <c r="J11" s="11">
        <f t="shared" si="5"/>
        <v>38.971844753335674</v>
      </c>
      <c r="L11" s="10" t="str">
        <f>name!D7</f>
        <v>22 Health professionals</v>
      </c>
      <c r="M11" s="11">
        <v>13.254256369239124</v>
      </c>
      <c r="N11" s="11">
        <v>13.43077536336974</v>
      </c>
      <c r="O11" s="11">
        <v>15.658841340426083</v>
      </c>
      <c r="P11" s="11">
        <v>15.78368870285561</v>
      </c>
      <c r="Q11" s="11">
        <v>17.441442130159079</v>
      </c>
      <c r="R11" s="11"/>
      <c r="S11" s="11">
        <f t="shared" si="3"/>
        <v>1.7826007897329958</v>
      </c>
      <c r="T11" s="11">
        <f>'RD T1'!T10</f>
        <v>6.3485920451748861</v>
      </c>
      <c r="U11" s="11">
        <f t="shared" si="6"/>
        <v>8.1311928349078819</v>
      </c>
      <c r="W11" s="10" t="str">
        <f>name!D7</f>
        <v>22 Health professionals</v>
      </c>
      <c r="X11" s="11">
        <v>41.061735370870856</v>
      </c>
      <c r="Y11" s="11">
        <v>42.017245897222011</v>
      </c>
      <c r="Z11" s="11">
        <v>43.529870963603209</v>
      </c>
      <c r="AA11" s="11">
        <v>43.57433113470362</v>
      </c>
      <c r="AB11" s="11">
        <v>47.355632835833241</v>
      </c>
      <c r="AC11" s="11"/>
      <c r="AD11" s="11">
        <f t="shared" si="4"/>
        <v>3.8257618722300322</v>
      </c>
      <c r="AE11" s="11">
        <f>'RD T1'!T39</f>
        <v>27.014890046197809</v>
      </c>
      <c r="AF11" s="11">
        <f t="shared" si="7"/>
        <v>30.840651918427842</v>
      </c>
    </row>
    <row r="12" spans="1:32" x14ac:dyDescent="0.2">
      <c r="A12" s="10" t="str">
        <f>name!D8</f>
        <v>23 Teaching and other educational professionals</v>
      </c>
      <c r="B12" s="11">
        <v>38.373722043206286</v>
      </c>
      <c r="C12" s="11">
        <v>39.201813936748394</v>
      </c>
      <c r="D12" s="11">
        <v>41.182468618205775</v>
      </c>
      <c r="E12" s="11">
        <v>42.590989132763887</v>
      </c>
      <c r="F12" s="11">
        <v>45.261189928403148</v>
      </c>
      <c r="G12" s="11"/>
      <c r="H12" s="11">
        <f t="shared" si="2"/>
        <v>4.0787213101973734</v>
      </c>
      <c r="I12" s="11">
        <f>'RD T1'!E11</f>
        <v>21.643353140696998</v>
      </c>
      <c r="J12" s="11">
        <f t="shared" si="5"/>
        <v>25.722074450894372</v>
      </c>
      <c r="L12" s="10" t="str">
        <f>name!D8</f>
        <v>23 Teaching and other educational professionals</v>
      </c>
      <c r="M12" s="11">
        <v>16.263097167912893</v>
      </c>
      <c r="N12" s="11">
        <v>13.838379529349519</v>
      </c>
      <c r="O12" s="11">
        <v>13.51483711471041</v>
      </c>
      <c r="P12" s="11">
        <v>14.477580899676525</v>
      </c>
      <c r="Q12" s="11">
        <v>15.167290590306996</v>
      </c>
      <c r="R12" s="11"/>
      <c r="S12" s="11">
        <f t="shared" si="3"/>
        <v>1.6524534755965856</v>
      </c>
      <c r="T12" s="11">
        <f>'RD T1'!T11</f>
        <v>6.3247995160001445</v>
      </c>
      <c r="U12" s="11">
        <f t="shared" si="6"/>
        <v>7.9772529915967301</v>
      </c>
      <c r="W12" s="10" t="str">
        <f>name!D8</f>
        <v>23 Teaching and other educational professionals</v>
      </c>
      <c r="X12" s="11">
        <v>22.110624875293393</v>
      </c>
      <c r="Y12" s="11">
        <v>25.363434407398952</v>
      </c>
      <c r="Z12" s="11">
        <v>27.667631503495446</v>
      </c>
      <c r="AA12" s="11">
        <v>28.113408233087323</v>
      </c>
      <c r="AB12" s="11">
        <v>30.093899338096119</v>
      </c>
      <c r="AC12" s="11"/>
      <c r="AD12" s="11">
        <f t="shared" si="4"/>
        <v>2.4262678346006723</v>
      </c>
      <c r="AE12" s="11">
        <f>'RD T1'!T40</f>
        <v>15.318553624696861</v>
      </c>
      <c r="AF12" s="11">
        <f t="shared" si="7"/>
        <v>17.744821459297533</v>
      </c>
    </row>
    <row r="13" spans="1:32" x14ac:dyDescent="0.2">
      <c r="A13" s="10" t="str">
        <f>name!D9</f>
        <v>24 Business, media and public service professionals</v>
      </c>
      <c r="B13" s="11">
        <v>38.90201914815075</v>
      </c>
      <c r="C13" s="11">
        <v>41.864045729414705</v>
      </c>
      <c r="D13" s="11">
        <v>47.428857556083166</v>
      </c>
      <c r="E13" s="11">
        <v>48.758888193814961</v>
      </c>
      <c r="F13" s="11">
        <v>55.018041429182766</v>
      </c>
      <c r="G13" s="11"/>
      <c r="H13" s="11">
        <f t="shared" si="2"/>
        <v>7.5891838730996</v>
      </c>
      <c r="I13" s="11">
        <f>'RD T1'!E12</f>
        <v>24.827988213859083</v>
      </c>
      <c r="J13" s="11">
        <f t="shared" si="5"/>
        <v>32.417172086958686</v>
      </c>
      <c r="L13" s="10" t="str">
        <f>name!D9</f>
        <v>24 Business, media and public service professionals</v>
      </c>
      <c r="M13" s="11">
        <v>20.956518865613816</v>
      </c>
      <c r="N13" s="11">
        <v>21.233856138400199</v>
      </c>
      <c r="O13" s="11">
        <v>23.345409173819128</v>
      </c>
      <c r="P13" s="11">
        <v>24.115348951296586</v>
      </c>
      <c r="Q13" s="11">
        <v>26.087571586666616</v>
      </c>
      <c r="R13" s="11"/>
      <c r="S13" s="11">
        <f t="shared" si="3"/>
        <v>2.7421624128474882</v>
      </c>
      <c r="T13" s="11">
        <f>'RD T1'!T12</f>
        <v>10.422799796301849</v>
      </c>
      <c r="U13" s="11">
        <f t="shared" si="6"/>
        <v>13.164962209149337</v>
      </c>
      <c r="W13" s="10" t="str">
        <f>name!D9</f>
        <v>24 Business, media and public service professionals</v>
      </c>
      <c r="X13" s="11">
        <v>17.945500282536987</v>
      </c>
      <c r="Y13" s="11">
        <v>20.630189591014506</v>
      </c>
      <c r="Z13" s="11">
        <v>24.083448382263967</v>
      </c>
      <c r="AA13" s="11">
        <v>24.643539242518383</v>
      </c>
      <c r="AB13" s="11">
        <v>28.930469842516139</v>
      </c>
      <c r="AC13" s="11"/>
      <c r="AD13" s="11">
        <f t="shared" si="4"/>
        <v>4.8470214602521722</v>
      </c>
      <c r="AE13" s="11">
        <f>'RD T1'!T41</f>
        <v>14.405188417557239</v>
      </c>
      <c r="AF13" s="11">
        <f t="shared" si="7"/>
        <v>19.252209877809413</v>
      </c>
    </row>
    <row r="14" spans="1:32" x14ac:dyDescent="0.2">
      <c r="A14" s="10" t="str">
        <f>name!D10</f>
        <v>31 Science, engineering and technology associate professionals</v>
      </c>
      <c r="B14" s="11">
        <v>16.58015591100235</v>
      </c>
      <c r="C14" s="11">
        <v>18.227342858116806</v>
      </c>
      <c r="D14" s="11">
        <v>19.501723949030438</v>
      </c>
      <c r="E14" s="11">
        <v>18.192659732837861</v>
      </c>
      <c r="F14" s="11">
        <v>19.325786685475627</v>
      </c>
      <c r="G14" s="11"/>
      <c r="H14" s="11">
        <f t="shared" si="2"/>
        <v>-0.1759372635548111</v>
      </c>
      <c r="I14" s="11">
        <f>'RD T1'!E13</f>
        <v>7.3816160459546714</v>
      </c>
      <c r="J14" s="11">
        <f t="shared" si="5"/>
        <v>7.2056787823998603</v>
      </c>
      <c r="L14" s="10" t="str">
        <f>name!D10</f>
        <v>31 Science, engineering and technology associate professionals</v>
      </c>
      <c r="M14" s="11">
        <v>13.279945915025253</v>
      </c>
      <c r="N14" s="11">
        <v>14.967577996157052</v>
      </c>
      <c r="O14" s="11">
        <v>15.531044069328118</v>
      </c>
      <c r="P14" s="11">
        <v>13.926826371629542</v>
      </c>
      <c r="Q14" s="11">
        <v>14.210103288381628</v>
      </c>
      <c r="R14" s="11"/>
      <c r="S14" s="11">
        <f t="shared" si="3"/>
        <v>-1.3209407809464899</v>
      </c>
      <c r="T14" s="11">
        <f>'RD T1'!T13</f>
        <v>5.0769132652437357</v>
      </c>
      <c r="U14" s="11">
        <f t="shared" si="6"/>
        <v>3.7559724842972457</v>
      </c>
      <c r="W14" s="10" t="str">
        <f>name!D10</f>
        <v>31 Science, engineering and technology associate professionals</v>
      </c>
      <c r="X14" s="11">
        <v>3.3002099959770983</v>
      </c>
      <c r="Y14" s="11">
        <v>3.2597648619597726</v>
      </c>
      <c r="Z14" s="11">
        <v>3.9706798797023537</v>
      </c>
      <c r="AA14" s="11">
        <v>4.2658333612083101</v>
      </c>
      <c r="AB14" s="11">
        <v>5.1156833970940232</v>
      </c>
      <c r="AC14" s="11"/>
      <c r="AD14" s="11">
        <f t="shared" si="4"/>
        <v>1.1450035173916695</v>
      </c>
      <c r="AE14" s="11">
        <f>'RD T1'!T42</f>
        <v>2.3047027807109335</v>
      </c>
      <c r="AF14" s="11">
        <f t="shared" si="7"/>
        <v>3.449706298102603</v>
      </c>
    </row>
    <row r="15" spans="1:32" x14ac:dyDescent="0.2">
      <c r="A15" s="10" t="str">
        <f>name!D11</f>
        <v>32 Health and social care associate professionals</v>
      </c>
      <c r="B15" s="11">
        <v>18.985667126593395</v>
      </c>
      <c r="C15" s="11">
        <v>19.35954242307924</v>
      </c>
      <c r="D15" s="11">
        <v>21.041078537789378</v>
      </c>
      <c r="E15" s="11">
        <v>33.566780202482875</v>
      </c>
      <c r="F15" s="11">
        <v>39.550980195338866</v>
      </c>
      <c r="G15" s="11"/>
      <c r="H15" s="11">
        <f t="shared" si="2"/>
        <v>18.509901657549488</v>
      </c>
      <c r="I15" s="11">
        <f>'RD T1'!E14</f>
        <v>20.342054387654692</v>
      </c>
      <c r="J15" s="11">
        <f t="shared" si="5"/>
        <v>38.851956045204176</v>
      </c>
      <c r="L15" s="10" t="str">
        <f>name!D11</f>
        <v>32 Health and social care associate professionals</v>
      </c>
      <c r="M15" s="11">
        <v>4.392402245188638</v>
      </c>
      <c r="N15" s="11">
        <v>4.2453375114172314</v>
      </c>
      <c r="O15" s="11">
        <v>4.8140072392696087</v>
      </c>
      <c r="P15" s="11">
        <v>6.5100989896264201</v>
      </c>
      <c r="Q15" s="11">
        <v>7.4643493614507914</v>
      </c>
      <c r="R15" s="11"/>
      <c r="S15" s="11">
        <f t="shared" si="3"/>
        <v>2.6503421221811827</v>
      </c>
      <c r="T15" s="11">
        <f>'RD T1'!T14</f>
        <v>3.2457289596644809</v>
      </c>
      <c r="U15" s="11">
        <f t="shared" si="6"/>
        <v>5.8960710818456636</v>
      </c>
      <c r="W15" s="10" t="str">
        <f>name!D11</f>
        <v>32 Health and social care associate professionals</v>
      </c>
      <c r="X15" s="11">
        <v>14.593264881404803</v>
      </c>
      <c r="Y15" s="11">
        <v>15.114204911661961</v>
      </c>
      <c r="Z15" s="11">
        <v>16.227071298519768</v>
      </c>
      <c r="AA15" s="11">
        <v>27.056681212856464</v>
      </c>
      <c r="AB15" s="11">
        <v>32.08663083388808</v>
      </c>
      <c r="AC15" s="11"/>
      <c r="AD15" s="11">
        <f t="shared" si="4"/>
        <v>15.859559535368312</v>
      </c>
      <c r="AE15" s="11">
        <f>'RD T1'!T43</f>
        <v>17.096325427990209</v>
      </c>
      <c r="AF15" s="11">
        <f t="shared" si="7"/>
        <v>32.955884963358521</v>
      </c>
    </row>
    <row r="16" spans="1:32" x14ac:dyDescent="0.2">
      <c r="A16" s="10" t="str">
        <f>name!D12</f>
        <v>33 Protective service occupations</v>
      </c>
      <c r="B16" s="11">
        <v>11.635084174885785</v>
      </c>
      <c r="C16" s="11">
        <v>12.292514330977298</v>
      </c>
      <c r="D16" s="11">
        <v>12.906496314839238</v>
      </c>
      <c r="E16" s="11">
        <v>10.417495611876301</v>
      </c>
      <c r="F16" s="11">
        <v>11.111900255288699</v>
      </c>
      <c r="G16" s="11"/>
      <c r="H16" s="11">
        <f t="shared" si="2"/>
        <v>-1.794596059550539</v>
      </c>
      <c r="I16" s="11">
        <f>'RD T1'!E15</f>
        <v>3.798046308705691</v>
      </c>
      <c r="J16" s="11">
        <f t="shared" si="5"/>
        <v>2.003450249155152</v>
      </c>
      <c r="L16" s="10" t="str">
        <f>name!D12</f>
        <v>33 Protective service occupations</v>
      </c>
      <c r="M16" s="11">
        <v>8.7947978901288462</v>
      </c>
      <c r="N16" s="11">
        <v>9.1079005381047704</v>
      </c>
      <c r="O16" s="11">
        <v>9.394521410782124</v>
      </c>
      <c r="P16" s="11">
        <v>7.380905833487085</v>
      </c>
      <c r="Q16" s="11">
        <v>7.1478077956250967</v>
      </c>
      <c r="R16" s="11"/>
      <c r="S16" s="11">
        <f t="shared" si="3"/>
        <v>-2.2467136151570273</v>
      </c>
      <c r="T16" s="11">
        <f>'RD T1'!T15</f>
        <v>2.0564623648133349</v>
      </c>
      <c r="U16" s="11">
        <f t="shared" si="6"/>
        <v>-0.19025125034369239</v>
      </c>
      <c r="W16" s="10" t="str">
        <f>name!D12</f>
        <v>33 Protective service occupations</v>
      </c>
      <c r="X16" s="11">
        <v>2.840286284756937</v>
      </c>
      <c r="Y16" s="11">
        <v>3.1846137928725198</v>
      </c>
      <c r="Z16" s="11">
        <v>3.5119749040571153</v>
      </c>
      <c r="AA16" s="11">
        <v>3.0365897783892191</v>
      </c>
      <c r="AB16" s="11">
        <v>3.9640924596635978</v>
      </c>
      <c r="AC16" s="11"/>
      <c r="AD16" s="11">
        <f t="shared" si="4"/>
        <v>0.45211755560648248</v>
      </c>
      <c r="AE16" s="11">
        <f>'RD T1'!T44</f>
        <v>1.7415839438923564</v>
      </c>
      <c r="AF16" s="11">
        <f t="shared" si="7"/>
        <v>2.1937014994988386</v>
      </c>
    </row>
    <row r="17" spans="1:32" x14ac:dyDescent="0.2">
      <c r="A17" s="10" t="str">
        <f>name!D13</f>
        <v>34 Culture, media and sports occupations</v>
      </c>
      <c r="B17" s="11">
        <v>11.843891058680041</v>
      </c>
      <c r="C17" s="11">
        <v>12.091813766975473</v>
      </c>
      <c r="D17" s="11">
        <v>11.461121523603211</v>
      </c>
      <c r="E17" s="11">
        <v>9.9657635997744602</v>
      </c>
      <c r="F17" s="11">
        <v>11.043669875294244</v>
      </c>
      <c r="G17" s="11"/>
      <c r="H17" s="11">
        <f t="shared" si="2"/>
        <v>-0.41745164830896719</v>
      </c>
      <c r="I17" s="11">
        <f>'RD T1'!E16</f>
        <v>5.1905679259949036</v>
      </c>
      <c r="J17" s="11">
        <f t="shared" si="5"/>
        <v>4.7731162776859364</v>
      </c>
      <c r="L17" s="10" t="str">
        <f>name!D13</f>
        <v>34 Culture, media and sports occupations</v>
      </c>
      <c r="M17" s="11">
        <v>5.1157546116469055</v>
      </c>
      <c r="N17" s="11">
        <v>5.8018595627603133</v>
      </c>
      <c r="O17" s="11">
        <v>4.7942862924957552</v>
      </c>
      <c r="P17" s="11">
        <v>4.1046939119886234</v>
      </c>
      <c r="Q17" s="11">
        <v>4.3948390849479564</v>
      </c>
      <c r="R17" s="11"/>
      <c r="S17" s="11">
        <f t="shared" si="3"/>
        <v>-0.39944720754779883</v>
      </c>
      <c r="T17" s="11">
        <f>'RD T1'!T16</f>
        <v>1.7163173637757172</v>
      </c>
      <c r="U17" s="11">
        <f t="shared" si="6"/>
        <v>1.3168701562279184</v>
      </c>
      <c r="W17" s="10" t="str">
        <f>name!D13</f>
        <v>34 Culture, media and sports occupations</v>
      </c>
      <c r="X17" s="11">
        <v>6.7281364470331404</v>
      </c>
      <c r="Y17" s="11">
        <v>6.2899542042151664</v>
      </c>
      <c r="Z17" s="11">
        <v>6.6668352311074601</v>
      </c>
      <c r="AA17" s="11">
        <v>5.8610696877858315</v>
      </c>
      <c r="AB17" s="11">
        <v>6.6488307903462776</v>
      </c>
      <c r="AC17" s="11"/>
      <c r="AD17" s="11">
        <f t="shared" si="4"/>
        <v>-1.8004440761182572E-2</v>
      </c>
      <c r="AE17" s="11">
        <f>'RD T1'!T45</f>
        <v>3.474250562219189</v>
      </c>
      <c r="AF17" s="11">
        <f t="shared" si="7"/>
        <v>3.4562461214580065</v>
      </c>
    </row>
    <row r="18" spans="1:32" x14ac:dyDescent="0.2">
      <c r="A18" s="10" t="str">
        <f>name!D14</f>
        <v>35 Business and public service associate professionals</v>
      </c>
      <c r="B18" s="11">
        <v>38.137943267251778</v>
      </c>
      <c r="C18" s="11">
        <v>39.383671684021401</v>
      </c>
      <c r="D18" s="11">
        <v>41.244655701968696</v>
      </c>
      <c r="E18" s="11">
        <v>40.911751729599395</v>
      </c>
      <c r="F18" s="11">
        <v>43.5837864962132</v>
      </c>
      <c r="G18" s="11"/>
      <c r="H18" s="11">
        <f t="shared" si="2"/>
        <v>2.3391307942445039</v>
      </c>
      <c r="I18" s="11">
        <f>'RD T1'!E17</f>
        <v>19.514926941083232</v>
      </c>
      <c r="J18" s="11">
        <f t="shared" si="5"/>
        <v>21.854057735327736</v>
      </c>
      <c r="L18" s="10" t="str">
        <f>name!D14</f>
        <v>35 Business and public service associate professionals</v>
      </c>
      <c r="M18" s="11">
        <v>18.8613654252045</v>
      </c>
      <c r="N18" s="11">
        <v>19.301624884952144</v>
      </c>
      <c r="O18" s="11">
        <v>20.120427361498624</v>
      </c>
      <c r="P18" s="11">
        <v>19.689928630001837</v>
      </c>
      <c r="Q18" s="11">
        <v>20.094866173552699</v>
      </c>
      <c r="R18" s="11"/>
      <c r="S18" s="11">
        <f t="shared" si="3"/>
        <v>-2.5561187945925212E-2</v>
      </c>
      <c r="T18" s="11">
        <f>'RD T1'!T17</f>
        <v>7.5218988234509885</v>
      </c>
      <c r="U18" s="11">
        <f t="shared" si="6"/>
        <v>7.4963376355050633</v>
      </c>
      <c r="W18" s="10" t="str">
        <f>name!D14</f>
        <v>35 Business and public service associate professionals</v>
      </c>
      <c r="X18" s="11">
        <v>19.276577842047296</v>
      </c>
      <c r="Y18" s="11">
        <v>20.0820467990692</v>
      </c>
      <c r="Z18" s="11">
        <v>21.12422834047003</v>
      </c>
      <c r="AA18" s="11">
        <v>21.221823099597522</v>
      </c>
      <c r="AB18" s="11">
        <v>23.488920322660512</v>
      </c>
      <c r="AC18" s="11"/>
      <c r="AD18" s="11">
        <f t="shared" si="4"/>
        <v>2.3646919821904824</v>
      </c>
      <c r="AE18" s="11">
        <f>'RD T1'!T46</f>
        <v>11.993028117632246</v>
      </c>
      <c r="AF18" s="11">
        <f t="shared" si="7"/>
        <v>14.357720099822728</v>
      </c>
    </row>
    <row r="19" spans="1:32" x14ac:dyDescent="0.2">
      <c r="A19" s="10" t="str">
        <f>name!D15</f>
        <v>41 Administrative occupations</v>
      </c>
      <c r="B19" s="11">
        <v>86.294181835484835</v>
      </c>
      <c r="C19" s="11">
        <v>79.892164424842932</v>
      </c>
      <c r="D19" s="11">
        <v>83.464534101567878</v>
      </c>
      <c r="E19" s="11">
        <v>86.034696886137638</v>
      </c>
      <c r="F19" s="11">
        <v>84.842801136401576</v>
      </c>
      <c r="G19" s="11"/>
      <c r="H19" s="11">
        <f t="shared" si="2"/>
        <v>1.3782670348336978</v>
      </c>
      <c r="I19" s="11">
        <f>'RD T1'!E18</f>
        <v>43.211025801486947</v>
      </c>
      <c r="J19" s="11">
        <f t="shared" si="5"/>
        <v>44.589292836320645</v>
      </c>
      <c r="L19" s="10" t="str">
        <f>name!D15</f>
        <v>41 Administrative occupations</v>
      </c>
      <c r="M19" s="11">
        <v>25.983430421102501</v>
      </c>
      <c r="N19" s="11">
        <v>23.424901404469779</v>
      </c>
      <c r="O19" s="11">
        <v>27.881595119131937</v>
      </c>
      <c r="P19" s="11">
        <v>29.975550608528302</v>
      </c>
      <c r="Q19" s="11">
        <v>33.679464448972411</v>
      </c>
      <c r="R19" s="11"/>
      <c r="S19" s="11">
        <f t="shared" si="3"/>
        <v>5.7978693298404735</v>
      </c>
      <c r="T19" s="11">
        <f>'RD T1'!T18</f>
        <v>11.62259949362495</v>
      </c>
      <c r="U19" s="11">
        <f t="shared" si="6"/>
        <v>17.420468823465423</v>
      </c>
      <c r="W19" s="10" t="str">
        <f>name!D15</f>
        <v>41 Administrative occupations</v>
      </c>
      <c r="X19" s="11">
        <v>60.310751414382331</v>
      </c>
      <c r="Y19" s="11">
        <v>56.467263020373167</v>
      </c>
      <c r="Z19" s="11">
        <v>55.582938982435934</v>
      </c>
      <c r="AA19" s="11">
        <v>56.059146277609344</v>
      </c>
      <c r="AB19" s="11">
        <v>51.163336687429165</v>
      </c>
      <c r="AC19" s="11"/>
      <c r="AD19" s="11">
        <f t="shared" si="4"/>
        <v>-4.4196022950067686</v>
      </c>
      <c r="AE19" s="11">
        <f>'RD T1'!T47</f>
        <v>31.588426307861987</v>
      </c>
      <c r="AF19" s="11">
        <f t="shared" si="7"/>
        <v>27.168824012855218</v>
      </c>
    </row>
    <row r="20" spans="1:32" x14ac:dyDescent="0.2">
      <c r="A20" s="10" t="str">
        <f>name!D16</f>
        <v>42 Secretarial and related occupations</v>
      </c>
      <c r="B20" s="11">
        <v>18.751126558557111</v>
      </c>
      <c r="C20" s="11">
        <v>16.193678996836212</v>
      </c>
      <c r="D20" s="11">
        <v>16.3193494095914</v>
      </c>
      <c r="E20" s="11">
        <v>15.741746616066738</v>
      </c>
      <c r="F20" s="11">
        <v>12.969817749117585</v>
      </c>
      <c r="G20" s="11"/>
      <c r="H20" s="11">
        <f t="shared" si="2"/>
        <v>-3.349531660473815</v>
      </c>
      <c r="I20" s="11">
        <f>'RD T1'!E19</f>
        <v>8.0161843386321099</v>
      </c>
      <c r="J20" s="11">
        <f t="shared" si="5"/>
        <v>4.6666526781582949</v>
      </c>
      <c r="L20" s="10" t="str">
        <f>name!D16</f>
        <v>42 Secretarial and related occupations</v>
      </c>
      <c r="M20" s="11">
        <v>1.2558059436615248</v>
      </c>
      <c r="N20" s="11">
        <v>0.96718094790113562</v>
      </c>
      <c r="O20" s="11">
        <v>0.89627298817750845</v>
      </c>
      <c r="P20" s="11">
        <v>0.93330072634299899</v>
      </c>
      <c r="Q20" s="11">
        <v>1.0931405871789364</v>
      </c>
      <c r="R20" s="11"/>
      <c r="S20" s="11">
        <f t="shared" si="3"/>
        <v>0.19686759900142792</v>
      </c>
      <c r="T20" s="11">
        <f>'RD T1'!T19</f>
        <v>0.32732725242424843</v>
      </c>
      <c r="U20" s="11">
        <f t="shared" si="6"/>
        <v>0.52419485142567634</v>
      </c>
      <c r="W20" s="10" t="str">
        <f>name!D16</f>
        <v>42 Secretarial and related occupations</v>
      </c>
      <c r="X20" s="11">
        <v>17.495320614895583</v>
      </c>
      <c r="Y20" s="11">
        <v>15.226498048935076</v>
      </c>
      <c r="Z20" s="11">
        <v>15.423076421413887</v>
      </c>
      <c r="AA20" s="11">
        <v>14.808445889723744</v>
      </c>
      <c r="AB20" s="11">
        <v>11.876677161938643</v>
      </c>
      <c r="AC20" s="11"/>
      <c r="AD20" s="11">
        <f t="shared" si="4"/>
        <v>-3.546399259475244</v>
      </c>
      <c r="AE20" s="11">
        <f>'RD T1'!T48</f>
        <v>7.6888570862078627</v>
      </c>
      <c r="AF20" s="11">
        <f t="shared" si="7"/>
        <v>4.1424578267326186</v>
      </c>
    </row>
    <row r="21" spans="1:32" x14ac:dyDescent="0.2">
      <c r="A21" s="10" t="str">
        <f>name!D17</f>
        <v>51 Skilled agricultural and related trades</v>
      </c>
      <c r="B21" s="11">
        <v>9.8314967627196541</v>
      </c>
      <c r="C21" s="11">
        <v>8.1291302717673251</v>
      </c>
      <c r="D21" s="11">
        <v>8.207815179753668</v>
      </c>
      <c r="E21" s="11">
        <v>8.1231907012702873</v>
      </c>
      <c r="F21" s="11">
        <v>8.9325556477985408</v>
      </c>
      <c r="G21" s="11"/>
      <c r="H21" s="11">
        <f t="shared" si="2"/>
        <v>0.7247404680448728</v>
      </c>
      <c r="I21" s="11">
        <f>'RD T1'!E20</f>
        <v>4.6959655962752009</v>
      </c>
      <c r="J21" s="11">
        <f t="shared" si="5"/>
        <v>5.4207060643200737</v>
      </c>
      <c r="L21" s="10" t="str">
        <f>name!D17</f>
        <v>51 Skilled agricultural and related trades</v>
      </c>
      <c r="M21" s="11">
        <v>9.1488197675629888</v>
      </c>
      <c r="N21" s="11">
        <v>7.1856604108828339</v>
      </c>
      <c r="O21" s="11">
        <v>6.4435916343090209</v>
      </c>
      <c r="P21" s="11">
        <v>6.3087098494368474</v>
      </c>
      <c r="Q21" s="11">
        <v>6.7907894138012397</v>
      </c>
      <c r="R21" s="11"/>
      <c r="S21" s="11">
        <f t="shared" si="3"/>
        <v>0.34719777949221875</v>
      </c>
      <c r="T21" s="11">
        <f>'RD T1'!T20</f>
        <v>3.3663201997658856</v>
      </c>
      <c r="U21" s="11">
        <f t="shared" si="6"/>
        <v>3.7135179792581043</v>
      </c>
      <c r="W21" s="10" t="str">
        <f>name!D17</f>
        <v>51 Skilled agricultural and related trades</v>
      </c>
      <c r="X21" s="11">
        <v>0.68267699515665881</v>
      </c>
      <c r="Y21" s="11">
        <v>0.94346986088449281</v>
      </c>
      <c r="Z21" s="11">
        <v>1.7642235454446467</v>
      </c>
      <c r="AA21" s="11">
        <v>1.814480851833439</v>
      </c>
      <c r="AB21" s="11">
        <v>2.1417662339973074</v>
      </c>
      <c r="AC21" s="11"/>
      <c r="AD21" s="11">
        <f t="shared" si="4"/>
        <v>0.37754268855266071</v>
      </c>
      <c r="AE21" s="11">
        <f>'RD T1'!T49</f>
        <v>1.3296453965093158</v>
      </c>
      <c r="AF21" s="11">
        <f t="shared" si="7"/>
        <v>1.7071880850619765</v>
      </c>
    </row>
    <row r="22" spans="1:32" x14ac:dyDescent="0.2">
      <c r="A22" s="10" t="str">
        <f>name!D18</f>
        <v>52 Skilled metal, electrical and electronic trades</v>
      </c>
      <c r="B22" s="11">
        <v>39.310368443960606</v>
      </c>
      <c r="C22" s="11">
        <v>38.358534355845485</v>
      </c>
      <c r="D22" s="11">
        <v>32.431789522504481</v>
      </c>
      <c r="E22" s="11">
        <v>30.981039824266574</v>
      </c>
      <c r="F22" s="11">
        <v>27.915784598473167</v>
      </c>
      <c r="G22" s="11"/>
      <c r="H22" s="11">
        <f t="shared" si="2"/>
        <v>-4.5160049240313143</v>
      </c>
      <c r="I22" s="11">
        <f>'RD T1'!E21</f>
        <v>11.160729758192062</v>
      </c>
      <c r="J22" s="11">
        <f t="shared" si="5"/>
        <v>6.6447248341607477</v>
      </c>
      <c r="L22" s="10" t="str">
        <f>name!D18</f>
        <v>52 Skilled metal, electrical and electronic trades</v>
      </c>
      <c r="M22" s="11">
        <v>38.944109105918692</v>
      </c>
      <c r="N22" s="11">
        <v>37.784134515141943</v>
      </c>
      <c r="O22" s="11">
        <v>31.978316778824048</v>
      </c>
      <c r="P22" s="11">
        <v>30.133404196204115</v>
      </c>
      <c r="Q22" s="11">
        <v>26.807722025287436</v>
      </c>
      <c r="R22" s="11"/>
      <c r="S22" s="11">
        <f t="shared" si="3"/>
        <v>-5.1705947535366121</v>
      </c>
      <c r="T22" s="11">
        <f>'RD T1'!T21</f>
        <v>10.641599452398831</v>
      </c>
      <c r="U22" s="11">
        <f t="shared" si="6"/>
        <v>5.4710046988622185</v>
      </c>
      <c r="W22" s="10" t="str">
        <f>name!D18</f>
        <v>52 Skilled metal, electrical and electronic trades</v>
      </c>
      <c r="X22" s="11">
        <v>0.36625933804187388</v>
      </c>
      <c r="Y22" s="11">
        <v>0.57439984070351635</v>
      </c>
      <c r="Z22" s="11">
        <v>0.45347274368041507</v>
      </c>
      <c r="AA22" s="11">
        <v>0.84763562806243975</v>
      </c>
      <c r="AB22" s="11">
        <v>1.1080625731857383</v>
      </c>
      <c r="AC22" s="11"/>
      <c r="AD22" s="11">
        <f t="shared" si="4"/>
        <v>0.65458982950532318</v>
      </c>
      <c r="AE22" s="11">
        <f>'RD T1'!T50</f>
        <v>0.5191303057932305</v>
      </c>
      <c r="AF22" s="11">
        <f t="shared" si="7"/>
        <v>1.1737201352985536</v>
      </c>
    </row>
    <row r="23" spans="1:32" x14ac:dyDescent="0.2">
      <c r="A23" s="10" t="str">
        <f>name!D19</f>
        <v>53 Skilled construction and building trades</v>
      </c>
      <c r="B23" s="11">
        <v>30.758676250161187</v>
      </c>
      <c r="C23" s="11">
        <v>33.610799154572923</v>
      </c>
      <c r="D23" s="11">
        <v>27.25508238263054</v>
      </c>
      <c r="E23" s="11">
        <v>25.576380419123996</v>
      </c>
      <c r="F23" s="11">
        <v>22.521585482091755</v>
      </c>
      <c r="G23" s="11"/>
      <c r="H23" s="11">
        <f t="shared" si="2"/>
        <v>-4.7334969005387855</v>
      </c>
      <c r="I23" s="11">
        <f>'RD T1'!E22</f>
        <v>10.239390487597669</v>
      </c>
      <c r="J23" s="11">
        <f t="shared" si="5"/>
        <v>5.5058935870588837</v>
      </c>
      <c r="L23" s="10" t="str">
        <f>name!D19</f>
        <v>53 Skilled construction and building trades</v>
      </c>
      <c r="M23" s="11">
        <v>29.630317619464488</v>
      </c>
      <c r="N23" s="11">
        <v>32.975495389911245</v>
      </c>
      <c r="O23" s="11">
        <v>26.464658132895178</v>
      </c>
      <c r="P23" s="11">
        <v>25.070237203460518</v>
      </c>
      <c r="Q23" s="11">
        <v>21.970504511737534</v>
      </c>
      <c r="R23" s="11"/>
      <c r="S23" s="11">
        <f t="shared" si="3"/>
        <v>-4.4941536211576434</v>
      </c>
      <c r="T23" s="11">
        <f>'RD T1'!T22</f>
        <v>9.9482413449594098</v>
      </c>
      <c r="U23" s="11">
        <f t="shared" si="6"/>
        <v>5.4540877238017664</v>
      </c>
      <c r="W23" s="10" t="str">
        <f>name!D19</f>
        <v>53 Skilled construction and building trades</v>
      </c>
      <c r="X23" s="11">
        <v>1.1283586306966946</v>
      </c>
      <c r="Y23" s="11">
        <v>0.63530376466168004</v>
      </c>
      <c r="Z23" s="11">
        <v>0.79042424973535386</v>
      </c>
      <c r="AA23" s="11">
        <v>0.50614321566347065</v>
      </c>
      <c r="AB23" s="11">
        <v>0.55108097035423376</v>
      </c>
      <c r="AC23" s="11"/>
      <c r="AD23" s="11">
        <f t="shared" si="4"/>
        <v>-0.2393432793811201</v>
      </c>
      <c r="AE23" s="11">
        <f>'RD T1'!T51</f>
        <v>0.29114914263825914</v>
      </c>
      <c r="AF23" s="11">
        <f t="shared" si="7"/>
        <v>5.180586325713904E-2</v>
      </c>
    </row>
    <row r="24" spans="1:32" x14ac:dyDescent="0.2">
      <c r="A24" s="10" t="str">
        <f>name!D20</f>
        <v>54 Textiles, printing and other skilled trades</v>
      </c>
      <c r="B24" s="11">
        <v>19.270778464065046</v>
      </c>
      <c r="C24" s="11">
        <v>17.196803680305958</v>
      </c>
      <c r="D24" s="11">
        <v>16.157260532061432</v>
      </c>
      <c r="E24" s="11">
        <v>16.930007458073138</v>
      </c>
      <c r="F24" s="11">
        <v>16.928483946899597</v>
      </c>
      <c r="G24" s="11"/>
      <c r="H24" s="11">
        <f t="shared" si="2"/>
        <v>0.7712234148381647</v>
      </c>
      <c r="I24" s="11">
        <f>'RD T1'!E23</f>
        <v>7.5211998505336659</v>
      </c>
      <c r="J24" s="11">
        <f t="shared" si="5"/>
        <v>8.2924232653718306</v>
      </c>
      <c r="L24" s="10" t="str">
        <f>name!D20</f>
        <v>54 Textiles, printing and other skilled trades</v>
      </c>
      <c r="M24" s="11">
        <v>11.14961563995592</v>
      </c>
      <c r="N24" s="11">
        <v>10.096271403895097</v>
      </c>
      <c r="O24" s="11">
        <v>8.3837692006071425</v>
      </c>
      <c r="P24" s="11">
        <v>8.9132151084856481</v>
      </c>
      <c r="Q24" s="11">
        <v>8.9444985416202254</v>
      </c>
      <c r="R24" s="11"/>
      <c r="S24" s="11">
        <f t="shared" si="3"/>
        <v>0.56072934101308292</v>
      </c>
      <c r="T24" s="11">
        <f>'RD T1'!T23</f>
        <v>2.7707103854832664</v>
      </c>
      <c r="U24" s="11">
        <f t="shared" si="6"/>
        <v>3.3314397264963493</v>
      </c>
      <c r="W24" s="10" t="str">
        <f>name!D20</f>
        <v>54 Textiles, printing and other skilled trades</v>
      </c>
      <c r="X24" s="11">
        <v>8.121162824109124</v>
      </c>
      <c r="Y24" s="11">
        <v>7.1005322764108545</v>
      </c>
      <c r="Z24" s="11">
        <v>7.7734913314542879</v>
      </c>
      <c r="AA24" s="11">
        <v>8.0167923495874671</v>
      </c>
      <c r="AB24" s="11">
        <v>7.9839854052793484</v>
      </c>
      <c r="AC24" s="11"/>
      <c r="AD24" s="11">
        <f t="shared" si="4"/>
        <v>0.21049407382506047</v>
      </c>
      <c r="AE24" s="11">
        <f>'RD T1'!T52</f>
        <v>4.7504894650503982</v>
      </c>
      <c r="AF24" s="11">
        <f t="shared" si="7"/>
        <v>4.9609835388754586</v>
      </c>
    </row>
    <row r="25" spans="1:32" x14ac:dyDescent="0.2">
      <c r="A25" s="10" t="str">
        <f>name!D21</f>
        <v>61 Caring personal service occupations</v>
      </c>
      <c r="B25" s="11">
        <v>64.863358835168683</v>
      </c>
      <c r="C25" s="11">
        <v>61.581083991428557</v>
      </c>
      <c r="D25" s="11">
        <v>62.930136725529941</v>
      </c>
      <c r="E25" s="11">
        <v>64.423912771951095</v>
      </c>
      <c r="F25" s="11">
        <v>66.69055436010062</v>
      </c>
      <c r="G25" s="11"/>
      <c r="H25" s="11">
        <f t="shared" si="2"/>
        <v>3.760417634570679</v>
      </c>
      <c r="I25" s="11">
        <f>'RD T1'!E24</f>
        <v>36.815760670331414</v>
      </c>
      <c r="J25" s="11">
        <f t="shared" si="5"/>
        <v>40.576178304902093</v>
      </c>
      <c r="L25" s="10" t="str">
        <f>name!D21</f>
        <v>61 Caring personal service occupations</v>
      </c>
      <c r="M25" s="11">
        <v>8.1905444979998432</v>
      </c>
      <c r="N25" s="11">
        <v>8.3295381555285299</v>
      </c>
      <c r="O25" s="11">
        <v>8.0848438417883095</v>
      </c>
      <c r="P25" s="11">
        <v>9.4980337587751897</v>
      </c>
      <c r="Q25" s="11">
        <v>10.729471630263605</v>
      </c>
      <c r="R25" s="11"/>
      <c r="S25" s="11">
        <f t="shared" si="3"/>
        <v>2.6446277884752956</v>
      </c>
      <c r="T25" s="11">
        <f>'RD T1'!T24</f>
        <v>4.2739721763548708</v>
      </c>
      <c r="U25" s="11">
        <f t="shared" si="6"/>
        <v>6.9185999648301664</v>
      </c>
      <c r="W25" s="10" t="str">
        <f>name!D21</f>
        <v>61 Caring personal service occupations</v>
      </c>
      <c r="X25" s="11">
        <v>56.672814337168845</v>
      </c>
      <c r="Y25" s="11">
        <v>53.251545835900039</v>
      </c>
      <c r="Z25" s="11">
        <v>54.8452928837416</v>
      </c>
      <c r="AA25" s="11">
        <v>54.925879013175873</v>
      </c>
      <c r="AB25" s="11">
        <v>55.961082729837045</v>
      </c>
      <c r="AC25" s="11"/>
      <c r="AD25" s="11">
        <f t="shared" si="4"/>
        <v>1.1157898460954456</v>
      </c>
      <c r="AE25" s="11">
        <f>'RD T1'!T53</f>
        <v>32.541788493976547</v>
      </c>
      <c r="AF25" s="11">
        <f t="shared" si="7"/>
        <v>33.657578340071993</v>
      </c>
    </row>
    <row r="26" spans="1:32" x14ac:dyDescent="0.2">
      <c r="A26" s="10" t="str">
        <f>name!D22</f>
        <v>62 Leisure, travel and related personal service occupations</v>
      </c>
      <c r="B26" s="11">
        <v>20.767238960033453</v>
      </c>
      <c r="C26" s="11">
        <v>21.877340978080174</v>
      </c>
      <c r="D26" s="11">
        <v>20.409570734791885</v>
      </c>
      <c r="E26" s="11">
        <v>18.498942825834202</v>
      </c>
      <c r="F26" s="11">
        <v>18.709395293182094</v>
      </c>
      <c r="G26" s="11"/>
      <c r="H26" s="11">
        <f t="shared" si="2"/>
        <v>-1.7001754416097903</v>
      </c>
      <c r="I26" s="11">
        <f>'RD T1'!E25</f>
        <v>9.5459678923796734</v>
      </c>
      <c r="J26" s="11">
        <f t="shared" si="5"/>
        <v>7.8457924507698831</v>
      </c>
      <c r="L26" s="10" t="str">
        <f>name!D22</f>
        <v>62 Leisure, travel and related personal service occupations</v>
      </c>
      <c r="M26" s="11">
        <v>6.054853909146197</v>
      </c>
      <c r="N26" s="11">
        <v>6.4541102924653018</v>
      </c>
      <c r="O26" s="11">
        <v>6.4302908887473773</v>
      </c>
      <c r="P26" s="11">
        <v>5.9041670961072947</v>
      </c>
      <c r="Q26" s="11">
        <v>6.2687953091418027</v>
      </c>
      <c r="R26" s="11"/>
      <c r="S26" s="11">
        <f t="shared" si="3"/>
        <v>-0.16149557960557459</v>
      </c>
      <c r="T26" s="11">
        <f>'RD T1'!T25</f>
        <v>2.5172109800597582</v>
      </c>
      <c r="U26" s="11">
        <f t="shared" si="6"/>
        <v>2.3557154004541836</v>
      </c>
      <c r="W26" s="10" t="str">
        <f>name!D22</f>
        <v>62 Leisure, travel and related personal service occupations</v>
      </c>
      <c r="X26" s="11">
        <v>14.712385050887226</v>
      </c>
      <c r="Y26" s="11">
        <v>15.423230685614865</v>
      </c>
      <c r="Z26" s="11">
        <v>13.979279846044482</v>
      </c>
      <c r="AA26" s="11">
        <v>12.594775729726898</v>
      </c>
      <c r="AB26" s="11">
        <v>12.440599984040304</v>
      </c>
      <c r="AC26" s="11"/>
      <c r="AD26" s="11">
        <f t="shared" si="4"/>
        <v>-1.5386798620041784</v>
      </c>
      <c r="AE26" s="11">
        <f>'RD T1'!T54</f>
        <v>7.0287569123199134</v>
      </c>
      <c r="AF26" s="11">
        <f t="shared" si="7"/>
        <v>5.490077050315735</v>
      </c>
    </row>
    <row r="27" spans="1:32" x14ac:dyDescent="0.2">
      <c r="A27" s="10" t="str">
        <f>name!D23</f>
        <v>63 Community and civil enforcement occupations</v>
      </c>
      <c r="B27" s="11">
        <v>1.0739216413173334</v>
      </c>
      <c r="C27" s="11">
        <v>0.97522936428492135</v>
      </c>
      <c r="D27" s="11">
        <v>1.174422477654083</v>
      </c>
      <c r="E27" s="11">
        <v>0.88502741559573728</v>
      </c>
      <c r="F27" s="11">
        <v>0.95134908685234998</v>
      </c>
      <c r="G27" s="11"/>
      <c r="H27" s="11">
        <f t="shared" si="2"/>
        <v>-0.22307339080173305</v>
      </c>
      <c r="I27" s="11">
        <f>'RD T1'!E26</f>
        <v>0.45827689435976104</v>
      </c>
      <c r="J27" s="11">
        <f t="shared" si="5"/>
        <v>0.23520350355802799</v>
      </c>
      <c r="L27" s="10" t="str">
        <f>name!D23</f>
        <v>63 Community and civil enforcement occupations</v>
      </c>
      <c r="M27" s="11">
        <v>0.78992835680299267</v>
      </c>
      <c r="N27" s="11">
        <v>0.63074987289320894</v>
      </c>
      <c r="O27" s="11">
        <v>0.8988057583305018</v>
      </c>
      <c r="P27" s="11">
        <v>0.51402072561449486</v>
      </c>
      <c r="Q27" s="11">
        <v>0.5839732577536817</v>
      </c>
      <c r="R27" s="11"/>
      <c r="S27" s="11">
        <f t="shared" si="3"/>
        <v>-0.31483250057682011</v>
      </c>
      <c r="T27" s="11">
        <f>'RD T1'!T26</f>
        <v>0.22496581098511861</v>
      </c>
      <c r="U27" s="11">
        <f t="shared" si="6"/>
        <v>-8.9866689591701493E-2</v>
      </c>
      <c r="W27" s="10" t="str">
        <f>name!D23</f>
        <v>63 Community and civil enforcement occupations</v>
      </c>
      <c r="X27" s="11">
        <v>0.28399328451433981</v>
      </c>
      <c r="Y27" s="11">
        <v>0.3444794913917113</v>
      </c>
      <c r="Z27" s="11">
        <v>0.27561671932358212</v>
      </c>
      <c r="AA27" s="11">
        <v>0.37100668998124242</v>
      </c>
      <c r="AB27" s="11">
        <v>0.3673758290986685</v>
      </c>
      <c r="AC27" s="11"/>
      <c r="AD27" s="11">
        <f t="shared" si="4"/>
        <v>9.1759109775086389E-2</v>
      </c>
      <c r="AE27" s="11">
        <f>'RD T1'!T55</f>
        <v>0.23331108337464238</v>
      </c>
      <c r="AF27" s="11">
        <f t="shared" si="7"/>
        <v>0.32507019314972874</v>
      </c>
    </row>
    <row r="28" spans="1:32" x14ac:dyDescent="0.2">
      <c r="A28" s="10" t="str">
        <f>name!D24</f>
        <v>71 Sales occupations</v>
      </c>
      <c r="B28" s="11">
        <v>86.096988149613779</v>
      </c>
      <c r="C28" s="11">
        <v>77.951726418348173</v>
      </c>
      <c r="D28" s="11">
        <v>78.181794843882599</v>
      </c>
      <c r="E28" s="11">
        <v>78.192016727043281</v>
      </c>
      <c r="F28" s="11">
        <v>77.814300228075098</v>
      </c>
      <c r="G28" s="11"/>
      <c r="H28" s="11">
        <f t="shared" si="2"/>
        <v>-0.36749461580750165</v>
      </c>
      <c r="I28" s="11">
        <f>'RD T1'!E27</f>
        <v>39.437817544283362</v>
      </c>
      <c r="J28" s="11">
        <f t="shared" si="5"/>
        <v>39.070322928475861</v>
      </c>
      <c r="L28" s="10" t="str">
        <f>name!D24</f>
        <v>71 Sales occupations</v>
      </c>
      <c r="M28" s="11">
        <v>26.47422488516694</v>
      </c>
      <c r="N28" s="11">
        <v>25.653714254046466</v>
      </c>
      <c r="O28" s="11">
        <v>25.080222517941738</v>
      </c>
      <c r="P28" s="11">
        <v>24.961484445141902</v>
      </c>
      <c r="Q28" s="11">
        <v>25.601947925879642</v>
      </c>
      <c r="R28" s="11"/>
      <c r="S28" s="11">
        <f t="shared" si="3"/>
        <v>0.5217254079379039</v>
      </c>
      <c r="T28" s="11">
        <f>'RD T1'!T27</f>
        <v>8.5401722520901249</v>
      </c>
      <c r="U28" s="11">
        <f t="shared" si="6"/>
        <v>9.0618976600280288</v>
      </c>
      <c r="W28" s="10" t="str">
        <f>name!D24</f>
        <v>71 Sales occupations</v>
      </c>
      <c r="X28" s="11">
        <v>59.622763264446888</v>
      </c>
      <c r="Y28" s="11">
        <v>52.298012164301895</v>
      </c>
      <c r="Z28" s="11">
        <v>53.101572325940921</v>
      </c>
      <c r="AA28" s="11">
        <v>53.230532281901269</v>
      </c>
      <c r="AB28" s="11">
        <v>52.212352302195328</v>
      </c>
      <c r="AC28" s="11"/>
      <c r="AD28" s="11">
        <f t="shared" si="4"/>
        <v>-0.88922002374559383</v>
      </c>
      <c r="AE28" s="11">
        <f>'RD T1'!T56</f>
        <v>30.897645292193243</v>
      </c>
      <c r="AF28" s="11">
        <f t="shared" si="7"/>
        <v>30.008425268447649</v>
      </c>
    </row>
    <row r="29" spans="1:32" x14ac:dyDescent="0.2">
      <c r="A29" s="10" t="str">
        <f>name!D25</f>
        <v>72 Customer service occupations</v>
      </c>
      <c r="B29" s="11">
        <v>15.647428234901847</v>
      </c>
      <c r="C29" s="11">
        <v>16.263531691103044</v>
      </c>
      <c r="D29" s="11">
        <v>16.817665564462896</v>
      </c>
      <c r="E29" s="11">
        <v>18.687108590845497</v>
      </c>
      <c r="F29" s="11">
        <v>21.27843291125177</v>
      </c>
      <c r="G29" s="11"/>
      <c r="H29" s="11">
        <f t="shared" si="2"/>
        <v>4.4607673467888738</v>
      </c>
      <c r="I29" s="11">
        <f>'RD T1'!E28</f>
        <v>8.8536745511528583</v>
      </c>
      <c r="J29" s="11">
        <f t="shared" si="5"/>
        <v>13.314441897941732</v>
      </c>
      <c r="L29" s="10" t="str">
        <f>name!D25</f>
        <v>72 Customer service occupations</v>
      </c>
      <c r="M29" s="11">
        <v>6.1573430874685897</v>
      </c>
      <c r="N29" s="11">
        <v>5.7739748426677178</v>
      </c>
      <c r="O29" s="11">
        <v>6.8595721711591446</v>
      </c>
      <c r="P29" s="11">
        <v>8.4378207279155717</v>
      </c>
      <c r="Q29" s="11">
        <v>10.097976715885276</v>
      </c>
      <c r="R29" s="11"/>
      <c r="S29" s="11">
        <f t="shared" si="3"/>
        <v>3.2384045447261309</v>
      </c>
      <c r="T29" s="11">
        <f>'RD T1'!T28</f>
        <v>3.009372372464354</v>
      </c>
      <c r="U29" s="11">
        <f t="shared" si="6"/>
        <v>6.2477769171904853</v>
      </c>
      <c r="W29" s="10" t="str">
        <f>name!D25</f>
        <v>72 Customer service occupations</v>
      </c>
      <c r="X29" s="11">
        <v>9.4900851474332484</v>
      </c>
      <c r="Y29" s="11">
        <v>10.489556848435317</v>
      </c>
      <c r="Z29" s="11">
        <v>9.9580933933037539</v>
      </c>
      <c r="AA29" s="11">
        <v>10.24928786292995</v>
      </c>
      <c r="AB29" s="11">
        <v>11.180456195366506</v>
      </c>
      <c r="AC29" s="11"/>
      <c r="AD29" s="11">
        <f t="shared" si="4"/>
        <v>1.2223628020627526</v>
      </c>
      <c r="AE29" s="11">
        <f>'RD T1'!T57</f>
        <v>5.8443021786885057</v>
      </c>
      <c r="AF29" s="11">
        <f t="shared" si="7"/>
        <v>7.0666649807512583</v>
      </c>
    </row>
    <row r="30" spans="1:32" x14ac:dyDescent="0.2">
      <c r="A30" s="10" t="str">
        <f>name!D26</f>
        <v>81 Process, plant and machine operatives</v>
      </c>
      <c r="B30" s="11">
        <v>33.147941184344226</v>
      </c>
      <c r="C30" s="11">
        <v>30.224404392111406</v>
      </c>
      <c r="D30" s="11">
        <v>26.513648916341079</v>
      </c>
      <c r="E30" s="11">
        <v>27.04471479942459</v>
      </c>
      <c r="F30" s="11">
        <v>24.572978871367958</v>
      </c>
      <c r="G30" s="11"/>
      <c r="H30" s="11">
        <f t="shared" si="2"/>
        <v>-1.9406700449731211</v>
      </c>
      <c r="I30" s="11">
        <f>'RD T1'!E29</f>
        <v>9.9323146788761623</v>
      </c>
      <c r="J30" s="11">
        <f t="shared" si="5"/>
        <v>7.9916446339030411</v>
      </c>
      <c r="L30" s="10" t="str">
        <f>name!D26</f>
        <v>81 Process, plant and machine operatives</v>
      </c>
      <c r="M30" s="11">
        <v>27.275660503174656</v>
      </c>
      <c r="N30" s="11">
        <v>24.40490275041163</v>
      </c>
      <c r="O30" s="11">
        <v>21.728323838885981</v>
      </c>
      <c r="P30" s="11">
        <v>21.768875107043026</v>
      </c>
      <c r="Q30" s="11">
        <v>19.679356513922158</v>
      </c>
      <c r="R30" s="11"/>
      <c r="S30" s="11">
        <f t="shared" si="3"/>
        <v>-2.0489673249638223</v>
      </c>
      <c r="T30" s="11">
        <f>'RD T1'!T29</f>
        <v>7.4329359718624914</v>
      </c>
      <c r="U30" s="11">
        <f t="shared" si="6"/>
        <v>5.3839686468986692</v>
      </c>
      <c r="W30" s="10" t="str">
        <f>name!D26</f>
        <v>81 Process, plant and machine operatives</v>
      </c>
      <c r="X30" s="11">
        <v>5.8722806811695349</v>
      </c>
      <c r="Y30" s="11">
        <v>5.81950164169979</v>
      </c>
      <c r="Z30" s="11">
        <v>4.7853250774550808</v>
      </c>
      <c r="AA30" s="11">
        <v>5.2758396923815631</v>
      </c>
      <c r="AB30" s="11">
        <v>4.8936223574457944</v>
      </c>
      <c r="AC30" s="11"/>
      <c r="AD30" s="11">
        <f t="shared" si="4"/>
        <v>0.10829727999071359</v>
      </c>
      <c r="AE30" s="11">
        <f>'RD T1'!T58</f>
        <v>2.499378707013669</v>
      </c>
      <c r="AF30" s="11">
        <f t="shared" si="7"/>
        <v>2.6076759870043826</v>
      </c>
    </row>
    <row r="31" spans="1:32" x14ac:dyDescent="0.2">
      <c r="A31" s="10" t="str">
        <f>name!D27</f>
        <v>82 Transport and mobile machine drivers and operatives</v>
      </c>
      <c r="B31" s="11">
        <v>30.261207182052505</v>
      </c>
      <c r="C31" s="11">
        <v>36.283210187050756</v>
      </c>
      <c r="D31" s="11">
        <v>32.31677867596072</v>
      </c>
      <c r="E31" s="11">
        <v>31.416882627051347</v>
      </c>
      <c r="F31" s="11">
        <v>29.60327250377021</v>
      </c>
      <c r="G31" s="11"/>
      <c r="H31" s="11">
        <f t="shared" si="2"/>
        <v>-2.7135061721905096</v>
      </c>
      <c r="I31" s="11">
        <f>'RD T1'!E30</f>
        <v>15.941928960440608</v>
      </c>
      <c r="J31" s="11">
        <f t="shared" si="5"/>
        <v>13.228422788250098</v>
      </c>
      <c r="L31" s="10" t="str">
        <f>name!D27</f>
        <v>82 Transport and mobile machine drivers and operatives</v>
      </c>
      <c r="M31" s="11">
        <v>29.16011528665144</v>
      </c>
      <c r="N31" s="11">
        <v>35.179433024488617</v>
      </c>
      <c r="O31" s="11">
        <v>31.42272897251323</v>
      </c>
      <c r="P31" s="11">
        <v>30.289815539892526</v>
      </c>
      <c r="Q31" s="11">
        <v>28.350921696726793</v>
      </c>
      <c r="R31" s="11"/>
      <c r="S31" s="11">
        <f t="shared" si="3"/>
        <v>-3.071807275786437</v>
      </c>
      <c r="T31" s="11">
        <f>'RD T1'!T30</f>
        <v>15.224980937792559</v>
      </c>
      <c r="U31" s="11">
        <f t="shared" si="6"/>
        <v>12.153173662006122</v>
      </c>
      <c r="W31" s="10" t="str">
        <f>name!D27</f>
        <v>82 Transport and mobile machine drivers and operatives</v>
      </c>
      <c r="X31" s="11">
        <v>1.1010918954010533</v>
      </c>
      <c r="Y31" s="11">
        <v>1.1037771625621215</v>
      </c>
      <c r="Z31" s="11">
        <v>0.89404970344745582</v>
      </c>
      <c r="AA31" s="11">
        <v>1.1270670871588391</v>
      </c>
      <c r="AB31" s="11">
        <v>1.2523508070434521</v>
      </c>
      <c r="AC31" s="11"/>
      <c r="AD31" s="11">
        <f t="shared" si="4"/>
        <v>0.35830110359599632</v>
      </c>
      <c r="AE31" s="11">
        <f>'RD T1'!T59</f>
        <v>0.7169480226480528</v>
      </c>
      <c r="AF31" s="11">
        <f t="shared" si="7"/>
        <v>1.0752491262440491</v>
      </c>
    </row>
    <row r="32" spans="1:32" x14ac:dyDescent="0.2">
      <c r="A32" s="10" t="str">
        <f>name!D28</f>
        <v>91 Elementary trades and related occupations</v>
      </c>
      <c r="B32" s="11">
        <v>15.280613782908379</v>
      </c>
      <c r="C32" s="11">
        <v>13.490773280153467</v>
      </c>
      <c r="D32" s="11">
        <v>11.683553402501733</v>
      </c>
      <c r="E32" s="11">
        <v>20.442892391292627</v>
      </c>
      <c r="F32" s="11">
        <v>23.322720260601773</v>
      </c>
      <c r="G32" s="11"/>
      <c r="H32" s="11">
        <f t="shared" si="2"/>
        <v>11.63916685810004</v>
      </c>
      <c r="I32" s="11">
        <f>'RD T1'!E31</f>
        <v>9.2809115265021305</v>
      </c>
      <c r="J32" s="11">
        <f t="shared" si="5"/>
        <v>20.920078384602171</v>
      </c>
      <c r="L32" s="10" t="str">
        <f>name!D28</f>
        <v>91 Elementary trades and related occupations</v>
      </c>
      <c r="M32" s="11">
        <v>12.025748283285594</v>
      </c>
      <c r="N32" s="11">
        <v>10.830692507187985</v>
      </c>
      <c r="O32" s="11">
        <v>9.66370677194646</v>
      </c>
      <c r="P32" s="11">
        <v>13.000605049307277</v>
      </c>
      <c r="Q32" s="11">
        <v>14.126994475341874</v>
      </c>
      <c r="R32" s="11"/>
      <c r="S32" s="11">
        <f t="shared" si="3"/>
        <v>4.4632877033954141</v>
      </c>
      <c r="T32" s="11">
        <f>'RD T1'!T31</f>
        <v>4.3041991846463414</v>
      </c>
      <c r="U32" s="11">
        <f t="shared" si="6"/>
        <v>8.7674868880417556</v>
      </c>
      <c r="W32" s="10" t="str">
        <f>name!D28</f>
        <v>91 Elementary trades and related occupations</v>
      </c>
      <c r="X32" s="11">
        <v>3.254865499622793</v>
      </c>
      <c r="Y32" s="11">
        <v>2.6600807729655016</v>
      </c>
      <c r="Z32" s="11">
        <v>2.01984663055529</v>
      </c>
      <c r="AA32" s="11">
        <v>7.4422873419853346</v>
      </c>
      <c r="AB32" s="11">
        <v>9.1957257852598868</v>
      </c>
      <c r="AC32" s="11"/>
      <c r="AD32" s="11">
        <f t="shared" si="4"/>
        <v>7.1758791547045968</v>
      </c>
      <c r="AE32" s="11">
        <f>'RD T1'!T60</f>
        <v>4.976712341855789</v>
      </c>
      <c r="AF32" s="11">
        <f t="shared" si="7"/>
        <v>12.152591496560387</v>
      </c>
    </row>
    <row r="33" spans="1:32" x14ac:dyDescent="0.2">
      <c r="A33" s="10" t="str">
        <f>name!D29</f>
        <v>92 Elementary administration and service occupations</v>
      </c>
      <c r="B33" s="11">
        <v>98.263690708010486</v>
      </c>
      <c r="C33" s="11">
        <v>95.966929927991444</v>
      </c>
      <c r="D33" s="11">
        <v>90.221475663782513</v>
      </c>
      <c r="E33" s="11">
        <v>81.121795850997415</v>
      </c>
      <c r="F33" s="11">
        <v>78.794817253672875</v>
      </c>
      <c r="G33" s="11"/>
      <c r="H33" s="11">
        <f t="shared" ref="H33" si="8">F33-D33</f>
        <v>-11.426658410109638</v>
      </c>
      <c r="I33" s="11">
        <f>'RD T1'!E32</f>
        <v>39.012479277965106</v>
      </c>
      <c r="J33" s="11">
        <f>SUM(H33:I33)</f>
        <v>27.585820867855467</v>
      </c>
      <c r="L33" s="10" t="str">
        <f>name!D29</f>
        <v>92 Elementary administration and service occupations</v>
      </c>
      <c r="M33" s="11">
        <v>46.631943862003141</v>
      </c>
      <c r="N33" s="11">
        <v>49.317086276471663</v>
      </c>
      <c r="O33" s="11">
        <v>46.007986728536821</v>
      </c>
      <c r="P33" s="11">
        <v>44.333509120425063</v>
      </c>
      <c r="Q33" s="11">
        <v>41.575164436177303</v>
      </c>
      <c r="R33" s="11"/>
      <c r="S33" s="11">
        <f t="shared" ref="S33" si="9">Q33-O33</f>
        <v>-4.4328222923595177</v>
      </c>
      <c r="T33" s="11">
        <f>'RD T1'!T32</f>
        <v>17.050258957930613</v>
      </c>
      <c r="U33" s="11">
        <f t="shared" ref="U33" si="10">SUM(S33:T33)</f>
        <v>12.617436665571095</v>
      </c>
      <c r="W33" s="10" t="str">
        <f>name!D29</f>
        <v>92 Elementary administration and service occupations</v>
      </c>
      <c r="X33" s="11">
        <v>51.63174684600731</v>
      </c>
      <c r="Y33" s="11">
        <v>46.649843651519788</v>
      </c>
      <c r="Z33" s="11">
        <v>44.213488935245785</v>
      </c>
      <c r="AA33" s="11">
        <v>36.788286730572331</v>
      </c>
      <c r="AB33" s="11">
        <v>37.2196528174956</v>
      </c>
      <c r="AC33" s="11"/>
      <c r="AD33" s="11">
        <f t="shared" ref="AD33" si="11">AB33-Z33</f>
        <v>-6.9938361177501847</v>
      </c>
      <c r="AE33" s="11">
        <f>'RD T1'!T61</f>
        <v>21.962220320034497</v>
      </c>
      <c r="AF33" s="11">
        <f t="shared" ref="AF33" si="12">SUM(AD33:AE33)</f>
        <v>14.968384202284312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905.11800000000017</v>
      </c>
      <c r="C35" s="34">
        <f>SUM(C8:C33)</f>
        <v>905.00099999999941</v>
      </c>
      <c r="D35" s="34">
        <f>SUM(D8:D33)</f>
        <v>898.44399999999996</v>
      </c>
      <c r="E35" s="34">
        <f>SUM(E8:E33)</f>
        <v>913.58299999999974</v>
      </c>
      <c r="F35" s="34">
        <f>SUM(F8:F33)</f>
        <v>947.15599999999995</v>
      </c>
      <c r="G35" s="11"/>
      <c r="H35" s="34">
        <f>F35-D35</f>
        <v>48.711999999999989</v>
      </c>
      <c r="I35" s="34">
        <f>SUM(I8:I33)</f>
        <v>450.80150405242682</v>
      </c>
      <c r="J35" s="34">
        <f>SUM(J8:J33)</f>
        <v>499.51350405242675</v>
      </c>
      <c r="L35" s="231" t="str">
        <f>name!D3</f>
        <v>All occupations</v>
      </c>
      <c r="M35" s="34">
        <f>SUM(M8:M33)</f>
        <v>456.3328170892579</v>
      </c>
      <c r="N35" s="34">
        <f>SUM(N8:N33)</f>
        <v>466.03059343783951</v>
      </c>
      <c r="O35" s="34">
        <f>SUM(O8:O33)</f>
        <v>447.89583111732009</v>
      </c>
      <c r="P35" s="34">
        <f>SUM(P8:P33)</f>
        <v>452.31687854536221</v>
      </c>
      <c r="Q35" s="34">
        <f>SUM(Q8:Q33)</f>
        <v>463.4422510678678</v>
      </c>
      <c r="R35" s="11"/>
      <c r="S35" s="34">
        <f>Q35-O35</f>
        <v>15.546419950547715</v>
      </c>
      <c r="T35" s="34">
        <f>SUM(T8:T33)</f>
        <v>180.06768239246958</v>
      </c>
      <c r="U35" s="34">
        <f>SUM(U8:U33)</f>
        <v>195.61410234301735</v>
      </c>
      <c r="W35" s="231" t="str">
        <f>name!D3</f>
        <v>All occupations</v>
      </c>
      <c r="X35" s="34">
        <f>SUM(X8:X33)</f>
        <v>448.78518291074226</v>
      </c>
      <c r="Y35" s="34">
        <f>SUM(Y8:Y33)</f>
        <v>438.97040656216024</v>
      </c>
      <c r="Z35" s="34">
        <f>SUM(Z8:Z33)</f>
        <v>450.54816888268039</v>
      </c>
      <c r="AA35" s="34">
        <f>SUM(AA8:AA33)</f>
        <v>461.26612145463747</v>
      </c>
      <c r="AB35" s="34">
        <f>SUM(AB8:AB33)</f>
        <v>483.71374893213243</v>
      </c>
      <c r="AC35" s="11"/>
      <c r="AD35" s="34">
        <f t="shared" ref="AD35" si="13">AB35-Z35</f>
        <v>33.165580049452046</v>
      </c>
      <c r="AE35" s="34">
        <f>SUM(AE8:AE33)</f>
        <v>270.7338216599573</v>
      </c>
      <c r="AF35" s="34">
        <f>SUM(AF8:AF33)</f>
        <v>303.89940170940946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East (Continued)</v>
      </c>
      <c r="L38" s="19" t="str">
        <f>CONCATENATE(L$1," (Continued)")</f>
        <v>Occupation Table 2.1  Males: Employment Change by Occupation (SOC 2020) and Replacement Demand, 2015-2035, North East (Continued)</v>
      </c>
      <c r="W38" s="19" t="str">
        <f>CONCATENATE(W$1," (Continued)")</f>
        <v>Occupation Table 2.2  Females: Employment Change by Occupation (SOC 2020) and Replacement Demand, 2015-2035, North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4.3751493024636048</v>
      </c>
      <c r="C45" s="173">
        <f t="shared" si="20"/>
        <v>5.0533718825752318</v>
      </c>
      <c r="D45" s="173">
        <f t="shared" si="20"/>
        <v>5.2131762551480403</v>
      </c>
      <c r="E45" s="173">
        <f t="shared" si="20"/>
        <v>4.5845903569795299</v>
      </c>
      <c r="F45" s="173">
        <f t="shared" si="20"/>
        <v>4.8154683282280004</v>
      </c>
      <c r="H45" s="68">
        <f t="shared" ref="H45:H70" si="21">IF(D8&gt;0,(H8/D8)*100,0)</f>
        <v>-2.6207053752531131</v>
      </c>
      <c r="I45" s="69">
        <f t="shared" ref="I45:I70" si="22">IF(D8&gt;0,I8/D8*100,0)</f>
        <v>48.03119810656441</v>
      </c>
      <c r="J45" s="69">
        <f t="shared" ref="J45:J70" si="23">IF(D8&gt;0,(J8/D8)*100,0)</f>
        <v>45.410492731311294</v>
      </c>
      <c r="L45" t="str">
        <f t="shared" ref="L45:L70" si="24">L8</f>
        <v>11 Corporate managers and directors</v>
      </c>
      <c r="M45" s="173">
        <f t="shared" ref="M45:Q45" si="25">M8/M$35*100</f>
        <v>5.827661079081448</v>
      </c>
      <c r="N45" s="173">
        <f t="shared" si="25"/>
        <v>6.4921623684748315</v>
      </c>
      <c r="O45" s="173">
        <f t="shared" si="25"/>
        <v>6.7293247206364741</v>
      </c>
      <c r="P45" s="173">
        <f t="shared" si="25"/>
        <v>5.6618845259406125</v>
      </c>
      <c r="Q45" s="173">
        <f t="shared" si="25"/>
        <v>5.7157781647321473</v>
      </c>
      <c r="S45" s="68">
        <f t="shared" ref="S45:S70" si="26">IF(O8&gt;0,(S8/O8)*100,0)</f>
        <v>-12.113436274569199</v>
      </c>
      <c r="T45" s="69">
        <f t="shared" ref="T45:T70" si="27">IF(O8&gt;0,T8/O8*100,0)</f>
        <v>40.241784933873461</v>
      </c>
      <c r="U45" s="69">
        <f t="shared" ref="U45:U70" si="28">IF(O8&gt;0,(U8/O8)*100,0)</f>
        <v>28.128348659304258</v>
      </c>
      <c r="W45" t="str">
        <f t="shared" ref="W45:W70" si="29">W8</f>
        <v>11 Corporate managers and directors</v>
      </c>
      <c r="X45" s="173">
        <f t="shared" ref="X45:AB45" si="30">X8/X$35*100</f>
        <v>2.8982092961551329</v>
      </c>
      <c r="Y45" s="173">
        <f t="shared" si="30"/>
        <v>3.5258876286189009</v>
      </c>
      <c r="Z45" s="173">
        <f t="shared" si="30"/>
        <v>3.7059532234104138</v>
      </c>
      <c r="AA45" s="173">
        <f t="shared" si="30"/>
        <v>3.5281972834043018</v>
      </c>
      <c r="AB45" s="173">
        <f t="shared" si="30"/>
        <v>3.9528887174372342</v>
      </c>
      <c r="AD45" s="68">
        <f t="shared" ref="AD45:AD70" si="31">IF(Z8&gt;0,(AD8/Z8)*100,0)</f>
        <v>14.51486295006006</v>
      </c>
      <c r="AE45" s="69">
        <f t="shared" ref="AE45:AE70" si="32">IF(Z8&gt;0,AE8/Z8*100,0)</f>
        <v>62.09206457907284</v>
      </c>
      <c r="AF45" s="69">
        <f t="shared" ref="AF45:AF70" si="33">IF(Z8&gt;0,(AF8/Z8)*100,0)</f>
        <v>76.606927529132889</v>
      </c>
    </row>
    <row r="46" spans="1:32" x14ac:dyDescent="0.2">
      <c r="A46" t="str">
        <f t="shared" si="19"/>
        <v>12 Other managers and proprietors</v>
      </c>
      <c r="B46" s="173">
        <f t="shared" si="20"/>
        <v>2.9997691043269614</v>
      </c>
      <c r="C46" s="173">
        <f t="shared" si="20"/>
        <v>3.3580827620394063</v>
      </c>
      <c r="D46" s="173">
        <f t="shared" si="20"/>
        <v>3.2556704652317796</v>
      </c>
      <c r="E46" s="173">
        <f t="shared" si="20"/>
        <v>3.2676355581344532</v>
      </c>
      <c r="F46" s="173">
        <f t="shared" si="20"/>
        <v>3.6558585025986141</v>
      </c>
      <c r="H46" s="68">
        <f t="shared" si="21"/>
        <v>18.380301205570611</v>
      </c>
      <c r="I46" s="69">
        <f t="shared" si="22"/>
        <v>60.517421472856881</v>
      </c>
      <c r="J46" s="69">
        <f t="shared" si="23"/>
        <v>78.897722678427499</v>
      </c>
      <c r="L46" t="str">
        <f t="shared" si="24"/>
        <v>12 Other managers and proprietors</v>
      </c>
      <c r="M46" s="173">
        <f t="shared" ref="M46:Q46" si="34">M9/M$35*100</f>
        <v>3.6791479400011742</v>
      </c>
      <c r="N46" s="173">
        <f t="shared" si="34"/>
        <v>4.0062280440580968</v>
      </c>
      <c r="O46" s="173">
        <f t="shared" si="34"/>
        <v>3.7005052961400358</v>
      </c>
      <c r="P46" s="173">
        <f t="shared" si="34"/>
        <v>4.0601056109984119</v>
      </c>
      <c r="Q46" s="173">
        <f t="shared" si="34"/>
        <v>4.7171287383057861</v>
      </c>
      <c r="S46" s="68">
        <f t="shared" si="26"/>
        <v>31.897117262505621</v>
      </c>
      <c r="T46" s="69">
        <f t="shared" si="27"/>
        <v>59.884306434448575</v>
      </c>
      <c r="U46" s="69">
        <f t="shared" si="28"/>
        <v>91.781423696954192</v>
      </c>
      <c r="W46" t="str">
        <f t="shared" si="29"/>
        <v>12 Other managers and proprietors</v>
      </c>
      <c r="X46" s="173">
        <f t="shared" ref="X46:AB46" si="35">X9/X$35*100</f>
        <v>2.3089645284198967</v>
      </c>
      <c r="Y46" s="173">
        <f t="shared" si="35"/>
        <v>2.6699827764875717</v>
      </c>
      <c r="Z46" s="173">
        <f t="shared" si="35"/>
        <v>2.8134543381666473</v>
      </c>
      <c r="AA46" s="173">
        <f t="shared" si="35"/>
        <v>2.4905405928209232</v>
      </c>
      <c r="AB46" s="173">
        <f t="shared" si="35"/>
        <v>2.639064028359948</v>
      </c>
      <c r="AD46" s="68">
        <f t="shared" si="31"/>
        <v>0.70644350303360293</v>
      </c>
      <c r="AE46" s="69">
        <f t="shared" si="32"/>
        <v>61.345248458962985</v>
      </c>
      <c r="AF46" s="69">
        <f t="shared" si="33"/>
        <v>62.051691961996589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4.4163075479270031</v>
      </c>
      <c r="C47" s="173">
        <f t="shared" si="20"/>
        <v>4.7528283667137208</v>
      </c>
      <c r="D47" s="173">
        <f t="shared" si="20"/>
        <v>4.9325458384701708</v>
      </c>
      <c r="E47" s="173">
        <f t="shared" si="20"/>
        <v>5.9090082644095681</v>
      </c>
      <c r="F47" s="173">
        <f t="shared" si="20"/>
        <v>6.4802461771207991</v>
      </c>
      <c r="H47" s="68">
        <f t="shared" si="21"/>
        <v>38.500351851736788</v>
      </c>
      <c r="I47" s="69">
        <f t="shared" si="22"/>
        <v>46.072740127983622</v>
      </c>
      <c r="J47" s="69">
        <f t="shared" si="23"/>
        <v>84.573091979720388</v>
      </c>
      <c r="L47" t="str">
        <f t="shared" si="24"/>
        <v>21 Science, research, engineering and technology professionals</v>
      </c>
      <c r="M47" s="173">
        <f t="shared" ref="M47:Q47" si="36">M10/M$35*100</f>
        <v>7.2665227605953815</v>
      </c>
      <c r="N47" s="173">
        <f t="shared" si="36"/>
        <v>7.7612339690401226</v>
      </c>
      <c r="O47" s="173">
        <f t="shared" si="36"/>
        <v>7.9891339564752517</v>
      </c>
      <c r="P47" s="173">
        <f t="shared" si="36"/>
        <v>9.3542506767156564</v>
      </c>
      <c r="Q47" s="173">
        <f t="shared" si="36"/>
        <v>10.094625782616017</v>
      </c>
      <c r="S47" s="68">
        <f t="shared" si="26"/>
        <v>30.740194130367872</v>
      </c>
      <c r="T47" s="69">
        <f t="shared" si="27"/>
        <v>39.249961250488006</v>
      </c>
      <c r="U47" s="69">
        <f t="shared" si="28"/>
        <v>69.990155380855882</v>
      </c>
      <c r="W47" t="str">
        <f t="shared" si="29"/>
        <v>21 Science, research, engineering and technology professionals</v>
      </c>
      <c r="X47" s="173">
        <f t="shared" ref="X47:AB47" si="37">X10/X$35*100</f>
        <v>1.5181576382712325</v>
      </c>
      <c r="Y47" s="173">
        <f t="shared" si="37"/>
        <v>1.5589705867921415</v>
      </c>
      <c r="Z47" s="173">
        <f t="shared" si="37"/>
        <v>1.8939515880656232</v>
      </c>
      <c r="AA47" s="173">
        <f t="shared" si="37"/>
        <v>2.5306086350328685</v>
      </c>
      <c r="AB47" s="173">
        <f t="shared" si="37"/>
        <v>3.0173381570729543</v>
      </c>
      <c r="AD47" s="68">
        <f t="shared" si="31"/>
        <v>71.041821957439396</v>
      </c>
      <c r="AE47" s="69">
        <f t="shared" si="32"/>
        <v>74.683402804137955</v>
      </c>
      <c r="AF47" s="69">
        <f t="shared" si="33"/>
        <v>145.72522476157735</v>
      </c>
    </row>
    <row r="48" spans="1:32" x14ac:dyDescent="0.2">
      <c r="A48" t="str">
        <f t="shared" si="19"/>
        <v>22 Health professionals</v>
      </c>
      <c r="B48" s="173">
        <f t="shared" si="20"/>
        <v>6.0009845942860451</v>
      </c>
      <c r="C48" s="173">
        <f t="shared" si="20"/>
        <v>6.1268464079699072</v>
      </c>
      <c r="D48" s="173">
        <f t="shared" si="20"/>
        <v>6.587913359544868</v>
      </c>
      <c r="E48" s="173">
        <f t="shared" si="20"/>
        <v>6.4972771863705052</v>
      </c>
      <c r="F48" s="173">
        <f t="shared" si="20"/>
        <v>6.8412252011276138</v>
      </c>
      <c r="H48" s="68">
        <f t="shared" si="21"/>
        <v>9.4753922557987238</v>
      </c>
      <c r="I48" s="69">
        <f t="shared" si="22"/>
        <v>56.367980975827834</v>
      </c>
      <c r="J48" s="69">
        <f t="shared" si="23"/>
        <v>65.843373231626558</v>
      </c>
      <c r="L48" t="str">
        <f t="shared" si="24"/>
        <v>22 Health professionals</v>
      </c>
      <c r="M48" s="173">
        <f t="shared" ref="M48:Q48" si="38">M11/M$35*100</f>
        <v>2.9045152732564956</v>
      </c>
      <c r="N48" s="173">
        <f t="shared" si="38"/>
        <v>2.8819514324784721</v>
      </c>
      <c r="O48" s="173">
        <f t="shared" si="38"/>
        <v>3.496089995158822</v>
      </c>
      <c r="P48" s="173">
        <f t="shared" si="38"/>
        <v>3.4895201686073465</v>
      </c>
      <c r="Q48" s="173">
        <f t="shared" si="38"/>
        <v>3.7634553366617634</v>
      </c>
      <c r="S48" s="68">
        <f t="shared" si="26"/>
        <v>11.383989089479405</v>
      </c>
      <c r="T48" s="69">
        <f t="shared" si="27"/>
        <v>40.543178816077962</v>
      </c>
      <c r="U48" s="69">
        <f t="shared" si="28"/>
        <v>51.927167905557368</v>
      </c>
      <c r="W48" t="str">
        <f t="shared" si="29"/>
        <v>22 Health professionals</v>
      </c>
      <c r="X48" s="173">
        <f t="shared" ref="X48:AB48" si="39">X11/X$35*100</f>
        <v>9.1495300946772833</v>
      </c>
      <c r="Y48" s="173">
        <f t="shared" si="39"/>
        <v>9.5717718709751285</v>
      </c>
      <c r="Z48" s="173">
        <f t="shared" si="39"/>
        <v>9.6615354295087776</v>
      </c>
      <c r="AA48" s="173">
        <f t="shared" si="39"/>
        <v>9.4466792829459667</v>
      </c>
      <c r="AB48" s="173">
        <f t="shared" si="39"/>
        <v>9.7900117456610651</v>
      </c>
      <c r="AD48" s="68">
        <f t="shared" si="31"/>
        <v>8.788819694478029</v>
      </c>
      <c r="AE48" s="69">
        <f t="shared" si="32"/>
        <v>62.06057920269479</v>
      </c>
      <c r="AF48" s="69">
        <f t="shared" si="33"/>
        <v>70.849398897172804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4.2396374885049548</v>
      </c>
      <c r="C49" s="173">
        <f t="shared" si="20"/>
        <v>4.3316873613121327</v>
      </c>
      <c r="D49" s="173">
        <f t="shared" si="20"/>
        <v>4.5837546489492693</v>
      </c>
      <c r="E49" s="173">
        <f t="shared" si="20"/>
        <v>4.661972599398621</v>
      </c>
      <c r="F49" s="173">
        <f t="shared" si="20"/>
        <v>4.7786415256201886</v>
      </c>
      <c r="H49" s="68">
        <f t="shared" si="21"/>
        <v>9.9040233552057373</v>
      </c>
      <c r="I49" s="69">
        <f t="shared" si="22"/>
        <v>52.554773589092221</v>
      </c>
      <c r="J49" s="69">
        <f t="shared" si="23"/>
        <v>62.458796944297958</v>
      </c>
      <c r="L49" t="str">
        <f t="shared" si="24"/>
        <v>23 Teaching and other educational professionals</v>
      </c>
      <c r="M49" s="173">
        <f t="shared" ref="M49:Q49" si="40">M12/M$35*100</f>
        <v>3.5638675455444746</v>
      </c>
      <c r="N49" s="173">
        <f t="shared" si="40"/>
        <v>2.9694143955798733</v>
      </c>
      <c r="O49" s="173">
        <f t="shared" si="40"/>
        <v>3.0174063199017329</v>
      </c>
      <c r="P49" s="173">
        <f t="shared" si="40"/>
        <v>3.2007607025932789</v>
      </c>
      <c r="Q49" s="173">
        <f t="shared" si="40"/>
        <v>3.272746616295426</v>
      </c>
      <c r="S49" s="68">
        <f t="shared" si="26"/>
        <v>12.226958131799828</v>
      </c>
      <c r="T49" s="69">
        <f t="shared" si="27"/>
        <v>46.798932627281388</v>
      </c>
      <c r="U49" s="69">
        <f t="shared" si="28"/>
        <v>59.025890759081214</v>
      </c>
      <c r="W49" t="str">
        <f t="shared" si="29"/>
        <v>23 Teaching and other educational professionals</v>
      </c>
      <c r="X49" s="173">
        <f t="shared" ref="X49:AB49" si="41">X12/X$35*100</f>
        <v>4.9267724776223094</v>
      </c>
      <c r="Y49" s="173">
        <f t="shared" si="41"/>
        <v>5.7779371976428147</v>
      </c>
      <c r="Z49" s="173">
        <f t="shared" si="41"/>
        <v>6.1408820220285714</v>
      </c>
      <c r="AA49" s="173">
        <f t="shared" si="41"/>
        <v>6.0948348307977991</v>
      </c>
      <c r="AB49" s="173">
        <f t="shared" si="41"/>
        <v>6.2214273223642547</v>
      </c>
      <c r="AD49" s="68">
        <f t="shared" si="31"/>
        <v>8.7693369571376021</v>
      </c>
      <c r="AE49" s="69">
        <f t="shared" si="32"/>
        <v>55.366335288806923</v>
      </c>
      <c r="AF49" s="69">
        <f t="shared" si="33"/>
        <v>64.135672245944534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4.2980052488350404</v>
      </c>
      <c r="C50" s="173">
        <f t="shared" si="20"/>
        <v>4.6258562951217446</v>
      </c>
      <c r="D50" s="173">
        <f t="shared" si="20"/>
        <v>5.2789998659997917</v>
      </c>
      <c r="E50" s="173">
        <f t="shared" si="20"/>
        <v>5.3371054620997738</v>
      </c>
      <c r="F50" s="173">
        <f t="shared" si="20"/>
        <v>5.8087623822456669</v>
      </c>
      <c r="H50" s="68">
        <f t="shared" si="21"/>
        <v>16.001194766552459</v>
      </c>
      <c r="I50" s="69">
        <f t="shared" si="22"/>
        <v>52.347852116194773</v>
      </c>
      <c r="J50" s="69">
        <f t="shared" si="23"/>
        <v>68.349046882747231</v>
      </c>
      <c r="L50" t="str">
        <f t="shared" si="24"/>
        <v>24 Business, media and public service professionals</v>
      </c>
      <c r="M50" s="173">
        <f t="shared" ref="M50:Q50" si="42">M13/M$35*100</f>
        <v>4.5923760204856707</v>
      </c>
      <c r="N50" s="173">
        <f t="shared" si="42"/>
        <v>4.5563223611053401</v>
      </c>
      <c r="O50" s="173">
        <f t="shared" si="42"/>
        <v>5.2122407827690012</v>
      </c>
      <c r="P50" s="173">
        <f t="shared" si="42"/>
        <v>5.3315164865947162</v>
      </c>
      <c r="Q50" s="173">
        <f t="shared" si="42"/>
        <v>5.6290878802170932</v>
      </c>
      <c r="S50" s="68">
        <f t="shared" si="26"/>
        <v>11.746045624776221</v>
      </c>
      <c r="T50" s="69">
        <f t="shared" si="27"/>
        <v>44.64603605230689</v>
      </c>
      <c r="U50" s="69">
        <f t="shared" si="28"/>
        <v>56.392081677083119</v>
      </c>
      <c r="W50" t="str">
        <f t="shared" si="29"/>
        <v>24 Business, media and public service professionals</v>
      </c>
      <c r="X50" s="173">
        <f t="shared" ref="X50:AB50" si="43">X13/X$35*100</f>
        <v>3.9986837725224365</v>
      </c>
      <c r="Y50" s="173">
        <f t="shared" si="43"/>
        <v>4.6996766257164939</v>
      </c>
      <c r="Z50" s="173">
        <f t="shared" si="43"/>
        <v>5.3453659443314994</v>
      </c>
      <c r="AA50" s="173">
        <f t="shared" si="43"/>
        <v>5.3425860032388952</v>
      </c>
      <c r="AB50" s="173">
        <f t="shared" si="43"/>
        <v>5.9809070770438728</v>
      </c>
      <c r="AD50" s="68">
        <f t="shared" si="31"/>
        <v>20.125944521390533</v>
      </c>
      <c r="AE50" s="69">
        <f t="shared" si="32"/>
        <v>59.813645408710691</v>
      </c>
      <c r="AF50" s="69">
        <f t="shared" si="33"/>
        <v>79.939589930101235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1.8318225812548581</v>
      </c>
      <c r="C51" s="173">
        <f t="shared" si="20"/>
        <v>2.0140688085556611</v>
      </c>
      <c r="D51" s="173">
        <f t="shared" si="20"/>
        <v>2.1706109617327782</v>
      </c>
      <c r="E51" s="173">
        <f t="shared" si="20"/>
        <v>1.9913526995180366</v>
      </c>
      <c r="F51" s="173">
        <f t="shared" si="20"/>
        <v>2.0404016535265179</v>
      </c>
      <c r="H51" s="68">
        <f t="shared" si="21"/>
        <v>-0.90216261913377216</v>
      </c>
      <c r="I51" s="69">
        <f t="shared" si="22"/>
        <v>37.851094935233462</v>
      </c>
      <c r="J51" s="69">
        <f t="shared" si="23"/>
        <v>36.948932316099693</v>
      </c>
      <c r="L51" t="str">
        <f t="shared" si="24"/>
        <v>31 Science, engineering and technology associate professionals</v>
      </c>
      <c r="M51" s="173">
        <f t="shared" ref="M51:Q51" si="44">M14/M$35*100</f>
        <v>2.9101448367733149</v>
      </c>
      <c r="N51" s="173">
        <f t="shared" si="44"/>
        <v>3.2117157557711864</v>
      </c>
      <c r="O51" s="173">
        <f t="shared" si="44"/>
        <v>3.4675571841301593</v>
      </c>
      <c r="P51" s="173">
        <f t="shared" si="44"/>
        <v>3.0789977186829298</v>
      </c>
      <c r="Q51" s="173">
        <f t="shared" si="44"/>
        <v>3.0662079807437888</v>
      </c>
      <c r="S51" s="68">
        <f t="shared" si="26"/>
        <v>-8.5051640768645029</v>
      </c>
      <c r="T51" s="69">
        <f t="shared" si="27"/>
        <v>32.688808573211176</v>
      </c>
      <c r="U51" s="69">
        <f t="shared" si="28"/>
        <v>24.183644496346673</v>
      </c>
      <c r="W51" t="str">
        <f t="shared" si="29"/>
        <v>31 Science, engineering and technology associate professionals</v>
      </c>
      <c r="X51" s="173">
        <f t="shared" ref="X51:AB51" si="45">X14/X$35*100</f>
        <v>0.73536518620612945</v>
      </c>
      <c r="Y51" s="173">
        <f t="shared" si="45"/>
        <v>0.74259330771040821</v>
      </c>
      <c r="Z51" s="173">
        <f t="shared" si="45"/>
        <v>0.88129974860385929</v>
      </c>
      <c r="AA51" s="173">
        <f t="shared" si="45"/>
        <v>0.92480959749562419</v>
      </c>
      <c r="AB51" s="173">
        <f t="shared" si="45"/>
        <v>1.0575848646823931</v>
      </c>
      <c r="AD51" s="68">
        <f t="shared" si="31"/>
        <v>28.836460054228802</v>
      </c>
      <c r="AE51" s="69">
        <f t="shared" si="32"/>
        <v>58.04302664871831</v>
      </c>
      <c r="AF51" s="69">
        <f t="shared" si="33"/>
        <v>86.879486702947119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2.0975902729360585</v>
      </c>
      <c r="C52" s="173">
        <f t="shared" si="20"/>
        <v>2.1391735946235699</v>
      </c>
      <c r="D52" s="173">
        <f t="shared" si="20"/>
        <v>2.3419465807317295</v>
      </c>
      <c r="E52" s="173">
        <f t="shared" si="20"/>
        <v>3.6741905445354042</v>
      </c>
      <c r="F52" s="173">
        <f t="shared" si="20"/>
        <v>4.1757619859177231</v>
      </c>
      <c r="H52" s="68">
        <f t="shared" si="21"/>
        <v>87.970308291497773</v>
      </c>
      <c r="I52" s="69">
        <f t="shared" si="22"/>
        <v>96.677812171656257</v>
      </c>
      <c r="J52" s="69">
        <f t="shared" si="23"/>
        <v>184.64812046315402</v>
      </c>
      <c r="L52" t="str">
        <f t="shared" si="24"/>
        <v>32 Health and social care associate professionals</v>
      </c>
      <c r="M52" s="173">
        <f t="shared" ref="M52:Q52" si="46">M15/M$35*100</f>
        <v>0.96254358238046511</v>
      </c>
      <c r="N52" s="173">
        <f t="shared" si="46"/>
        <v>0.9109568279841882</v>
      </c>
      <c r="O52" s="173">
        <f t="shared" si="46"/>
        <v>1.074805100833512</v>
      </c>
      <c r="P52" s="173">
        <f t="shared" si="46"/>
        <v>1.439278368422312</v>
      </c>
      <c r="Q52" s="173">
        <f t="shared" si="46"/>
        <v>1.6106320354372892</v>
      </c>
      <c r="S52" s="68">
        <f t="shared" si="26"/>
        <v>55.054801342245142</v>
      </c>
      <c r="T52" s="69">
        <f t="shared" si="27"/>
        <v>67.422602383891089</v>
      </c>
      <c r="U52" s="69">
        <f t="shared" si="28"/>
        <v>122.47740372613623</v>
      </c>
      <c r="W52" t="str">
        <f t="shared" si="29"/>
        <v>32 Health and social care associate professionals</v>
      </c>
      <c r="X52" s="173">
        <f t="shared" ref="X52:AB52" si="47">X15/X$35*100</f>
        <v>3.2517260901430469</v>
      </c>
      <c r="Y52" s="173">
        <f t="shared" si="47"/>
        <v>3.4431033813942808</v>
      </c>
      <c r="Z52" s="173">
        <f t="shared" si="47"/>
        <v>3.6016285092804772</v>
      </c>
      <c r="AA52" s="173">
        <f t="shared" si="47"/>
        <v>5.8657421289756071</v>
      </c>
      <c r="AB52" s="173">
        <f t="shared" si="47"/>
        <v>6.6333923533750951</v>
      </c>
      <c r="AD52" s="68">
        <f t="shared" si="31"/>
        <v>97.735193514648699</v>
      </c>
      <c r="AE52" s="69">
        <f t="shared" si="32"/>
        <v>105.35681463080608</v>
      </c>
      <c r="AF52" s="69">
        <f t="shared" si="33"/>
        <v>203.09200814545477</v>
      </c>
    </row>
    <row r="53" spans="1:32" x14ac:dyDescent="0.2">
      <c r="A53" t="str">
        <f t="shared" si="19"/>
        <v>33 Protective service occupations</v>
      </c>
      <c r="B53" s="173">
        <f t="shared" si="20"/>
        <v>1.285477051045917</v>
      </c>
      <c r="C53" s="173">
        <f t="shared" si="20"/>
        <v>1.3582873754810554</v>
      </c>
      <c r="D53" s="173">
        <f t="shared" si="20"/>
        <v>1.4365387619973242</v>
      </c>
      <c r="E53" s="173">
        <f t="shared" si="20"/>
        <v>1.1402900023179399</v>
      </c>
      <c r="F53" s="173">
        <f t="shared" si="20"/>
        <v>1.1731858590653175</v>
      </c>
      <c r="H53" s="68">
        <f t="shared" si="21"/>
        <v>-13.904595141651285</v>
      </c>
      <c r="I53" s="69">
        <f t="shared" si="22"/>
        <v>29.427400094159474</v>
      </c>
      <c r="J53" s="69">
        <f t="shared" si="23"/>
        <v>15.522804952508187</v>
      </c>
      <c r="L53" t="str">
        <f t="shared" si="24"/>
        <v>33 Protective service occupations</v>
      </c>
      <c r="M53" s="173">
        <f t="shared" ref="M53:Q53" si="48">M16/M$35*100</f>
        <v>1.9272771014425198</v>
      </c>
      <c r="N53" s="173">
        <f t="shared" si="48"/>
        <v>1.9543567882351072</v>
      </c>
      <c r="O53" s="173">
        <f t="shared" si="48"/>
        <v>2.0974790918117208</v>
      </c>
      <c r="P53" s="173">
        <f t="shared" si="48"/>
        <v>1.6317997809906764</v>
      </c>
      <c r="Q53" s="173">
        <f t="shared" si="48"/>
        <v>1.5423297679818906</v>
      </c>
      <c r="S53" s="68">
        <f t="shared" si="26"/>
        <v>-23.915147104550385</v>
      </c>
      <c r="T53" s="69">
        <f t="shared" si="27"/>
        <v>21.89001732917577</v>
      </c>
      <c r="U53" s="69">
        <f t="shared" si="28"/>
        <v>-2.0251297753746176</v>
      </c>
      <c r="W53" t="str">
        <f t="shared" si="29"/>
        <v>33 Protective service occupations</v>
      </c>
      <c r="X53" s="173">
        <f t="shared" ref="X53:AB53" si="49">X16/X$35*100</f>
        <v>0.63288325749422847</v>
      </c>
      <c r="Y53" s="173">
        <f t="shared" si="49"/>
        <v>0.72547345909104322</v>
      </c>
      <c r="Z53" s="173">
        <f t="shared" si="49"/>
        <v>0.77948933024553235</v>
      </c>
      <c r="AA53" s="173">
        <f t="shared" si="49"/>
        <v>0.6583162380998423</v>
      </c>
      <c r="AB53" s="173">
        <f t="shared" si="49"/>
        <v>0.81951204992930238</v>
      </c>
      <c r="AD53" s="68">
        <f t="shared" si="31"/>
        <v>12.873598700383242</v>
      </c>
      <c r="AE53" s="69">
        <f t="shared" si="32"/>
        <v>49.58987440031072</v>
      </c>
      <c r="AF53" s="69">
        <f t="shared" si="33"/>
        <v>62.463473100693953</v>
      </c>
    </row>
    <row r="54" spans="1:32" x14ac:dyDescent="0.2">
      <c r="A54" t="str">
        <f t="shared" si="19"/>
        <v>34 Culture, media and sports occupations</v>
      </c>
      <c r="B54" s="173">
        <f t="shared" si="20"/>
        <v>1.3085466269237866</v>
      </c>
      <c r="C54" s="173">
        <f t="shared" si="20"/>
        <v>1.3361105420850896</v>
      </c>
      <c r="D54" s="173">
        <f t="shared" si="20"/>
        <v>1.2756634273926044</v>
      </c>
      <c r="E54" s="173">
        <f t="shared" si="20"/>
        <v>1.0908438094595085</v>
      </c>
      <c r="F54" s="173">
        <f t="shared" si="20"/>
        <v>1.1659821481671704</v>
      </c>
      <c r="H54" s="68">
        <f t="shared" si="21"/>
        <v>-3.6423280867344512</v>
      </c>
      <c r="I54" s="69">
        <f t="shared" si="22"/>
        <v>45.288481718873392</v>
      </c>
      <c r="J54" s="69">
        <f t="shared" si="23"/>
        <v>41.64615363213894</v>
      </c>
      <c r="L54" t="str">
        <f t="shared" si="24"/>
        <v>34 Culture, media and sports occupations</v>
      </c>
      <c r="M54" s="173">
        <f t="shared" ref="M54:Q54" si="50">M17/M$35*100</f>
        <v>1.1210577938001494</v>
      </c>
      <c r="N54" s="173">
        <f t="shared" si="50"/>
        <v>1.2449525083666384</v>
      </c>
      <c r="O54" s="173">
        <f t="shared" si="50"/>
        <v>1.0704020799961316</v>
      </c>
      <c r="P54" s="173">
        <f t="shared" si="50"/>
        <v>0.90748192399744154</v>
      </c>
      <c r="Q54" s="173">
        <f t="shared" si="50"/>
        <v>0.94830349948053472</v>
      </c>
      <c r="S54" s="68">
        <f t="shared" si="26"/>
        <v>-8.3317345518775667</v>
      </c>
      <c r="T54" s="69">
        <f t="shared" si="27"/>
        <v>35.799225558602508</v>
      </c>
      <c r="U54" s="69">
        <f t="shared" si="28"/>
        <v>27.467491006724948</v>
      </c>
      <c r="W54" t="str">
        <f t="shared" si="29"/>
        <v>34 Culture, media and sports occupations</v>
      </c>
      <c r="X54" s="173">
        <f t="shared" ref="X54:AB54" si="51">X17/X$35*100</f>
        <v>1.4991886326093975</v>
      </c>
      <c r="Y54" s="173">
        <f t="shared" si="51"/>
        <v>1.4328879829224843</v>
      </c>
      <c r="Z54" s="173">
        <f t="shared" si="51"/>
        <v>1.4797164191435117</v>
      </c>
      <c r="AA54" s="173">
        <f t="shared" si="51"/>
        <v>1.270648203970087</v>
      </c>
      <c r="AB54" s="173">
        <f t="shared" si="51"/>
        <v>1.3745383101109958</v>
      </c>
      <c r="AD54" s="68">
        <f t="shared" si="31"/>
        <v>-0.27005978304629208</v>
      </c>
      <c r="AE54" s="69">
        <f t="shared" si="32"/>
        <v>52.112440787621871</v>
      </c>
      <c r="AF54" s="69">
        <f t="shared" si="33"/>
        <v>51.842381004575579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4.2135879815948609</v>
      </c>
      <c r="C55" s="173">
        <f t="shared" si="52"/>
        <v>4.3517821178121823</v>
      </c>
      <c r="D55" s="173">
        <f t="shared" si="52"/>
        <v>4.5906762916741277</v>
      </c>
      <c r="E55" s="173">
        <f t="shared" si="52"/>
        <v>4.4781647348516129</v>
      </c>
      <c r="F55" s="173">
        <f t="shared" si="52"/>
        <v>4.6015425649220614</v>
      </c>
      <c r="H55" s="68">
        <f t="shared" si="21"/>
        <v>5.6713548808527259</v>
      </c>
      <c r="I55" s="69">
        <f t="shared" si="22"/>
        <v>47.315043874040008</v>
      </c>
      <c r="J55" s="69">
        <f t="shared" si="23"/>
        <v>52.986398754892726</v>
      </c>
      <c r="L55" t="str">
        <f t="shared" si="24"/>
        <v>35 Business and public service associate professionals</v>
      </c>
      <c r="M55" s="173">
        <f t="shared" ref="M55:Q55" si="53">M18/M$35*100</f>
        <v>4.1332476470819435</v>
      </c>
      <c r="N55" s="173">
        <f t="shared" si="53"/>
        <v>4.1417076811560545</v>
      </c>
      <c r="O55" s="173">
        <f t="shared" si="53"/>
        <v>4.4922113499708729</v>
      </c>
      <c r="P55" s="173">
        <f t="shared" si="53"/>
        <v>4.3531271026905012</v>
      </c>
      <c r="Q55" s="173">
        <f t="shared" si="53"/>
        <v>4.3360021938547746</v>
      </c>
      <c r="S55" s="68">
        <f t="shared" si="26"/>
        <v>-0.12704097923306409</v>
      </c>
      <c r="T55" s="69">
        <f t="shared" si="27"/>
        <v>37.384388951123839</v>
      </c>
      <c r="U55" s="69">
        <f t="shared" si="28"/>
        <v>37.257347971890766</v>
      </c>
      <c r="W55" t="str">
        <f t="shared" si="29"/>
        <v>35 Business and public service associate professionals</v>
      </c>
      <c r="X55" s="173">
        <f t="shared" ref="X55:AB55" si="54">X18/X$35*100</f>
        <v>4.2952794735830579</v>
      </c>
      <c r="Y55" s="173">
        <f t="shared" si="54"/>
        <v>4.5748065242811515</v>
      </c>
      <c r="Z55" s="173">
        <f t="shared" si="54"/>
        <v>4.6885615788554302</v>
      </c>
      <c r="AA55" s="173">
        <f t="shared" si="54"/>
        <v>4.6007764525764223</v>
      </c>
      <c r="AB55" s="173">
        <f t="shared" si="54"/>
        <v>4.8559546580008686</v>
      </c>
      <c r="AD55" s="68">
        <f t="shared" si="31"/>
        <v>11.194217105011024</v>
      </c>
      <c r="AE55" s="69">
        <f t="shared" si="32"/>
        <v>56.77380458274952</v>
      </c>
      <c r="AF55" s="69">
        <f t="shared" si="33"/>
        <v>67.96802168776054</v>
      </c>
    </row>
    <row r="56" spans="1:32" x14ac:dyDescent="0.2">
      <c r="A56" t="str">
        <f t="shared" si="19"/>
        <v>41 Administrative occupations</v>
      </c>
      <c r="B56" s="173">
        <f t="shared" si="52"/>
        <v>9.5340256005829982</v>
      </c>
      <c r="C56" s="173">
        <f t="shared" si="52"/>
        <v>8.8278537178238459</v>
      </c>
      <c r="D56" s="173">
        <f t="shared" si="52"/>
        <v>9.289898324388373</v>
      </c>
      <c r="E56" s="173">
        <f t="shared" si="52"/>
        <v>9.4172830368053759</v>
      </c>
      <c r="F56" s="173">
        <f t="shared" si="52"/>
        <v>8.9576375102307946</v>
      </c>
      <c r="H56" s="68">
        <f t="shared" si="21"/>
        <v>1.6513205874443468</v>
      </c>
      <c r="I56" s="69">
        <f t="shared" si="22"/>
        <v>51.771721086831334</v>
      </c>
      <c r="J56" s="69">
        <f t="shared" si="23"/>
        <v>53.423041674275687</v>
      </c>
      <c r="L56" t="str">
        <f t="shared" si="24"/>
        <v>41 Administrative occupations</v>
      </c>
      <c r="M56" s="173">
        <f t="shared" ref="M56:Q56" si="55">M19/M$35*100</f>
        <v>5.6939648975585699</v>
      </c>
      <c r="N56" s="173">
        <f t="shared" si="55"/>
        <v>5.0264728827495446</v>
      </c>
      <c r="O56" s="173">
        <f t="shared" si="55"/>
        <v>6.2250177791515862</v>
      </c>
      <c r="P56" s="173">
        <f t="shared" si="55"/>
        <v>6.6271129887809606</v>
      </c>
      <c r="Q56" s="173">
        <f t="shared" si="55"/>
        <v>7.2672408204836492</v>
      </c>
      <c r="S56" s="68">
        <f t="shared" si="26"/>
        <v>20.794611302070237</v>
      </c>
      <c r="T56" s="69">
        <f t="shared" si="27"/>
        <v>41.685561546834506</v>
      </c>
      <c r="U56" s="69">
        <f t="shared" si="28"/>
        <v>62.480172848904743</v>
      </c>
      <c r="W56" t="str">
        <f t="shared" si="29"/>
        <v>41 Administrative occupations</v>
      </c>
      <c r="X56" s="173">
        <f t="shared" ref="X56:AB56" si="56">X19/X$35*100</f>
        <v>13.438668144794205</v>
      </c>
      <c r="Y56" s="173">
        <f t="shared" si="56"/>
        <v>12.863569428882935</v>
      </c>
      <c r="Z56" s="173">
        <f t="shared" si="56"/>
        <v>12.336736185228919</v>
      </c>
      <c r="AA56" s="173">
        <f t="shared" si="56"/>
        <v>12.153319671694639</v>
      </c>
      <c r="AB56" s="173">
        <f t="shared" si="56"/>
        <v>10.577192978363666</v>
      </c>
      <c r="AD56" s="68">
        <f t="shared" si="31"/>
        <v>-7.9513648898690867</v>
      </c>
      <c r="AE56" s="69">
        <f t="shared" si="32"/>
        <v>56.83115518206737</v>
      </c>
      <c r="AF56" s="69">
        <f t="shared" si="33"/>
        <v>48.879790292198287</v>
      </c>
    </row>
    <row r="57" spans="1:32" x14ac:dyDescent="0.2">
      <c r="A57" t="str">
        <f t="shared" si="19"/>
        <v>42 Secretarial and related occupations</v>
      </c>
      <c r="B57" s="173">
        <f t="shared" si="52"/>
        <v>2.0716775667434644</v>
      </c>
      <c r="C57" s="173">
        <f t="shared" si="52"/>
        <v>1.7893548180428775</v>
      </c>
      <c r="D57" s="173">
        <f t="shared" si="52"/>
        <v>1.8164014017113366</v>
      </c>
      <c r="E57" s="173">
        <f t="shared" si="52"/>
        <v>1.7230778830239553</v>
      </c>
      <c r="F57" s="173">
        <f t="shared" si="52"/>
        <v>1.3693433551724938</v>
      </c>
      <c r="H57" s="68">
        <f t="shared" si="21"/>
        <v>-20.524909274294899</v>
      </c>
      <c r="I57" s="69">
        <f t="shared" si="22"/>
        <v>49.120734763609782</v>
      </c>
      <c r="J57" s="69">
        <f t="shared" si="23"/>
        <v>28.59582548931488</v>
      </c>
      <c r="L57" t="str">
        <f t="shared" si="24"/>
        <v>42 Secretarial and related occupations</v>
      </c>
      <c r="M57" s="173">
        <f t="shared" ref="M57:Q57" si="57">M20/M$35*100</f>
        <v>0.27519518575756768</v>
      </c>
      <c r="N57" s="173">
        <f t="shared" si="57"/>
        <v>0.20753593466179618</v>
      </c>
      <c r="O57" s="173">
        <f t="shared" si="57"/>
        <v>0.2001074638140006</v>
      </c>
      <c r="P57" s="173">
        <f t="shared" si="57"/>
        <v>0.2063378066598944</v>
      </c>
      <c r="Q57" s="173">
        <f t="shared" si="57"/>
        <v>0.23587417518797907</v>
      </c>
      <c r="S57" s="68">
        <f t="shared" si="26"/>
        <v>21.965138032525193</v>
      </c>
      <c r="T57" s="69">
        <f t="shared" si="27"/>
        <v>36.520932432632982</v>
      </c>
      <c r="U57" s="69">
        <f t="shared" si="28"/>
        <v>58.486070465158171</v>
      </c>
      <c r="W57" t="str">
        <f t="shared" si="29"/>
        <v>42 Secretarial and related occupations</v>
      </c>
      <c r="X57" s="173">
        <f t="shared" ref="X57:AB57" si="58">X20/X$35*100</f>
        <v>3.8983730481973558</v>
      </c>
      <c r="Y57" s="173">
        <f t="shared" si="58"/>
        <v>3.4686844081775097</v>
      </c>
      <c r="Z57" s="173">
        <f t="shared" si="58"/>
        <v>3.4231803581982705</v>
      </c>
      <c r="AA57" s="173">
        <f t="shared" si="58"/>
        <v>3.2103909654201774</v>
      </c>
      <c r="AB57" s="173">
        <f t="shared" si="58"/>
        <v>2.4553110570369592</v>
      </c>
      <c r="AD57" s="68">
        <f t="shared" si="31"/>
        <v>-22.994110659733948</v>
      </c>
      <c r="AE57" s="69">
        <f t="shared" si="32"/>
        <v>49.852940335122831</v>
      </c>
      <c r="AF57" s="69">
        <f t="shared" si="33"/>
        <v>26.858829675388883</v>
      </c>
    </row>
    <row r="58" spans="1:32" x14ac:dyDescent="0.2">
      <c r="A58" t="str">
        <f t="shared" si="19"/>
        <v>51 Skilled agricultural and related trades</v>
      </c>
      <c r="B58" s="173">
        <f t="shared" si="52"/>
        <v>1.0862116058590872</v>
      </c>
      <c r="C58" s="173">
        <f t="shared" si="52"/>
        <v>0.89824544633291348</v>
      </c>
      <c r="D58" s="173">
        <f t="shared" si="52"/>
        <v>0.9135589062594518</v>
      </c>
      <c r="E58" s="173">
        <f t="shared" si="52"/>
        <v>0.88915738375936171</v>
      </c>
      <c r="F58" s="173">
        <f t="shared" si="52"/>
        <v>0.94309233619367261</v>
      </c>
      <c r="H58" s="68">
        <f t="shared" si="21"/>
        <v>8.8298828881113227</v>
      </c>
      <c r="I58" s="69">
        <f t="shared" si="22"/>
        <v>57.213344762669664</v>
      </c>
      <c r="J58" s="69">
        <f t="shared" si="23"/>
        <v>66.043227650780992</v>
      </c>
      <c r="L58" t="str">
        <f t="shared" si="24"/>
        <v>51 Skilled agricultural and related trades</v>
      </c>
      <c r="M58" s="173">
        <f t="shared" ref="M58:Q58" si="59">M21/M$35*100</f>
        <v>2.0048568555553823</v>
      </c>
      <c r="N58" s="173">
        <f t="shared" si="59"/>
        <v>1.5418859860412315</v>
      </c>
      <c r="O58" s="173">
        <f t="shared" si="59"/>
        <v>1.4386362155313768</v>
      </c>
      <c r="P58" s="173">
        <f t="shared" si="59"/>
        <v>1.3947544627840271</v>
      </c>
      <c r="Q58" s="173">
        <f t="shared" si="59"/>
        <v>1.4652935502004492</v>
      </c>
      <c r="S58" s="68">
        <f t="shared" si="26"/>
        <v>5.3882647938698947</v>
      </c>
      <c r="T58" s="69">
        <f t="shared" si="27"/>
        <v>52.242916541170182</v>
      </c>
      <c r="U58" s="69">
        <f t="shared" si="28"/>
        <v>57.631181335040083</v>
      </c>
      <c r="W58" t="str">
        <f t="shared" si="29"/>
        <v>51 Skilled agricultural and related trades</v>
      </c>
      <c r="X58" s="173">
        <f t="shared" ref="X58:AB58" si="60">X21/X$35*100</f>
        <v>0.15211665205364738</v>
      </c>
      <c r="Y58" s="173">
        <f t="shared" si="60"/>
        <v>0.21492789645510946</v>
      </c>
      <c r="Z58" s="173">
        <f t="shared" si="60"/>
        <v>0.39157268130059547</v>
      </c>
      <c r="AA58" s="173">
        <f t="shared" si="60"/>
        <v>0.39336963358837995</v>
      </c>
      <c r="AB58" s="173">
        <f t="shared" si="60"/>
        <v>0.44277555449386413</v>
      </c>
      <c r="AD58" s="68">
        <f t="shared" si="31"/>
        <v>21.39993480573952</v>
      </c>
      <c r="AE58" s="69">
        <f t="shared" si="32"/>
        <v>75.367172144514043</v>
      </c>
      <c r="AF58" s="69">
        <f t="shared" si="33"/>
        <v>96.767106950253563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4.3431208355110158</v>
      </c>
      <c r="C59" s="173">
        <f t="shared" si="52"/>
        <v>4.2385074000852496</v>
      </c>
      <c r="D59" s="173">
        <f t="shared" si="52"/>
        <v>3.6097730657118845</v>
      </c>
      <c r="E59" s="173">
        <f t="shared" si="52"/>
        <v>3.3911576533567924</v>
      </c>
      <c r="F59" s="173">
        <f t="shared" si="52"/>
        <v>2.9473270082724672</v>
      </c>
      <c r="H59" s="68">
        <f t="shared" si="21"/>
        <v>-13.924624544376899</v>
      </c>
      <c r="I59" s="69">
        <f t="shared" si="22"/>
        <v>34.412932257245963</v>
      </c>
      <c r="J59" s="69">
        <f t="shared" si="23"/>
        <v>20.488307712869066</v>
      </c>
      <c r="L59" t="str">
        <f t="shared" si="24"/>
        <v>52 Skilled metal, electrical and electronic trades</v>
      </c>
      <c r="M59" s="173">
        <f t="shared" ref="M59:Q59" si="61">M22/M$35*100</f>
        <v>8.5341460546987769</v>
      </c>
      <c r="N59" s="173">
        <f t="shared" si="61"/>
        <v>8.107651095696081</v>
      </c>
      <c r="O59" s="173">
        <f t="shared" si="61"/>
        <v>7.1396772546533871</v>
      </c>
      <c r="P59" s="173">
        <f t="shared" si="61"/>
        <v>6.6620118827120169</v>
      </c>
      <c r="Q59" s="173">
        <f t="shared" si="61"/>
        <v>5.7844795038684627</v>
      </c>
      <c r="S59" s="68">
        <f t="shared" si="26"/>
        <v>-16.169064773792488</v>
      </c>
      <c r="T59" s="69">
        <f t="shared" si="27"/>
        <v>33.277547176734664</v>
      </c>
      <c r="U59" s="69">
        <f t="shared" si="28"/>
        <v>17.10848240294218</v>
      </c>
      <c r="W59" t="str">
        <f t="shared" si="29"/>
        <v>52 Skilled metal, electrical and electronic trades</v>
      </c>
      <c r="X59" s="173">
        <f t="shared" ref="X59:AB59" si="62">X22/X$35*100</f>
        <v>8.1611281296405519E-2</v>
      </c>
      <c r="Y59" s="173">
        <f t="shared" si="62"/>
        <v>0.13085160915561142</v>
      </c>
      <c r="Z59" s="173">
        <f t="shared" si="62"/>
        <v>0.10064911478943248</v>
      </c>
      <c r="AA59" s="173">
        <f t="shared" si="62"/>
        <v>0.18376281904020111</v>
      </c>
      <c r="AB59" s="173">
        <f t="shared" si="62"/>
        <v>0.22907402893383652</v>
      </c>
      <c r="AD59" s="68">
        <f t="shared" si="31"/>
        <v>144.3504242818716</v>
      </c>
      <c r="AE59" s="69">
        <f t="shared" si="32"/>
        <v>114.47883318850307</v>
      </c>
      <c r="AF59" s="69">
        <f t="shared" si="33"/>
        <v>258.82925747037461</v>
      </c>
    </row>
    <row r="60" spans="1:32" x14ac:dyDescent="0.2">
      <c r="A60" t="str">
        <f t="shared" si="19"/>
        <v>53 Skilled construction and building trades</v>
      </c>
      <c r="B60" s="173">
        <f t="shared" si="52"/>
        <v>3.3983056629258481</v>
      </c>
      <c r="C60" s="173">
        <f t="shared" si="52"/>
        <v>3.713896355315955</v>
      </c>
      <c r="D60" s="173">
        <f t="shared" si="52"/>
        <v>3.0335872222008877</v>
      </c>
      <c r="E60" s="173">
        <f t="shared" si="52"/>
        <v>2.7995683390697947</v>
      </c>
      <c r="F60" s="173">
        <f t="shared" si="52"/>
        <v>2.3778116257608839</v>
      </c>
      <c r="H60" s="68">
        <f t="shared" si="21"/>
        <v>-17.367391644926407</v>
      </c>
      <c r="I60" s="69">
        <f t="shared" si="22"/>
        <v>37.568737983794009</v>
      </c>
      <c r="J60" s="69">
        <f t="shared" si="23"/>
        <v>20.201346338867605</v>
      </c>
      <c r="L60" t="str">
        <f t="shared" si="24"/>
        <v>53 Skilled construction and building trades</v>
      </c>
      <c r="M60" s="173">
        <f t="shared" ref="M60:Q60" si="63">M23/M$35*100</f>
        <v>6.4931375763117316</v>
      </c>
      <c r="N60" s="173">
        <f t="shared" si="63"/>
        <v>7.0758220284758213</v>
      </c>
      <c r="O60" s="173">
        <f t="shared" si="63"/>
        <v>5.9086636432575164</v>
      </c>
      <c r="P60" s="173">
        <f t="shared" si="63"/>
        <v>5.5426269486307174</v>
      </c>
      <c r="Q60" s="173">
        <f t="shared" si="63"/>
        <v>4.7407210846902501</v>
      </c>
      <c r="S60" s="68">
        <f t="shared" si="26"/>
        <v>-16.981718027830777</v>
      </c>
      <c r="T60" s="69">
        <f t="shared" si="27"/>
        <v>37.590666370988913</v>
      </c>
      <c r="U60" s="69">
        <f t="shared" si="28"/>
        <v>20.60894834315814</v>
      </c>
      <c r="W60" t="str">
        <f t="shared" si="29"/>
        <v>53 Skilled construction and building trades</v>
      </c>
      <c r="X60" s="173">
        <f t="shared" ref="X60:AB60" si="64">X23/X$35*100</f>
        <v>0.251425107972228</v>
      </c>
      <c r="Y60" s="173">
        <f t="shared" si="64"/>
        <v>0.14472587563182762</v>
      </c>
      <c r="Z60" s="173">
        <f t="shared" si="64"/>
        <v>0.1754361252195378</v>
      </c>
      <c r="AA60" s="173">
        <f t="shared" si="64"/>
        <v>0.10972911127036815</v>
      </c>
      <c r="AB60" s="173">
        <f t="shared" si="64"/>
        <v>0.11392708426643322</v>
      </c>
      <c r="AD60" s="68">
        <f t="shared" si="31"/>
        <v>-30.280356335380134</v>
      </c>
      <c r="AE60" s="69">
        <f t="shared" si="32"/>
        <v>36.83454078436236</v>
      </c>
      <c r="AF60" s="69">
        <f t="shared" si="33"/>
        <v>6.5541844489822312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2.1290901809559686</v>
      </c>
      <c r="C61" s="173">
        <f t="shared" si="52"/>
        <v>1.9001972020258509</v>
      </c>
      <c r="D61" s="173">
        <f t="shared" si="52"/>
        <v>1.7983603354311934</v>
      </c>
      <c r="E61" s="173">
        <f t="shared" si="52"/>
        <v>1.8531438805311768</v>
      </c>
      <c r="F61" s="173">
        <f t="shared" si="52"/>
        <v>1.7872962792717988</v>
      </c>
      <c r="H61" s="68">
        <f t="shared" si="21"/>
        <v>4.773231286998179</v>
      </c>
      <c r="I61" s="69">
        <f t="shared" si="22"/>
        <v>46.549969505096975</v>
      </c>
      <c r="J61" s="69">
        <f t="shared" si="23"/>
        <v>51.323200792095157</v>
      </c>
      <c r="L61" t="str">
        <f t="shared" si="24"/>
        <v>54 Textiles, printing and other skilled trades</v>
      </c>
      <c r="M61" s="173">
        <f t="shared" ref="M61:Q61" si="65">M24/M$35*100</f>
        <v>2.443307871450997</v>
      </c>
      <c r="N61" s="173">
        <f t="shared" si="65"/>
        <v>2.166439617068137</v>
      </c>
      <c r="O61" s="173">
        <f t="shared" si="65"/>
        <v>1.8718122871769109</v>
      </c>
      <c r="P61" s="173">
        <f t="shared" si="65"/>
        <v>1.9705687608099627</v>
      </c>
      <c r="Q61" s="173">
        <f t="shared" si="65"/>
        <v>1.9300136146435141</v>
      </c>
      <c r="S61" s="68">
        <f t="shared" si="26"/>
        <v>6.6882726324631587</v>
      </c>
      <c r="T61" s="69">
        <f t="shared" si="27"/>
        <v>33.048505024239155</v>
      </c>
      <c r="U61" s="69">
        <f t="shared" si="28"/>
        <v>39.736777656702316</v>
      </c>
      <c r="W61" t="str">
        <f t="shared" si="29"/>
        <v>54 Textiles, printing and other skilled trades</v>
      </c>
      <c r="X61" s="173">
        <f t="shared" ref="X61:AB61" si="66">X24/X$35*100</f>
        <v>1.8095880018668802</v>
      </c>
      <c r="Y61" s="173">
        <f t="shared" si="66"/>
        <v>1.6175423605475752</v>
      </c>
      <c r="Z61" s="173">
        <f t="shared" si="66"/>
        <v>1.7253407889176109</v>
      </c>
      <c r="AA61" s="173">
        <f t="shared" si="66"/>
        <v>1.7379972160768946</v>
      </c>
      <c r="AB61" s="173">
        <f t="shared" si="66"/>
        <v>1.6505599485036642</v>
      </c>
      <c r="AD61" s="68">
        <f t="shared" si="31"/>
        <v>2.7078447103083167</v>
      </c>
      <c r="AE61" s="69">
        <f t="shared" si="32"/>
        <v>61.111401074421245</v>
      </c>
      <c r="AF61" s="69">
        <f t="shared" si="33"/>
        <v>63.81924578472956</v>
      </c>
    </row>
    <row r="62" spans="1:32" x14ac:dyDescent="0.2">
      <c r="A62" t="str">
        <f t="shared" si="19"/>
        <v>61 Caring personal service occupations</v>
      </c>
      <c r="B62" s="173">
        <f t="shared" si="52"/>
        <v>7.1662875818587937</v>
      </c>
      <c r="C62" s="173">
        <f t="shared" si="52"/>
        <v>6.8045321487411172</v>
      </c>
      <c r="D62" s="173">
        <f t="shared" si="52"/>
        <v>7.0043471519126337</v>
      </c>
      <c r="E62" s="173">
        <f t="shared" si="52"/>
        <v>7.0517854176304855</v>
      </c>
      <c r="F62" s="173">
        <f t="shared" si="52"/>
        <v>7.0411372952397091</v>
      </c>
      <c r="H62" s="68">
        <f t="shared" si="21"/>
        <v>5.9755434045404296</v>
      </c>
      <c r="I62" s="69">
        <f t="shared" si="22"/>
        <v>58.502591263870144</v>
      </c>
      <c r="J62" s="69">
        <f t="shared" si="23"/>
        <v>64.478134668410576</v>
      </c>
      <c r="L62" t="str">
        <f t="shared" si="24"/>
        <v>61 Caring personal service occupations</v>
      </c>
      <c r="M62" s="173">
        <f t="shared" ref="M62:Q62" si="67">M25/M$35*100</f>
        <v>1.7948620373708049</v>
      </c>
      <c r="N62" s="173">
        <f t="shared" si="67"/>
        <v>1.7873371990629943</v>
      </c>
      <c r="O62" s="173">
        <f t="shared" si="67"/>
        <v>1.8050723583695507</v>
      </c>
      <c r="P62" s="173">
        <f t="shared" si="67"/>
        <v>2.0998627752562733</v>
      </c>
      <c r="Q62" s="173">
        <f t="shared" si="67"/>
        <v>2.3151690648706844</v>
      </c>
      <c r="S62" s="68">
        <f t="shared" si="26"/>
        <v>32.710932211280941</v>
      </c>
      <c r="T62" s="69">
        <f t="shared" si="27"/>
        <v>52.864004054894629</v>
      </c>
      <c r="U62" s="69">
        <f t="shared" si="28"/>
        <v>85.57493626617557</v>
      </c>
      <c r="W62" t="str">
        <f t="shared" si="29"/>
        <v>61 Caring personal service occupations</v>
      </c>
      <c r="X62" s="173">
        <f t="shared" ref="X62:AB62" si="68">X25/X$35*100</f>
        <v>12.628049341914293</v>
      </c>
      <c r="Y62" s="173">
        <f t="shared" si="68"/>
        <v>12.131010437114597</v>
      </c>
      <c r="Z62" s="173">
        <f t="shared" si="68"/>
        <v>12.173014268319651</v>
      </c>
      <c r="AA62" s="173">
        <f t="shared" si="68"/>
        <v>11.907633458959218</v>
      </c>
      <c r="AB62" s="173">
        <f t="shared" si="68"/>
        <v>11.569049433343412</v>
      </c>
      <c r="AD62" s="68">
        <f t="shared" si="31"/>
        <v>2.0344313749233556</v>
      </c>
      <c r="AE62" s="69">
        <f t="shared" si="32"/>
        <v>59.333785604823106</v>
      </c>
      <c r="AF62" s="69">
        <f t="shared" si="33"/>
        <v>61.368216979746471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2.2944233746355116</v>
      </c>
      <c r="C63" s="173">
        <f t="shared" si="52"/>
        <v>2.4173830722927585</v>
      </c>
      <c r="D63" s="173">
        <f t="shared" si="52"/>
        <v>2.2716575250980457</v>
      </c>
      <c r="E63" s="173">
        <f t="shared" si="52"/>
        <v>2.0248781802894982</v>
      </c>
      <c r="F63" s="173">
        <f t="shared" si="52"/>
        <v>1.9753235257108752</v>
      </c>
      <c r="H63" s="68">
        <f t="shared" si="21"/>
        <v>-8.3302851574018018</v>
      </c>
      <c r="I63" s="69">
        <f t="shared" si="22"/>
        <v>46.772016993511812</v>
      </c>
      <c r="J63" s="69">
        <f t="shared" si="23"/>
        <v>38.441731836110002</v>
      </c>
      <c r="L63" t="str">
        <f t="shared" si="24"/>
        <v>62 Leisure, travel and related personal service occupations</v>
      </c>
      <c r="M63" s="173">
        <f t="shared" ref="M63:Q63" si="69">M26/M$35*100</f>
        <v>1.3268504219721455</v>
      </c>
      <c r="N63" s="173">
        <f t="shared" si="69"/>
        <v>1.3849112876590943</v>
      </c>
      <c r="O63" s="173">
        <f t="shared" si="69"/>
        <v>1.4356666086188805</v>
      </c>
      <c r="P63" s="173">
        <f t="shared" si="69"/>
        <v>1.3053165548663412</v>
      </c>
      <c r="Q63" s="173">
        <f t="shared" si="69"/>
        <v>1.3526594294536565</v>
      </c>
      <c r="S63" s="68">
        <f t="shared" si="26"/>
        <v>-2.5114817105425535</v>
      </c>
      <c r="T63" s="69">
        <f t="shared" si="27"/>
        <v>39.146144764068545</v>
      </c>
      <c r="U63" s="69">
        <f t="shared" si="28"/>
        <v>36.634663053525991</v>
      </c>
      <c r="W63" t="str">
        <f t="shared" si="29"/>
        <v>62 Leisure, travel and related personal service occupations</v>
      </c>
      <c r="X63" s="173">
        <f t="shared" ref="X63:AB63" si="70">X26/X$35*100</f>
        <v>3.2782688936977085</v>
      </c>
      <c r="Y63" s="173">
        <f t="shared" si="70"/>
        <v>3.513501241781515</v>
      </c>
      <c r="Z63" s="173">
        <f t="shared" si="70"/>
        <v>3.1027270359819377</v>
      </c>
      <c r="AA63" s="173">
        <f t="shared" si="70"/>
        <v>2.73047924916062</v>
      </c>
      <c r="AB63" s="173">
        <f t="shared" si="70"/>
        <v>2.5718929866072062</v>
      </c>
      <c r="AD63" s="68">
        <f t="shared" si="31"/>
        <v>-11.006860717789813</v>
      </c>
      <c r="AE63" s="69">
        <f t="shared" si="32"/>
        <v>50.279821204872299</v>
      </c>
      <c r="AF63" s="69">
        <f t="shared" si="33"/>
        <v>39.272960487082486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0.11864990435692729</v>
      </c>
      <c r="C64" s="173">
        <f t="shared" si="52"/>
        <v>0.10776003167785693</v>
      </c>
      <c r="D64" s="173">
        <f t="shared" si="52"/>
        <v>0.13071738223574125</v>
      </c>
      <c r="E64" s="173">
        <f t="shared" si="52"/>
        <v>9.687433058580748E-2</v>
      </c>
      <c r="F64" s="173">
        <f t="shared" si="52"/>
        <v>0.10044270287601514</v>
      </c>
      <c r="H64" s="68">
        <f t="shared" si="21"/>
        <v>-18.99430529014769</v>
      </c>
      <c r="I64" s="69">
        <f t="shared" si="22"/>
        <v>39.021468260312275</v>
      </c>
      <c r="J64" s="69">
        <f t="shared" si="23"/>
        <v>20.027162970164589</v>
      </c>
      <c r="L64" t="str">
        <f t="shared" si="24"/>
        <v>63 Community and civil enforcement occupations</v>
      </c>
      <c r="M64" s="173">
        <f t="shared" ref="M64:Q64" si="71">M27/M$35*100</f>
        <v>0.17310356108981836</v>
      </c>
      <c r="N64" s="173">
        <f t="shared" si="71"/>
        <v>0.13534516441082964</v>
      </c>
      <c r="O64" s="173">
        <f t="shared" si="71"/>
        <v>0.20067294578034867</v>
      </c>
      <c r="P64" s="173">
        <f t="shared" si="71"/>
        <v>0.11364172994551307</v>
      </c>
      <c r="Q64" s="173">
        <f t="shared" si="71"/>
        <v>0.12600777257750784</v>
      </c>
      <c r="S64" s="68">
        <f t="shared" si="26"/>
        <v>-35.027868664483165</v>
      </c>
      <c r="T64" s="69">
        <f t="shared" si="27"/>
        <v>25.029413630258023</v>
      </c>
      <c r="U64" s="69">
        <f t="shared" si="28"/>
        <v>-9.9984550342251381</v>
      </c>
      <c r="W64" t="str">
        <f t="shared" si="29"/>
        <v>63 Community and civil enforcement occupations</v>
      </c>
      <c r="X64" s="173">
        <f t="shared" ref="X64:AB64" si="72">X27/X$35*100</f>
        <v>6.3280450275209399E-2</v>
      </c>
      <c r="Y64" s="173">
        <f t="shared" si="72"/>
        <v>7.8474422476343272E-2</v>
      </c>
      <c r="Z64" s="173">
        <f t="shared" si="72"/>
        <v>6.1173640990948255E-2</v>
      </c>
      <c r="AA64" s="173">
        <f t="shared" si="72"/>
        <v>8.0432243497797942E-2</v>
      </c>
      <c r="AB64" s="173">
        <f t="shared" si="72"/>
        <v>7.5949015282220811E-2</v>
      </c>
      <c r="AD64" s="68">
        <f t="shared" si="31"/>
        <v>33.292287202416951</v>
      </c>
      <c r="AE64" s="69">
        <f t="shared" si="32"/>
        <v>84.650555288240085</v>
      </c>
      <c r="AF64" s="69">
        <f t="shared" si="33"/>
        <v>117.94284249065703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9.5122390837011039</v>
      </c>
      <c r="C65" s="173">
        <f t="shared" si="73"/>
        <v>8.6134409153523848</v>
      </c>
      <c r="D65" s="173">
        <f t="shared" si="73"/>
        <v>8.7019107305388665</v>
      </c>
      <c r="E65" s="173">
        <f t="shared" si="73"/>
        <v>8.5588300928370273</v>
      </c>
      <c r="F65" s="173">
        <f t="shared" si="73"/>
        <v>8.2155738049566391</v>
      </c>
      <c r="H65" s="68">
        <f t="shared" si="21"/>
        <v>-0.47005139309136307</v>
      </c>
      <c r="I65" s="69">
        <f t="shared" si="22"/>
        <v>50.443735172663672</v>
      </c>
      <c r="J65" s="69">
        <f t="shared" si="23"/>
        <v>49.973683779572312</v>
      </c>
      <c r="L65" t="str">
        <f t="shared" si="24"/>
        <v>71 Sales occupations</v>
      </c>
      <c r="M65" s="173">
        <f t="shared" ref="M65:Q65" si="74">M28/M$35*100</f>
        <v>5.8015167644602315</v>
      </c>
      <c r="N65" s="173">
        <f t="shared" si="74"/>
        <v>5.5047275040041406</v>
      </c>
      <c r="O65" s="173">
        <f t="shared" si="74"/>
        <v>5.599565965009468</v>
      </c>
      <c r="P65" s="173">
        <f t="shared" si="74"/>
        <v>5.5185834597676973</v>
      </c>
      <c r="Q65" s="173">
        <f t="shared" si="74"/>
        <v>5.5243016507207541</v>
      </c>
      <c r="S65" s="68">
        <f t="shared" si="26"/>
        <v>2.0802263917900854</v>
      </c>
      <c r="T65" s="69">
        <f t="shared" si="27"/>
        <v>34.051421377863406</v>
      </c>
      <c r="U65" s="69">
        <f t="shared" si="28"/>
        <v>36.13164776965349</v>
      </c>
      <c r="W65" t="str">
        <f t="shared" si="29"/>
        <v>71 Sales occupations</v>
      </c>
      <c r="X65" s="173">
        <f t="shared" ref="X65:AB65" si="75">X28/X$35*100</f>
        <v>13.285368041285157</v>
      </c>
      <c r="Y65" s="173">
        <f t="shared" si="75"/>
        <v>11.913789946315266</v>
      </c>
      <c r="Z65" s="173">
        <f t="shared" si="75"/>
        <v>11.785992263075471</v>
      </c>
      <c r="AA65" s="173">
        <f t="shared" si="75"/>
        <v>11.540091458274624</v>
      </c>
      <c r="AB65" s="173">
        <f t="shared" si="75"/>
        <v>10.794060002938018</v>
      </c>
      <c r="AD65" s="68">
        <f t="shared" si="31"/>
        <v>-1.6745643957348442</v>
      </c>
      <c r="AE65" s="69">
        <f t="shared" si="32"/>
        <v>58.185932993737879</v>
      </c>
      <c r="AF65" s="69">
        <f t="shared" si="33"/>
        <v>56.511368598003045</v>
      </c>
    </row>
    <row r="66" spans="1:32" x14ac:dyDescent="0.2">
      <c r="A66" t="str">
        <f t="shared" si="19"/>
        <v>72 Customer service occupations</v>
      </c>
      <c r="B66" s="173">
        <f t="shared" si="73"/>
        <v>1.728772186046664</v>
      </c>
      <c r="C66" s="173">
        <f t="shared" si="73"/>
        <v>1.7970733392673659</v>
      </c>
      <c r="D66" s="173">
        <f t="shared" si="73"/>
        <v>1.8718657550679727</v>
      </c>
      <c r="E66" s="173">
        <f t="shared" si="73"/>
        <v>2.0454746411486973</v>
      </c>
      <c r="F66" s="173">
        <f t="shared" si="73"/>
        <v>2.2465605360945577</v>
      </c>
      <c r="H66" s="68">
        <f t="shared" si="21"/>
        <v>26.524295715660092</v>
      </c>
      <c r="I66" s="69">
        <f t="shared" si="22"/>
        <v>52.645086306516866</v>
      </c>
      <c r="J66" s="69">
        <f t="shared" si="23"/>
        <v>79.169382022176947</v>
      </c>
      <c r="L66" t="str">
        <f t="shared" si="24"/>
        <v>72 Customer service occupations</v>
      </c>
      <c r="M66" s="173">
        <f t="shared" ref="M66:Q66" si="76">M29/M$35*100</f>
        <v>1.3493097267786955</v>
      </c>
      <c r="N66" s="173">
        <f t="shared" si="76"/>
        <v>1.2389690556737811</v>
      </c>
      <c r="O66" s="173">
        <f t="shared" si="76"/>
        <v>1.5315106090733797</v>
      </c>
      <c r="P66" s="173">
        <f t="shared" si="76"/>
        <v>1.865466695616435</v>
      </c>
      <c r="Q66" s="173">
        <f t="shared" si="76"/>
        <v>2.1789072301063244</v>
      </c>
      <c r="S66" s="68">
        <f t="shared" si="26"/>
        <v>47.210007620328</v>
      </c>
      <c r="T66" s="69">
        <f t="shared" si="27"/>
        <v>43.871137986085564</v>
      </c>
      <c r="U66" s="69">
        <f t="shared" si="28"/>
        <v>91.081145606413571</v>
      </c>
      <c r="W66" t="str">
        <f t="shared" si="29"/>
        <v>72 Customer service occupations</v>
      </c>
      <c r="X66" s="173">
        <f t="shared" ref="X66:AB66" si="77">X29/X$35*100</f>
        <v>2.1146164153375597</v>
      </c>
      <c r="Y66" s="173">
        <f t="shared" si="77"/>
        <v>2.389581778549791</v>
      </c>
      <c r="Z66" s="173">
        <f t="shared" si="77"/>
        <v>2.2102172600099443</v>
      </c>
      <c r="AA66" s="173">
        <f t="shared" si="77"/>
        <v>2.2219901671096176</v>
      </c>
      <c r="AB66" s="173">
        <f t="shared" si="77"/>
        <v>2.3113786242481158</v>
      </c>
      <c r="AD66" s="68">
        <f t="shared" si="31"/>
        <v>12.275068668111924</v>
      </c>
      <c r="AE66" s="69">
        <f t="shared" si="32"/>
        <v>58.688967334032668</v>
      </c>
      <c r="AF66" s="69">
        <f t="shared" si="33"/>
        <v>70.964036002144596</v>
      </c>
    </row>
    <row r="67" spans="1:32" x14ac:dyDescent="0.2">
      <c r="A67" t="str">
        <f t="shared" si="19"/>
        <v>81 Process, plant and machine operatives</v>
      </c>
      <c r="B67" s="173">
        <f t="shared" si="73"/>
        <v>3.6622784194264417</v>
      </c>
      <c r="C67" s="173">
        <f t="shared" si="73"/>
        <v>3.3397095022117576</v>
      </c>
      <c r="D67" s="173">
        <f t="shared" si="73"/>
        <v>2.951063050823544</v>
      </c>
      <c r="E67" s="173">
        <f t="shared" si="73"/>
        <v>2.9602909423035015</v>
      </c>
      <c r="F67" s="173">
        <f t="shared" si="73"/>
        <v>2.5943961576939767</v>
      </c>
      <c r="H67" s="68">
        <f t="shared" si="21"/>
        <v>-7.3195132480502663</v>
      </c>
      <c r="I67" s="69">
        <f t="shared" si="22"/>
        <v>37.4611382620919</v>
      </c>
      <c r="J67" s="69">
        <f t="shared" si="23"/>
        <v>30.141625014041633</v>
      </c>
      <c r="L67" t="str">
        <f t="shared" si="24"/>
        <v>81 Process, plant and machine operatives</v>
      </c>
      <c r="M67" s="173">
        <f t="shared" ref="M67:Q67" si="78">M30/M$35*100</f>
        <v>5.9771420072643133</v>
      </c>
      <c r="N67" s="173">
        <f t="shared" si="78"/>
        <v>5.2367597951843097</v>
      </c>
      <c r="O67" s="173">
        <f t="shared" si="78"/>
        <v>4.8512002857187904</v>
      </c>
      <c r="P67" s="173">
        <f t="shared" si="78"/>
        <v>4.8127487917433216</v>
      </c>
      <c r="Q67" s="173">
        <f t="shared" si="78"/>
        <v>4.2463449261643298</v>
      </c>
      <c r="S67" s="68">
        <f t="shared" si="26"/>
        <v>-9.4299373488575249</v>
      </c>
      <c r="T67" s="69">
        <f t="shared" si="27"/>
        <v>34.208510637899167</v>
      </c>
      <c r="U67" s="69">
        <f t="shared" si="28"/>
        <v>24.778573289041642</v>
      </c>
      <c r="W67" t="str">
        <f t="shared" si="29"/>
        <v>81 Process, plant and machine operatives</v>
      </c>
      <c r="X67" s="173">
        <f t="shared" ref="X67:AB67" si="79">X30/X$35*100</f>
        <v>1.3084836364433756</v>
      </c>
      <c r="Y67" s="173">
        <f t="shared" si="79"/>
        <v>1.3257161655328402</v>
      </c>
      <c r="Z67" s="173">
        <f t="shared" si="79"/>
        <v>1.0621117580662383</v>
      </c>
      <c r="AA67" s="173">
        <f t="shared" si="79"/>
        <v>1.1437735066568091</v>
      </c>
      <c r="AB67" s="173">
        <f t="shared" si="79"/>
        <v>1.0116773335984699</v>
      </c>
      <c r="AD67" s="68">
        <f t="shared" si="31"/>
        <v>2.2631122909691217</v>
      </c>
      <c r="AE67" s="69">
        <f t="shared" si="32"/>
        <v>52.230071448832106</v>
      </c>
      <c r="AF67" s="69">
        <f t="shared" si="33"/>
        <v>54.493183739801232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3.3433438714126225</v>
      </c>
      <c r="C68" s="173">
        <f t="shared" si="73"/>
        <v>4.0091900657624437</v>
      </c>
      <c r="D68" s="173">
        <f t="shared" si="73"/>
        <v>3.5969719510576863</v>
      </c>
      <c r="E68" s="173">
        <f t="shared" si="73"/>
        <v>3.4388646271932992</v>
      </c>
      <c r="F68" s="173">
        <f t="shared" si="73"/>
        <v>3.1254906798637405</v>
      </c>
      <c r="H68" s="68">
        <f t="shared" si="21"/>
        <v>-8.3965861801968167</v>
      </c>
      <c r="I68" s="69">
        <f t="shared" si="22"/>
        <v>49.330191973308374</v>
      </c>
      <c r="J68" s="69">
        <f t="shared" si="23"/>
        <v>40.93360579311156</v>
      </c>
      <c r="L68" t="str">
        <f t="shared" si="24"/>
        <v>82 Transport and mobile machine drivers and operatives</v>
      </c>
      <c r="M68" s="173">
        <f t="shared" ref="M68:Q68" si="80">M31/M$35*100</f>
        <v>6.3900982341464543</v>
      </c>
      <c r="N68" s="173">
        <f t="shared" si="80"/>
        <v>7.5487389711853652</v>
      </c>
      <c r="O68" s="173">
        <f t="shared" si="80"/>
        <v>7.0156332766317897</v>
      </c>
      <c r="P68" s="173">
        <f t="shared" si="80"/>
        <v>6.6965919196523647</v>
      </c>
      <c r="Q68" s="173">
        <f t="shared" si="80"/>
        <v>6.1174659046300466</v>
      </c>
      <c r="S68" s="68">
        <f t="shared" si="26"/>
        <v>-9.7757495170883306</v>
      </c>
      <c r="T68" s="69">
        <f t="shared" si="27"/>
        <v>48.4521282384814</v>
      </c>
      <c r="U68" s="69">
        <f t="shared" si="28"/>
        <v>38.676378721393064</v>
      </c>
      <c r="W68" t="str">
        <f t="shared" si="29"/>
        <v>82 Transport and mobile machine drivers and operatives</v>
      </c>
      <c r="X68" s="173">
        <f t="shared" ref="X68:AB68" si="81">X31/X$35*100</f>
        <v>0.24534943160546518</v>
      </c>
      <c r="Y68" s="173">
        <f t="shared" si="81"/>
        <v>0.25144682786396932</v>
      </c>
      <c r="Z68" s="173">
        <f t="shared" si="81"/>
        <v>0.19843598647057431</v>
      </c>
      <c r="AA68" s="173">
        <f t="shared" si="81"/>
        <v>0.24434204784096175</v>
      </c>
      <c r="AB68" s="173">
        <f t="shared" si="81"/>
        <v>0.25890328935412654</v>
      </c>
      <c r="AD68" s="68">
        <f t="shared" si="31"/>
        <v>40.076195116936695</v>
      </c>
      <c r="AE68" s="69">
        <f t="shared" si="32"/>
        <v>80.191069901762859</v>
      </c>
      <c r="AF68" s="69">
        <f t="shared" si="33"/>
        <v>120.26726501869956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1.6882454865452212</v>
      </c>
      <c r="C69" s="173">
        <f t="shared" si="73"/>
        <v>1.4906915329544914</v>
      </c>
      <c r="D69" s="173">
        <f t="shared" si="73"/>
        <v>1.3004208834943229</v>
      </c>
      <c r="E69" s="173">
        <f t="shared" si="73"/>
        <v>2.2376612077165001</v>
      </c>
      <c r="F69" s="173">
        <f t="shared" si="73"/>
        <v>2.4623948178126702</v>
      </c>
      <c r="H69" s="68">
        <f t="shared" si="21"/>
        <v>99.620093794477043</v>
      </c>
      <c r="I69" s="69">
        <f t="shared" si="22"/>
        <v>79.435692265632667</v>
      </c>
      <c r="J69" s="69">
        <f t="shared" si="23"/>
        <v>179.05578606010971</v>
      </c>
      <c r="L69" t="str">
        <f t="shared" si="24"/>
        <v>91 Elementary trades and related occupations</v>
      </c>
      <c r="M69" s="173">
        <f t="shared" ref="M69:Q70" si="82">M32/M$35*100</f>
        <v>2.6353020937640301</v>
      </c>
      <c r="N69" s="173">
        <f t="shared" si="82"/>
        <v>2.3240303661808017</v>
      </c>
      <c r="O69" s="173">
        <f t="shared" si="82"/>
        <v>2.1575790843686571</v>
      </c>
      <c r="P69" s="173">
        <f t="shared" si="82"/>
        <v>2.8742250545937709</v>
      </c>
      <c r="Q69" s="173">
        <f t="shared" si="82"/>
        <v>3.0482750424222922</v>
      </c>
      <c r="S69" s="68">
        <f t="shared" si="26"/>
        <v>46.186083753619734</v>
      </c>
      <c r="T69" s="69">
        <f t="shared" si="27"/>
        <v>44.539836381846172</v>
      </c>
      <c r="U69" s="69">
        <f t="shared" si="28"/>
        <v>90.725920135465913</v>
      </c>
      <c r="W69" t="str">
        <f t="shared" si="29"/>
        <v>91 Elementary trades and related occupations</v>
      </c>
      <c r="X69" s="173">
        <f t="shared" ref="X69:AB70" si="83">X32/X$35*100</f>
        <v>0.72526135522396362</v>
      </c>
      <c r="Y69" s="173">
        <f t="shared" si="83"/>
        <v>0.60598180041296745</v>
      </c>
      <c r="Z69" s="173">
        <f t="shared" si="83"/>
        <v>0.44830869817190272</v>
      </c>
      <c r="AA69" s="173">
        <f t="shared" si="83"/>
        <v>1.6134476381043379</v>
      </c>
      <c r="AB69" s="173">
        <f t="shared" si="83"/>
        <v>1.901067688392313</v>
      </c>
      <c r="AD69" s="68">
        <f t="shared" si="31"/>
        <v>355.26851624035561</v>
      </c>
      <c r="AE69" s="69">
        <f t="shared" si="32"/>
        <v>246.3906054336218</v>
      </c>
      <c r="AF69" s="69">
        <f t="shared" si="33"/>
        <v>601.65912167397744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10.856450839339232</v>
      </c>
      <c r="C70" s="173">
        <f t="shared" si="73"/>
        <v>10.60406893782344</v>
      </c>
      <c r="D70" s="173">
        <f t="shared" si="73"/>
        <v>10.04196985719561</v>
      </c>
      <c r="E70" s="173">
        <f t="shared" si="73"/>
        <v>8.8795211656737738</v>
      </c>
      <c r="F70" s="173">
        <f t="shared" si="73"/>
        <v>8.3190960363100572</v>
      </c>
      <c r="H70" s="68">
        <f t="shared" si="21"/>
        <v>-12.665120278781503</v>
      </c>
      <c r="I70" s="69">
        <f t="shared" si="22"/>
        <v>43.240790500199985</v>
      </c>
      <c r="J70" s="69">
        <f t="shared" si="23"/>
        <v>30.575670221418477</v>
      </c>
      <c r="L70" t="str">
        <f t="shared" si="24"/>
        <v>92 Elementary administration and service occupations</v>
      </c>
      <c r="M70" s="173">
        <f t="shared" si="82"/>
        <v>10.218845131377439</v>
      </c>
      <c r="N70" s="173">
        <f t="shared" si="82"/>
        <v>10.582370979696147</v>
      </c>
      <c r="O70" s="173">
        <f t="shared" si="82"/>
        <v>10.272028345020622</v>
      </c>
      <c r="P70" s="173">
        <f t="shared" si="82"/>
        <v>9.8014271019468318</v>
      </c>
      <c r="Q70" s="173">
        <f t="shared" si="82"/>
        <v>8.9709482336535871</v>
      </c>
      <c r="S70" s="68">
        <f t="shared" si="26"/>
        <v>-9.634897346225376</v>
      </c>
      <c r="T70" s="69">
        <f t="shared" si="27"/>
        <v>37.059345931681584</v>
      </c>
      <c r="U70" s="69">
        <f t="shared" si="28"/>
        <v>27.424448585456208</v>
      </c>
      <c r="W70" t="str">
        <f t="shared" si="29"/>
        <v>92 Elementary administration and service occupations</v>
      </c>
      <c r="X70" s="173">
        <f t="shared" si="83"/>
        <v>11.504779750332403</v>
      </c>
      <c r="Y70" s="173">
        <f t="shared" si="83"/>
        <v>10.627104459469743</v>
      </c>
      <c r="Z70" s="173">
        <f t="shared" si="83"/>
        <v>9.8132657036186224</v>
      </c>
      <c r="AA70" s="173">
        <f t="shared" si="83"/>
        <v>7.9755015639470113</v>
      </c>
      <c r="AB70" s="173">
        <f t="shared" si="83"/>
        <v>7.6945616905997261</v>
      </c>
      <c r="AD70" s="68">
        <f t="shared" si="31"/>
        <v>-15.818331206553776</v>
      </c>
      <c r="AE70" s="69">
        <f t="shared" si="32"/>
        <v>49.673122046984211</v>
      </c>
      <c r="AF70" s="69">
        <f t="shared" si="33"/>
        <v>33.854790840430432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5.4218181656285749</v>
      </c>
      <c r="I72" s="67">
        <f>IF(D35&gt;0,I35/D35*100,0)</f>
        <v>50.175804396537437</v>
      </c>
      <c r="J72" s="67">
        <f>IF(D35&gt;0,(J35/D35)*100,0)</f>
        <v>55.597622562166002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3.4709900986945215</v>
      </c>
      <c r="T72" s="67">
        <f t="shared" ref="T72" si="85">IF(O35&gt;0,T35/O35*100,0)</f>
        <v>40.203027106386116</v>
      </c>
      <c r="U72" s="67">
        <f t="shared" ref="U72" si="86">IF(O35&gt;0,(U35/O35)*100,0)</f>
        <v>43.674017205080652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7.3611618779185708</v>
      </c>
      <c r="AE72" s="67">
        <f t="shared" ref="AE72" si="88">IF(Z35&gt;0,AE35/Z35*100,0)</f>
        <v>60.089872816785217</v>
      </c>
      <c r="AF72" s="67">
        <f t="shared" ref="AF72" si="89">IF(Z35&gt;0,(AF35/Z35)*100,0)</f>
        <v>67.451034694703807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3.6652166685724019</v>
      </c>
      <c r="C82" s="18">
        <f t="shared" ref="B82:E107" si="96">IF(AND(D$6-C$6 &lt;&gt; 0,C8&lt;&gt;0,D8&lt;&gt;0),(EXP(LN(D8/C8)/(D$6-C$6))-1)*100,0)</f>
        <v>2.4148899202656615</v>
      </c>
      <c r="D82" s="18">
        <f t="shared" si="96"/>
        <v>-2.210770331852685</v>
      </c>
      <c r="E82" s="18">
        <f t="shared" si="96"/>
        <v>0.85586301060951442</v>
      </c>
      <c r="F82" s="18">
        <f t="shared" ref="F82:F107" si="97">IF(AND(F$6-D$6 &lt;&gt; 0,D8&lt;&gt;0,F8&lt;&gt;0),(EXP(LN(F8/D8)/(F$6-D$6))-1)*100,0)</f>
        <v>-0.17688722842810201</v>
      </c>
      <c r="H82" s="18">
        <f t="shared" ref="H82:H107" si="98">IF($F$6-$D$6 &lt;&gt; 0,(EXP(LN(1+(H45/100))/($F$6-$D$6))-1)*100,0)</f>
        <v>-0.17688722842810201</v>
      </c>
      <c r="I82" s="18">
        <f t="shared" ref="I82:I107" si="99">IF(D8&gt;0,((1+(I8/D8))^(1/($F$6-$D$6))-1)*100,0)</f>
        <v>2.6495107125900308</v>
      </c>
      <c r="J82" s="18">
        <f t="shared" ref="J82:J107" si="100">IF($F$6-$D$6 &lt;&gt; 0,(EXP(LN(1+(J45/100))/($F$6-$D$6))-1)*100,0)</f>
        <v>2.5273462208835085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3.2777940333662769</v>
      </c>
      <c r="N82" s="18">
        <f t="shared" si="102"/>
        <v>-0.38042031412861554</v>
      </c>
      <c r="O82" s="18">
        <f t="shared" si="102"/>
        <v>-3.2054156558108171</v>
      </c>
      <c r="P82" s="18">
        <f t="shared" si="102"/>
        <v>0.33829542188730244</v>
      </c>
      <c r="Q82" s="18">
        <f t="shared" ref="Q82:Q107" si="103">IF(AND(Q$6-O$6 &lt;&gt; 0,O8&lt;&gt;0,Q8&lt;&gt;0),(EXP(LN(Q8/O8)/(Q$6-O$6))-1)*100,0)</f>
        <v>-0.85712721618812493</v>
      </c>
      <c r="S82" s="18">
        <f t="shared" ref="S82:S107" si="104">IF($F$6-$D$6 &lt;&gt; 0,(EXP(LN(1+(S45/100))/($F$6-$D$6))-1)*100,0)</f>
        <v>-0.85712721618812493</v>
      </c>
      <c r="T82" s="18">
        <f t="shared" ref="T82:T107" si="105">IF(O8&gt;0,((1+(T8/O8))^(1/($F$6-$D$6))-1)*100,0)</f>
        <v>2.2802612625192786</v>
      </c>
      <c r="U82" s="18">
        <f t="shared" ref="U82:U107" si="106">IF($F$6-$D$6 &lt;&gt; 0,(EXP(LN(1+(U45/100))/($F$6-$D$6))-1)*100,0)</f>
        <v>1.6661432214047922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4.4440884247973322</v>
      </c>
      <c r="Y82" s="18">
        <f t="shared" si="108"/>
        <v>7.8791341857087804</v>
      </c>
      <c r="Z82" s="18">
        <f t="shared" si="108"/>
        <v>-0.51155304997462236</v>
      </c>
      <c r="AA82" s="18">
        <f t="shared" si="108"/>
        <v>1.6248365394398778</v>
      </c>
      <c r="AB82" s="18">
        <f t="shared" ref="AB82:AB107" si="109">IF(AND(AB$6-Z$6 &lt;&gt; 0,Z8&lt;&gt;0,AB8&lt;&gt;0),(EXP(LN(AB8/Z8)/(AB$6-Z$6))-1)*100,0)</f>
        <v>0.90765735903186595</v>
      </c>
      <c r="AD82" s="18">
        <f t="shared" ref="AD82:AD107" si="110">IF($F$6-$D$6 &lt;&gt; 0,(EXP(LN(1+(AD45/100))/($F$6-$D$6))-1)*100,0)</f>
        <v>0.90765735903186595</v>
      </c>
      <c r="AE82" s="18">
        <f t="shared" ref="AE82:AE107" si="111">IF(Z8&gt;0,((1+(AE8/Z8))^(1/($F$6-$D$6))-1)*100,0)</f>
        <v>3.2723636175596038</v>
      </c>
      <c r="AF82" s="18">
        <f t="shared" ref="AF82:AF107" si="112">IF($F$6-$D$6 &lt;&gt; 0,(EXP(LN(1+(AF45/100))/($F$6-$D$6))-1)*100,0)</f>
        <v>3.8645113763294825</v>
      </c>
    </row>
    <row r="83" spans="1:32" x14ac:dyDescent="0.2">
      <c r="A83" t="str">
        <f t="shared" si="95"/>
        <v>12 Other managers and proprietors</v>
      </c>
      <c r="B83" s="18">
        <f t="shared" si="96"/>
        <v>2.8577112206402022</v>
      </c>
      <c r="C83" s="18">
        <f t="shared" si="96"/>
        <v>-3.7521586418383102</v>
      </c>
      <c r="D83" s="18">
        <f t="shared" si="96"/>
        <v>0.40839709232152188</v>
      </c>
      <c r="E83" s="18">
        <f t="shared" si="96"/>
        <v>1.4945978263624093</v>
      </c>
      <c r="F83" s="18">
        <f t="shared" si="97"/>
        <v>1.1312315603947853</v>
      </c>
      <c r="H83" s="18">
        <f t="shared" si="98"/>
        <v>1.1312315603947853</v>
      </c>
      <c r="I83" s="18">
        <f t="shared" si="99"/>
        <v>3.2051758836360911</v>
      </c>
      <c r="J83" s="18">
        <f t="shared" si="100"/>
        <v>3.9537883544182861</v>
      </c>
      <c r="L83" t="str">
        <f t="shared" si="101"/>
        <v>12 Other managers and proprietors</v>
      </c>
      <c r="M83" s="18">
        <f t="shared" si="102"/>
        <v>2.6905039735877212</v>
      </c>
      <c r="N83" s="18">
        <f t="shared" si="102"/>
        <v>-11.225557044921342</v>
      </c>
      <c r="O83" s="18">
        <f t="shared" si="102"/>
        <v>2.072420807242481</v>
      </c>
      <c r="P83" s="18">
        <f t="shared" si="102"/>
        <v>1.7581781623744019</v>
      </c>
      <c r="Q83" s="18">
        <f t="shared" si="103"/>
        <v>1.8628180705332564</v>
      </c>
      <c r="S83" s="18">
        <f t="shared" si="104"/>
        <v>1.8628180705332564</v>
      </c>
      <c r="T83" s="18">
        <f t="shared" si="105"/>
        <v>3.1779882536876469</v>
      </c>
      <c r="U83" s="18">
        <f t="shared" si="106"/>
        <v>4.4368511930391819</v>
      </c>
      <c r="W83" t="str">
        <f t="shared" si="107"/>
        <v>12 Other managers and proprietors</v>
      </c>
      <c r="X83" s="18">
        <f t="shared" si="108"/>
        <v>3.1269047377088688</v>
      </c>
      <c r="Y83" s="18">
        <f t="shared" si="108"/>
        <v>8.1527077714500074</v>
      </c>
      <c r="Z83" s="18">
        <f t="shared" si="108"/>
        <v>-1.9488218065314977</v>
      </c>
      <c r="AA83" s="18">
        <f t="shared" si="108"/>
        <v>1.0600055167121036</v>
      </c>
      <c r="AB83" s="18">
        <f t="shared" si="109"/>
        <v>4.6941672888767272E-2</v>
      </c>
      <c r="AD83" s="18">
        <f t="shared" si="110"/>
        <v>4.6941672888767272E-2</v>
      </c>
      <c r="AE83" s="18">
        <f t="shared" si="111"/>
        <v>3.2405743634553952</v>
      </c>
      <c r="AF83" s="18">
        <f t="shared" si="112"/>
        <v>3.2706486003145852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1.84956296004819</v>
      </c>
      <c r="C84" s="18">
        <f t="shared" si="96"/>
        <v>3.0293481417176471</v>
      </c>
      <c r="D84" s="18">
        <f t="shared" si="96"/>
        <v>4.0255672995853642</v>
      </c>
      <c r="E84" s="18">
        <f t="shared" si="96"/>
        <v>1.2919754901026481</v>
      </c>
      <c r="F84" s="18">
        <f t="shared" si="97"/>
        <v>2.1950965845202619</v>
      </c>
      <c r="H84" s="18">
        <f t="shared" si="98"/>
        <v>2.1950965845202619</v>
      </c>
      <c r="I84" s="18">
        <f t="shared" si="99"/>
        <v>2.558409812283835</v>
      </c>
      <c r="J84" s="18">
        <f t="shared" si="100"/>
        <v>4.1704545392070358</v>
      </c>
      <c r="L84" t="str">
        <f t="shared" si="101"/>
        <v>21 Science, research, engineering and technology professionals</v>
      </c>
      <c r="M84" s="18">
        <f t="shared" si="102"/>
        <v>2.1960748673427455</v>
      </c>
      <c r="N84" s="18">
        <f t="shared" si="102"/>
        <v>-1.0692002594346994</v>
      </c>
      <c r="O84" s="18">
        <f t="shared" si="102"/>
        <v>3.408208668676016</v>
      </c>
      <c r="P84" s="18">
        <f t="shared" si="102"/>
        <v>1.009775316542072</v>
      </c>
      <c r="Q84" s="18">
        <f t="shared" si="103"/>
        <v>1.8030075226987075</v>
      </c>
      <c r="S84" s="18">
        <f t="shared" si="104"/>
        <v>1.8030075226987075</v>
      </c>
      <c r="T84" s="18">
        <f t="shared" si="105"/>
        <v>2.2318780016629791</v>
      </c>
      <c r="U84" s="18">
        <f t="shared" si="106"/>
        <v>3.6004363800154593</v>
      </c>
      <c r="W84" t="str">
        <f t="shared" si="107"/>
        <v>21 Science, research, engineering and technology professionals</v>
      </c>
      <c r="X84" s="18">
        <f t="shared" si="108"/>
        <v>0.1104575744180103</v>
      </c>
      <c r="Y84" s="18">
        <f t="shared" si="108"/>
        <v>24.691525498951105</v>
      </c>
      <c r="Z84" s="18">
        <f t="shared" si="108"/>
        <v>6.4665762457081666</v>
      </c>
      <c r="AA84" s="18">
        <f t="shared" si="108"/>
        <v>2.2594817235733533</v>
      </c>
      <c r="AB84" s="18">
        <f t="shared" si="109"/>
        <v>3.6430426930992521</v>
      </c>
      <c r="AD84" s="18">
        <f t="shared" si="110"/>
        <v>3.6430426930992521</v>
      </c>
      <c r="AE84" s="18">
        <f t="shared" si="111"/>
        <v>3.7887089145323571</v>
      </c>
      <c r="AF84" s="18">
        <f t="shared" si="112"/>
        <v>6.1768856846244669</v>
      </c>
    </row>
    <row r="85" spans="1:32" x14ac:dyDescent="0.2">
      <c r="A85" t="str">
        <f t="shared" si="95"/>
        <v>22 Health professionals</v>
      </c>
      <c r="B85" s="18">
        <f t="shared" si="96"/>
        <v>0.51701536762700506</v>
      </c>
      <c r="C85" s="18">
        <f t="shared" si="96"/>
        <v>6.7463021373788568</v>
      </c>
      <c r="D85" s="18">
        <f t="shared" si="96"/>
        <v>5.7144053017754715E-2</v>
      </c>
      <c r="E85" s="18">
        <f t="shared" si="96"/>
        <v>0.88058678504536747</v>
      </c>
      <c r="F85" s="18">
        <f t="shared" si="97"/>
        <v>0.60535564788828378</v>
      </c>
      <c r="H85" s="18">
        <f t="shared" si="98"/>
        <v>0.60535564788828378</v>
      </c>
      <c r="I85" s="18">
        <f t="shared" si="99"/>
        <v>3.0251341207364613</v>
      </c>
      <c r="J85" s="18">
        <f t="shared" si="100"/>
        <v>3.4300040074698668</v>
      </c>
      <c r="L85" t="str">
        <f t="shared" si="101"/>
        <v>22 Health professionals</v>
      </c>
      <c r="M85" s="18">
        <f t="shared" si="102"/>
        <v>0.33129773914277738</v>
      </c>
      <c r="N85" s="18">
        <f t="shared" si="102"/>
        <v>16.589258004664643</v>
      </c>
      <c r="O85" s="18">
        <f t="shared" si="102"/>
        <v>0.15895313390457133</v>
      </c>
      <c r="P85" s="18">
        <f t="shared" si="102"/>
        <v>1.00372445656709</v>
      </c>
      <c r="Q85" s="18">
        <f t="shared" si="103"/>
        <v>0.72134529543750325</v>
      </c>
      <c r="S85" s="18">
        <f t="shared" si="104"/>
        <v>0.72134529543750325</v>
      </c>
      <c r="T85" s="18">
        <f t="shared" si="105"/>
        <v>2.294900632804131</v>
      </c>
      <c r="U85" s="18">
        <f t="shared" si="106"/>
        <v>2.8274413658238906</v>
      </c>
      <c r="W85" t="str">
        <f t="shared" si="107"/>
        <v>22 Health professionals</v>
      </c>
      <c r="X85" s="18">
        <f t="shared" si="108"/>
        <v>0.57674369009048654</v>
      </c>
      <c r="Y85" s="18">
        <f t="shared" si="108"/>
        <v>3.6000100294084403</v>
      </c>
      <c r="Z85" s="18">
        <f t="shared" si="108"/>
        <v>2.0419090201184709E-2</v>
      </c>
      <c r="AA85" s="18">
        <f t="shared" si="108"/>
        <v>0.83564753083016363</v>
      </c>
      <c r="AB85" s="18">
        <f t="shared" si="109"/>
        <v>0.56316908828208945</v>
      </c>
      <c r="AD85" s="18">
        <f t="shared" si="110"/>
        <v>0.56316908828208945</v>
      </c>
      <c r="AE85" s="18">
        <f t="shared" si="111"/>
        <v>3.2710261619892655</v>
      </c>
      <c r="AF85" s="18">
        <f t="shared" si="112"/>
        <v>3.6352653401249047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0.53517990043652208</v>
      </c>
      <c r="C86" s="18">
        <f t="shared" si="96"/>
        <v>5.0524567170619816</v>
      </c>
      <c r="D86" s="18">
        <f t="shared" si="96"/>
        <v>0.6748682694266428</v>
      </c>
      <c r="E86" s="18">
        <f t="shared" si="96"/>
        <v>0.60992473826568805</v>
      </c>
      <c r="F86" s="18">
        <f t="shared" si="97"/>
        <v>0.63156792577383492</v>
      </c>
      <c r="H86" s="18">
        <f t="shared" si="98"/>
        <v>0.63156792577383492</v>
      </c>
      <c r="I86" s="18">
        <f t="shared" si="99"/>
        <v>2.8557053504917551</v>
      </c>
      <c r="J86" s="18">
        <f t="shared" si="100"/>
        <v>3.2879240702638812</v>
      </c>
      <c r="L86" t="str">
        <f t="shared" si="101"/>
        <v>23 Teaching and other educational professionals</v>
      </c>
      <c r="M86" s="18">
        <f t="shared" si="102"/>
        <v>-3.9559433736294558</v>
      </c>
      <c r="N86" s="18">
        <f t="shared" si="102"/>
        <v>-2.3380079578892543</v>
      </c>
      <c r="O86" s="18">
        <f t="shared" si="102"/>
        <v>1.3857777157484374</v>
      </c>
      <c r="P86" s="18">
        <f t="shared" si="102"/>
        <v>0.46648332362613232</v>
      </c>
      <c r="Q86" s="18">
        <f t="shared" si="103"/>
        <v>0.77198486764034069</v>
      </c>
      <c r="S86" s="18">
        <f t="shared" si="104"/>
        <v>0.77198486764034069</v>
      </c>
      <c r="T86" s="18">
        <f t="shared" si="105"/>
        <v>2.5923221000560881</v>
      </c>
      <c r="U86" s="18">
        <f t="shared" si="106"/>
        <v>3.1409646964331239</v>
      </c>
      <c r="W86" t="str">
        <f t="shared" si="107"/>
        <v>23 Teaching and other educational professionals</v>
      </c>
      <c r="X86" s="18">
        <f t="shared" si="108"/>
        <v>3.4908039964724802</v>
      </c>
      <c r="Y86" s="18">
        <f t="shared" si="108"/>
        <v>9.0847203855970005</v>
      </c>
      <c r="Z86" s="18">
        <f t="shared" si="108"/>
        <v>0.32018011932328783</v>
      </c>
      <c r="AA86" s="18">
        <f t="shared" si="108"/>
        <v>0.68308090316795411</v>
      </c>
      <c r="AB86" s="18">
        <f t="shared" si="109"/>
        <v>0.56196834628405856</v>
      </c>
      <c r="AD86" s="18">
        <f t="shared" si="110"/>
        <v>0.56196834628405856</v>
      </c>
      <c r="AE86" s="18">
        <f t="shared" si="111"/>
        <v>2.9810055455365081</v>
      </c>
      <c r="AF86" s="18">
        <f t="shared" si="112"/>
        <v>3.3586588020128261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1.8514610299792622</v>
      </c>
      <c r="C87" s="18">
        <f t="shared" si="96"/>
        <v>13.292580135795351</v>
      </c>
      <c r="D87" s="18">
        <f t="shared" si="96"/>
        <v>0.55466560702137624</v>
      </c>
      <c r="E87" s="18">
        <f t="shared" si="96"/>
        <v>1.2150591341190342</v>
      </c>
      <c r="F87" s="18">
        <f t="shared" si="97"/>
        <v>0.99444745529417844</v>
      </c>
      <c r="H87" s="18">
        <f t="shared" si="98"/>
        <v>0.99444745529417844</v>
      </c>
      <c r="I87" s="18">
        <f t="shared" si="99"/>
        <v>2.8463987314224282</v>
      </c>
      <c r="J87" s="18">
        <f t="shared" si="100"/>
        <v>3.5334558975810948</v>
      </c>
      <c r="L87" t="str">
        <f t="shared" si="101"/>
        <v>24 Business, media and public service professionals</v>
      </c>
      <c r="M87" s="18">
        <f t="shared" si="102"/>
        <v>0.32921910225303108</v>
      </c>
      <c r="N87" s="18">
        <f t="shared" si="102"/>
        <v>9.9442749430721946</v>
      </c>
      <c r="O87" s="18">
        <f t="shared" si="102"/>
        <v>0.65107369366217416</v>
      </c>
      <c r="P87" s="18">
        <f t="shared" si="102"/>
        <v>0.78920284490537895</v>
      </c>
      <c r="Q87" s="18">
        <f t="shared" si="103"/>
        <v>0.74313874483491471</v>
      </c>
      <c r="S87" s="18">
        <f t="shared" si="104"/>
        <v>0.74313874483491471</v>
      </c>
      <c r="T87" s="18">
        <f t="shared" si="105"/>
        <v>2.4913237592125936</v>
      </c>
      <c r="U87" s="18">
        <f t="shared" si="106"/>
        <v>3.026192649210846</v>
      </c>
      <c r="W87" t="str">
        <f t="shared" si="107"/>
        <v>24 Business, media and public service professionals</v>
      </c>
      <c r="X87" s="18">
        <f t="shared" si="108"/>
        <v>3.5468548930823296</v>
      </c>
      <c r="Y87" s="18">
        <f t="shared" si="108"/>
        <v>16.738861153043061</v>
      </c>
      <c r="Z87" s="18">
        <f t="shared" si="108"/>
        <v>0.4608577178665918</v>
      </c>
      <c r="AA87" s="18">
        <f t="shared" si="108"/>
        <v>1.6167359297080797</v>
      </c>
      <c r="AB87" s="18">
        <f t="shared" si="109"/>
        <v>1.2299730036772205</v>
      </c>
      <c r="AD87" s="18">
        <f t="shared" si="110"/>
        <v>1.2299730036772205</v>
      </c>
      <c r="AE87" s="18">
        <f t="shared" si="111"/>
        <v>3.1749476523393216</v>
      </c>
      <c r="AF87" s="18">
        <f t="shared" si="112"/>
        <v>3.9940395825690533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2.396164214627472</v>
      </c>
      <c r="C88" s="18">
        <f t="shared" si="96"/>
        <v>6.9915900569464506</v>
      </c>
      <c r="D88" s="18">
        <f t="shared" si="96"/>
        <v>-1.3800816966893725</v>
      </c>
      <c r="E88" s="18">
        <f t="shared" si="96"/>
        <v>0.60605010189984654</v>
      </c>
      <c r="F88" s="18">
        <f t="shared" si="97"/>
        <v>-6.0398869101541131E-2</v>
      </c>
      <c r="H88" s="18">
        <f t="shared" si="98"/>
        <v>-6.0398869101541131E-2</v>
      </c>
      <c r="I88" s="18">
        <f t="shared" si="99"/>
        <v>2.163088740923147</v>
      </c>
      <c r="J88" s="18">
        <f t="shared" si="100"/>
        <v>2.1183784681451545</v>
      </c>
      <c r="L88" t="str">
        <f t="shared" si="101"/>
        <v>31 Science, engineering and technology associate professionals</v>
      </c>
      <c r="M88" s="18">
        <f t="shared" si="102"/>
        <v>3.0359562227762815</v>
      </c>
      <c r="N88" s="18">
        <f t="shared" si="102"/>
        <v>3.7645774975466173</v>
      </c>
      <c r="O88" s="18">
        <f t="shared" si="102"/>
        <v>-2.1568779948679895</v>
      </c>
      <c r="P88" s="18">
        <f t="shared" si="102"/>
        <v>0.20156562928188571</v>
      </c>
      <c r="Q88" s="18">
        <f t="shared" si="103"/>
        <v>-0.59083203725743827</v>
      </c>
      <c r="S88" s="18">
        <f t="shared" si="104"/>
        <v>-0.59083203725743827</v>
      </c>
      <c r="T88" s="18">
        <f t="shared" si="105"/>
        <v>1.9034653510707766</v>
      </c>
      <c r="U88" s="18">
        <f t="shared" si="106"/>
        <v>1.4544171193137778</v>
      </c>
      <c r="W88" t="str">
        <f t="shared" si="107"/>
        <v>31 Science, engineering and technology associate professionals</v>
      </c>
      <c r="X88" s="18">
        <f t="shared" si="108"/>
        <v>-0.30780124387720376</v>
      </c>
      <c r="Y88" s="18">
        <f t="shared" si="108"/>
        <v>21.808782162133578</v>
      </c>
      <c r="Z88" s="18">
        <f t="shared" si="108"/>
        <v>1.4443356249020045</v>
      </c>
      <c r="AA88" s="18">
        <f t="shared" si="108"/>
        <v>1.8333374084852805</v>
      </c>
      <c r="AB88" s="18">
        <f t="shared" si="109"/>
        <v>1.7035046870179427</v>
      </c>
      <c r="AD88" s="18">
        <f t="shared" si="110"/>
        <v>1.7035046870179427</v>
      </c>
      <c r="AE88" s="18">
        <f t="shared" si="111"/>
        <v>3.0983439180388483</v>
      </c>
      <c r="AF88" s="18">
        <f t="shared" si="112"/>
        <v>4.2567323113748667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0.48871819221056878</v>
      </c>
      <c r="C89" s="18">
        <f t="shared" si="96"/>
        <v>8.6858257182024889</v>
      </c>
      <c r="D89" s="18">
        <f t="shared" si="96"/>
        <v>9.7914036587120066</v>
      </c>
      <c r="E89" s="18">
        <f t="shared" si="96"/>
        <v>1.6540665214386463</v>
      </c>
      <c r="F89" s="18">
        <f t="shared" si="97"/>
        <v>4.2971922085729863</v>
      </c>
      <c r="H89" s="18">
        <f t="shared" si="98"/>
        <v>4.2971922085729863</v>
      </c>
      <c r="I89" s="18">
        <f t="shared" si="99"/>
        <v>4.6125265864578768</v>
      </c>
      <c r="J89" s="18">
        <f t="shared" si="100"/>
        <v>7.2228190670337922</v>
      </c>
      <c r="L89" t="str">
        <f t="shared" si="101"/>
        <v>32 Health and social care associate professionals</v>
      </c>
      <c r="M89" s="18">
        <f t="shared" si="102"/>
        <v>-0.847760107105755</v>
      </c>
      <c r="N89" s="18">
        <f t="shared" si="102"/>
        <v>13.39515942661853</v>
      </c>
      <c r="O89" s="18">
        <f t="shared" si="102"/>
        <v>6.2224149115126748</v>
      </c>
      <c r="P89" s="18">
        <f t="shared" si="102"/>
        <v>1.3772337445404181</v>
      </c>
      <c r="Q89" s="18">
        <f>IF(AND(Q$6-O$6 &lt;&gt; 0,O15&lt;&gt;0,Q15&lt;&gt;0),(EXP(LN(Q15/O15)/(Q$6-O$6))-1)*100,0)</f>
        <v>2.9672264393758585</v>
      </c>
      <c r="S89" s="18">
        <f t="shared" si="104"/>
        <v>2.9672264393758585</v>
      </c>
      <c r="T89" s="18">
        <f t="shared" si="105"/>
        <v>3.4953742219845152</v>
      </c>
      <c r="U89" s="18">
        <f t="shared" si="106"/>
        <v>5.4756945470002538</v>
      </c>
      <c r="W89" t="str">
        <f t="shared" si="107"/>
        <v>32 Health and social care associate professionals</v>
      </c>
      <c r="X89" s="18">
        <f t="shared" si="108"/>
        <v>0.88072857780054914</v>
      </c>
      <c r="Y89" s="18">
        <f t="shared" si="108"/>
        <v>7.3630494846548711</v>
      </c>
      <c r="Z89" s="18">
        <f t="shared" si="108"/>
        <v>10.766102884257656</v>
      </c>
      <c r="AA89" s="18">
        <f t="shared" si="108"/>
        <v>1.7196739174702769</v>
      </c>
      <c r="AB89" s="18">
        <f t="shared" si="109"/>
        <v>4.6499274394111278</v>
      </c>
      <c r="AD89" s="18">
        <f t="shared" si="110"/>
        <v>4.6499274394111278</v>
      </c>
      <c r="AE89" s="18">
        <f t="shared" si="111"/>
        <v>4.9141197775351975</v>
      </c>
      <c r="AF89" s="18">
        <f t="shared" si="112"/>
        <v>7.6725418536876866</v>
      </c>
    </row>
    <row r="90" spans="1:32" x14ac:dyDescent="0.2">
      <c r="A90" t="str">
        <f t="shared" si="95"/>
        <v>33 Protective service occupations</v>
      </c>
      <c r="B90" s="18">
        <f t="shared" si="96"/>
        <v>1.3836210174929642</v>
      </c>
      <c r="C90" s="18">
        <f t="shared" si="96"/>
        <v>4.9947632138585218</v>
      </c>
      <c r="D90" s="18">
        <f t="shared" si="96"/>
        <v>-4.1943784206208035</v>
      </c>
      <c r="E90" s="18">
        <f t="shared" si="96"/>
        <v>0.64738620417272852</v>
      </c>
      <c r="F90" s="18">
        <f t="shared" si="97"/>
        <v>-0.99312987441986245</v>
      </c>
      <c r="H90" s="18">
        <f t="shared" si="98"/>
        <v>-0.99312987441986245</v>
      </c>
      <c r="I90" s="18">
        <f t="shared" si="99"/>
        <v>1.734537521316204</v>
      </c>
      <c r="J90" s="18">
        <f t="shared" si="100"/>
        <v>0.9666270830654522</v>
      </c>
      <c r="L90" t="str">
        <f t="shared" si="101"/>
        <v>33 Protective service occupations</v>
      </c>
      <c r="M90" s="18">
        <f t="shared" si="102"/>
        <v>0.87838107439346391</v>
      </c>
      <c r="N90" s="18">
        <f t="shared" si="102"/>
        <v>3.1469477678002233</v>
      </c>
      <c r="O90" s="18">
        <f t="shared" si="102"/>
        <v>-4.7100715597137688</v>
      </c>
      <c r="P90" s="18">
        <f t="shared" si="102"/>
        <v>-0.32039229557211391</v>
      </c>
      <c r="Q90" s="18">
        <f t="shared" si="103"/>
        <v>-1.8056392914134411</v>
      </c>
      <c r="S90" s="18">
        <f t="shared" si="104"/>
        <v>-1.8056392914134411</v>
      </c>
      <c r="T90" s="18">
        <f t="shared" si="105"/>
        <v>1.3284056374702757</v>
      </c>
      <c r="U90" s="18">
        <f t="shared" si="106"/>
        <v>-0.13630146825296396</v>
      </c>
      <c r="W90" t="str">
        <f t="shared" si="107"/>
        <v>33 Protective service occupations</v>
      </c>
      <c r="X90" s="18">
        <f t="shared" si="108"/>
        <v>2.9019639824134469</v>
      </c>
      <c r="Y90" s="18">
        <f t="shared" si="108"/>
        <v>10.279460320031951</v>
      </c>
      <c r="Z90" s="18">
        <f t="shared" si="108"/>
        <v>-2.8669682298164245</v>
      </c>
      <c r="AA90" s="18">
        <f t="shared" si="108"/>
        <v>2.7012583830802628</v>
      </c>
      <c r="AB90" s="18">
        <f t="shared" si="109"/>
        <v>0.81059037795996325</v>
      </c>
      <c r="AD90" s="18">
        <f t="shared" si="110"/>
        <v>0.81059037795996325</v>
      </c>
      <c r="AE90" s="18">
        <f t="shared" si="111"/>
        <v>2.7212147291732602</v>
      </c>
      <c r="AF90" s="18">
        <f t="shared" si="112"/>
        <v>3.2881222678000199</v>
      </c>
    </row>
    <row r="91" spans="1:32" x14ac:dyDescent="0.2">
      <c r="A91" t="str">
        <f t="shared" si="95"/>
        <v>34 Culture, media and sports occupations</v>
      </c>
      <c r="B91" s="18">
        <f t="shared" si="96"/>
        <v>0.51925506231318419</v>
      </c>
      <c r="C91" s="18">
        <f t="shared" si="96"/>
        <v>-5.2158613713914175</v>
      </c>
      <c r="D91" s="18">
        <f t="shared" si="96"/>
        <v>-2.7573707714644735</v>
      </c>
      <c r="E91" s="18">
        <f t="shared" si="96"/>
        <v>1.0323101625382414</v>
      </c>
      <c r="F91" s="18">
        <f t="shared" si="97"/>
        <v>-0.24704878984316281</v>
      </c>
      <c r="H91" s="18">
        <f t="shared" si="98"/>
        <v>-0.24704878984316281</v>
      </c>
      <c r="I91" s="18">
        <f t="shared" si="99"/>
        <v>2.5216087319907432</v>
      </c>
      <c r="J91" s="18">
        <f t="shared" si="100"/>
        <v>2.3482259084863122</v>
      </c>
      <c r="L91" t="str">
        <f t="shared" si="101"/>
        <v>34 Culture, media and sports occupations</v>
      </c>
      <c r="M91" s="18">
        <f t="shared" si="102"/>
        <v>3.1963595427545233</v>
      </c>
      <c r="N91" s="18">
        <f t="shared" si="102"/>
        <v>-17.366385024755605</v>
      </c>
      <c r="O91" s="18">
        <f t="shared" si="102"/>
        <v>-3.0581367923682934</v>
      </c>
      <c r="P91" s="18">
        <f t="shared" si="102"/>
        <v>0.6853351647238215</v>
      </c>
      <c r="Q91" s="18">
        <f t="shared" si="103"/>
        <v>-0.5782810535456151</v>
      </c>
      <c r="S91" s="18">
        <f t="shared" si="104"/>
        <v>-0.5782810535456151</v>
      </c>
      <c r="T91" s="18">
        <f t="shared" si="105"/>
        <v>2.0610000676769102</v>
      </c>
      <c r="U91" s="18">
        <f t="shared" si="106"/>
        <v>1.6311007007276279</v>
      </c>
      <c r="W91" t="str">
        <f t="shared" si="107"/>
        <v>34 Culture, media and sports occupations</v>
      </c>
      <c r="X91" s="18">
        <f t="shared" si="108"/>
        <v>-1.669516810074001</v>
      </c>
      <c r="Y91" s="18">
        <f t="shared" si="108"/>
        <v>5.9917928597910786</v>
      </c>
      <c r="Z91" s="18">
        <f>IF(AND(AA$6-Z$6 &lt;&gt; 0,Z17&lt;&gt;0,AA17&lt;&gt;0),(EXP(LN(AA17/Z17)/(AA$6-Z$6))-1)*100,0)</f>
        <v>-2.5433603406564087</v>
      </c>
      <c r="AA91" s="18">
        <f t="shared" si="108"/>
        <v>1.2690741649253878</v>
      </c>
      <c r="AB91" s="18">
        <f t="shared" si="109"/>
        <v>-1.802671514887777E-2</v>
      </c>
      <c r="AD91" s="18">
        <f t="shared" si="110"/>
        <v>-1.802671514887777E-2</v>
      </c>
      <c r="AE91" s="18">
        <f t="shared" si="111"/>
        <v>2.8357963793150365</v>
      </c>
      <c r="AF91" s="18">
        <f t="shared" si="112"/>
        <v>2.8236146675393758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0.8067778863008801</v>
      </c>
      <c r="C92" s="18">
        <f t="shared" si="96"/>
        <v>4.7252679559136368</v>
      </c>
      <c r="D92" s="18">
        <f t="shared" si="96"/>
        <v>-0.16195262531315535</v>
      </c>
      <c r="E92" s="18">
        <f t="shared" si="96"/>
        <v>0.63468425579671361</v>
      </c>
      <c r="F92" s="18">
        <f t="shared" si="97"/>
        <v>0.36843483325781357</v>
      </c>
      <c r="H92" s="18">
        <f t="shared" si="98"/>
        <v>0.36843483325781357</v>
      </c>
      <c r="I92" s="18">
        <f t="shared" si="99"/>
        <v>2.6163288025258469</v>
      </c>
      <c r="J92" s="18">
        <f t="shared" si="100"/>
        <v>2.8750805119871048</v>
      </c>
      <c r="L92" t="str">
        <f t="shared" si="101"/>
        <v>35 Business and public service associate professionals</v>
      </c>
      <c r="M92" s="18">
        <f t="shared" si="102"/>
        <v>0.57850719634529035</v>
      </c>
      <c r="N92" s="18">
        <f t="shared" si="102"/>
        <v>4.2421427285369795</v>
      </c>
      <c r="O92" s="18">
        <f t="shared" si="102"/>
        <v>-0.43163213277853663</v>
      </c>
      <c r="P92" s="18">
        <f t="shared" si="102"/>
        <v>0.20377834872171707</v>
      </c>
      <c r="Q92" s="18">
        <f t="shared" si="103"/>
        <v>-8.4744238801337524E-3</v>
      </c>
      <c r="S92" s="18">
        <f t="shared" si="104"/>
        <v>-8.4744238801337524E-3</v>
      </c>
      <c r="T92" s="18">
        <f t="shared" si="105"/>
        <v>2.1399934721800351</v>
      </c>
      <c r="U92" s="18">
        <f t="shared" si="106"/>
        <v>2.1336940821863992</v>
      </c>
      <c r="W92" t="str">
        <f t="shared" si="107"/>
        <v>35 Business and public service associate professionals</v>
      </c>
      <c r="X92" s="18">
        <f t="shared" si="108"/>
        <v>1.0286406615698684</v>
      </c>
      <c r="Y92" s="18">
        <f t="shared" si="108"/>
        <v>5.1896181292094834</v>
      </c>
      <c r="Z92" s="18">
        <f t="shared" si="108"/>
        <v>9.2230494066836144E-2</v>
      </c>
      <c r="AA92" s="18">
        <f t="shared" si="108"/>
        <v>1.0201563802185287</v>
      </c>
      <c r="AB92" s="18">
        <f t="shared" si="109"/>
        <v>0.70989583197691442</v>
      </c>
      <c r="AD92" s="18">
        <f t="shared" si="110"/>
        <v>0.70989583197691442</v>
      </c>
      <c r="AE92" s="18">
        <f t="shared" si="111"/>
        <v>3.0429380546707518</v>
      </c>
      <c r="AF92" s="18">
        <f t="shared" si="112"/>
        <v>3.5178175228045561</v>
      </c>
    </row>
    <row r="93" spans="1:32" x14ac:dyDescent="0.2">
      <c r="A93" t="str">
        <f t="shared" si="95"/>
        <v>41 Administrative occupations</v>
      </c>
      <c r="B93" s="18">
        <f t="shared" si="96"/>
        <v>-1.9086598750253092</v>
      </c>
      <c r="C93" s="18">
        <f t="shared" si="96"/>
        <v>4.4714894163188967</v>
      </c>
      <c r="D93" s="18">
        <f t="shared" si="96"/>
        <v>0.60842074011298042</v>
      </c>
      <c r="E93" s="18">
        <f t="shared" si="96"/>
        <v>-0.13940794877882468</v>
      </c>
      <c r="F93" s="18">
        <f t="shared" si="97"/>
        <v>0.10924860296703809</v>
      </c>
      <c r="H93" s="18">
        <f t="shared" si="98"/>
        <v>0.10924860296703809</v>
      </c>
      <c r="I93" s="18">
        <f t="shared" si="99"/>
        <v>2.8204240403538083</v>
      </c>
      <c r="J93" s="18">
        <f t="shared" si="100"/>
        <v>2.8946290713995015</v>
      </c>
      <c r="L93" t="str">
        <f t="shared" si="101"/>
        <v>41 Administrative occupations</v>
      </c>
      <c r="M93" s="18">
        <f t="shared" si="102"/>
        <v>-2.5581948131187415</v>
      </c>
      <c r="N93" s="18">
        <f t="shared" si="102"/>
        <v>19.025453459589635</v>
      </c>
      <c r="O93" s="18">
        <f t="shared" si="102"/>
        <v>1.4588441929279217</v>
      </c>
      <c r="P93" s="18">
        <f t="shared" si="102"/>
        <v>1.1718754676088627</v>
      </c>
      <c r="Q93" s="18">
        <f t="shared" si="103"/>
        <v>1.2674414103243103</v>
      </c>
      <c r="S93" s="18">
        <f t="shared" si="104"/>
        <v>1.2674414103243103</v>
      </c>
      <c r="T93" s="18">
        <f t="shared" si="105"/>
        <v>2.3501239746587244</v>
      </c>
      <c r="U93" s="18">
        <f t="shared" si="106"/>
        <v>3.288830038339241</v>
      </c>
      <c r="W93" t="str">
        <f t="shared" si="107"/>
        <v>41 Administrative occupations</v>
      </c>
      <c r="X93" s="18">
        <f t="shared" si="108"/>
        <v>-1.632756930000312</v>
      </c>
      <c r="Y93" s="18">
        <f t="shared" si="108"/>
        <v>-1.5660827010832268</v>
      </c>
      <c r="Z93" s="18">
        <f t="shared" si="108"/>
        <v>0.17076595048726162</v>
      </c>
      <c r="AA93" s="18">
        <f t="shared" si="108"/>
        <v>-0.90967837818798358</v>
      </c>
      <c r="AB93" s="18">
        <f t="shared" si="109"/>
        <v>-0.55083137066702648</v>
      </c>
      <c r="AD93" s="18">
        <f t="shared" si="110"/>
        <v>-0.55083137066702648</v>
      </c>
      <c r="AE93" s="18">
        <f t="shared" si="111"/>
        <v>3.0454506196809783</v>
      </c>
      <c r="AF93" s="18">
        <f t="shared" si="112"/>
        <v>2.6886355289980735</v>
      </c>
    </row>
    <row r="94" spans="1:32" x14ac:dyDescent="0.2">
      <c r="A94" t="str">
        <f t="shared" si="95"/>
        <v>42 Secretarial and related occupations</v>
      </c>
      <c r="B94" s="18">
        <f t="shared" si="96"/>
        <v>-3.5994436627266091</v>
      </c>
      <c r="C94" s="18">
        <f t="shared" si="96"/>
        <v>0.77604609045134332</v>
      </c>
      <c r="D94" s="18">
        <f t="shared" si="96"/>
        <v>-0.71811475672438618</v>
      </c>
      <c r="E94" s="18">
        <f t="shared" si="96"/>
        <v>-1.9182749443775515</v>
      </c>
      <c r="F94" s="18">
        <f t="shared" si="97"/>
        <v>-1.5198422739817419</v>
      </c>
      <c r="H94" s="18">
        <f t="shared" si="98"/>
        <v>-1.5198422739817419</v>
      </c>
      <c r="I94" s="18">
        <f t="shared" si="99"/>
        <v>2.6997064706177687</v>
      </c>
      <c r="J94" s="18">
        <f t="shared" si="100"/>
        <v>1.6908298403015998</v>
      </c>
      <c r="L94" t="str">
        <f t="shared" si="101"/>
        <v>42 Secretarial and related occupations</v>
      </c>
      <c r="M94" s="18">
        <f t="shared" si="102"/>
        <v>-6.3201256232918723</v>
      </c>
      <c r="N94" s="18">
        <f t="shared" si="102"/>
        <v>-7.3314057599566436</v>
      </c>
      <c r="O94" s="18">
        <f t="shared" si="102"/>
        <v>0.81293511697906329</v>
      </c>
      <c r="P94" s="18">
        <f t="shared" si="102"/>
        <v>1.5933875036793443</v>
      </c>
      <c r="Q94" s="18">
        <f t="shared" si="103"/>
        <v>1.3325676806618558</v>
      </c>
      <c r="S94" s="18">
        <f t="shared" si="104"/>
        <v>1.3325676806618558</v>
      </c>
      <c r="T94" s="18">
        <f t="shared" si="105"/>
        <v>2.0970709992335079</v>
      </c>
      <c r="U94" s="18">
        <f t="shared" si="106"/>
        <v>3.1175865412444326</v>
      </c>
      <c r="W94" t="str">
        <f t="shared" si="107"/>
        <v>42 Secretarial and related occupations</v>
      </c>
      <c r="X94" s="18">
        <f t="shared" si="108"/>
        <v>-3.4128099983168236</v>
      </c>
      <c r="Y94" s="18">
        <f t="shared" si="108"/>
        <v>1.2910281264086221</v>
      </c>
      <c r="Z94" s="18">
        <f t="shared" si="108"/>
        <v>-0.81004472241812397</v>
      </c>
      <c r="AA94" s="18">
        <f t="shared" si="108"/>
        <v>-2.1820522696473721</v>
      </c>
      <c r="AB94" s="18">
        <f t="shared" si="109"/>
        <v>-1.7268381309770375</v>
      </c>
      <c r="AD94" s="18">
        <f t="shared" si="110"/>
        <v>-1.7268381309770375</v>
      </c>
      <c r="AE94" s="18">
        <f t="shared" si="111"/>
        <v>2.7332477632886487</v>
      </c>
      <c r="AF94" s="18">
        <f t="shared" si="112"/>
        <v>1.5986756018774084</v>
      </c>
    </row>
    <row r="95" spans="1:32" x14ac:dyDescent="0.2">
      <c r="A95" t="str">
        <f t="shared" si="95"/>
        <v>51 Skilled agricultural and related trades</v>
      </c>
      <c r="B95" s="18">
        <f t="shared" si="96"/>
        <v>-4.6422246385060983</v>
      </c>
      <c r="C95" s="18">
        <f t="shared" si="96"/>
        <v>0.96793759425430892</v>
      </c>
      <c r="D95" s="18">
        <f t="shared" si="96"/>
        <v>-0.20706034550276309</v>
      </c>
      <c r="E95" s="18">
        <f t="shared" si="96"/>
        <v>0.95432007105300531</v>
      </c>
      <c r="F95" s="18">
        <f t="shared" si="97"/>
        <v>0.56569919979161387</v>
      </c>
      <c r="H95" s="18">
        <f t="shared" si="98"/>
        <v>0.56569919979161387</v>
      </c>
      <c r="I95" s="18">
        <f t="shared" si="99"/>
        <v>3.0621727137049914</v>
      </c>
      <c r="J95" s="18">
        <f t="shared" si="100"/>
        <v>3.438308762036657</v>
      </c>
      <c r="L95" t="str">
        <f t="shared" si="101"/>
        <v>51 Skilled agricultural and related trades</v>
      </c>
      <c r="M95" s="18">
        <f t="shared" si="102"/>
        <v>-5.8597376602868678</v>
      </c>
      <c r="N95" s="18">
        <f t="shared" si="102"/>
        <v>-10.327078294013647</v>
      </c>
      <c r="O95" s="18">
        <f t="shared" si="102"/>
        <v>-0.42220415082211415</v>
      </c>
      <c r="P95" s="18">
        <f t="shared" si="102"/>
        <v>0.7390778138390619</v>
      </c>
      <c r="Q95" s="18">
        <f t="shared" si="103"/>
        <v>0.350486801639871</v>
      </c>
      <c r="S95" s="18">
        <f t="shared" si="104"/>
        <v>0.350486801639871</v>
      </c>
      <c r="T95" s="18">
        <f t="shared" si="105"/>
        <v>2.8416745792550602</v>
      </c>
      <c r="U95" s="18">
        <f t="shared" si="106"/>
        <v>3.0804111253344812</v>
      </c>
      <c r="W95" t="str">
        <f t="shared" si="107"/>
        <v>51 Skilled agricultural and related trades</v>
      </c>
      <c r="X95" s="18">
        <f t="shared" si="108"/>
        <v>8.4246904041193069</v>
      </c>
      <c r="Y95" s="18">
        <f t="shared" si="108"/>
        <v>86.993100531129429</v>
      </c>
      <c r="Z95" s="18">
        <f t="shared" si="108"/>
        <v>0.56335528636362042</v>
      </c>
      <c r="AA95" s="18">
        <f t="shared" si="108"/>
        <v>1.6721407237430874</v>
      </c>
      <c r="AB95" s="18">
        <f t="shared" si="109"/>
        <v>1.3011938384663635</v>
      </c>
      <c r="AD95" s="18">
        <f t="shared" si="110"/>
        <v>1.3011938384663635</v>
      </c>
      <c r="AE95" s="18">
        <f t="shared" si="111"/>
        <v>3.8157438155063117</v>
      </c>
      <c r="AF95" s="18">
        <f t="shared" si="112"/>
        <v>4.6156922964709413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-0.61090808420062315</v>
      </c>
      <c r="C96" s="18">
        <f t="shared" si="96"/>
        <v>-15.450915768469198</v>
      </c>
      <c r="D96" s="18">
        <f t="shared" si="96"/>
        <v>-0.91109813891693259</v>
      </c>
      <c r="E96" s="18">
        <f t="shared" si="96"/>
        <v>-1.0364228746847393</v>
      </c>
      <c r="F96" s="18">
        <f t="shared" si="97"/>
        <v>-0.99466558456375864</v>
      </c>
      <c r="H96" s="18">
        <f t="shared" si="98"/>
        <v>-0.99466558456375864</v>
      </c>
      <c r="I96" s="18">
        <f t="shared" si="99"/>
        <v>1.9912083201452102</v>
      </c>
      <c r="J96" s="18">
        <f t="shared" si="100"/>
        <v>1.2503019335387444</v>
      </c>
      <c r="L96" t="str">
        <f t="shared" si="101"/>
        <v>52 Skilled metal, electrical and electronic trades</v>
      </c>
      <c r="M96" s="18">
        <f t="shared" si="102"/>
        <v>-0.75310548472004024</v>
      </c>
      <c r="N96" s="18">
        <f t="shared" si="102"/>
        <v>-15.36575552363445</v>
      </c>
      <c r="O96" s="18">
        <f t="shared" si="102"/>
        <v>-1.1814403747873015</v>
      </c>
      <c r="P96" s="18">
        <f t="shared" si="102"/>
        <v>-1.1626320781926935</v>
      </c>
      <c r="Q96" s="18">
        <f t="shared" si="103"/>
        <v>-1.168901908114317</v>
      </c>
      <c r="S96" s="18">
        <f t="shared" si="104"/>
        <v>-1.168901908114317</v>
      </c>
      <c r="T96" s="18">
        <f t="shared" si="105"/>
        <v>1.9335460761946033</v>
      </c>
      <c r="U96" s="18">
        <f t="shared" si="106"/>
        <v>1.0584323095804482</v>
      </c>
      <c r="W96" t="str">
        <f t="shared" si="107"/>
        <v>52 Skilled metal, electrical and electronic trades</v>
      </c>
      <c r="X96" s="18">
        <f t="shared" si="108"/>
        <v>11.906780414457518</v>
      </c>
      <c r="Y96" s="18">
        <f t="shared" si="108"/>
        <v>-21.05277342608445</v>
      </c>
      <c r="Z96" s="18">
        <f t="shared" si="108"/>
        <v>13.326533065475754</v>
      </c>
      <c r="AA96" s="18">
        <f t="shared" si="108"/>
        <v>2.7153873655005656</v>
      </c>
      <c r="AB96" s="18">
        <f t="shared" si="109"/>
        <v>6.1371788569628549</v>
      </c>
      <c r="AD96" s="18">
        <f t="shared" si="110"/>
        <v>6.1371788569628549</v>
      </c>
      <c r="AE96" s="18">
        <f t="shared" si="111"/>
        <v>5.2185459609664475</v>
      </c>
      <c r="AF96" s="18">
        <f t="shared" si="112"/>
        <v>8.8911346243471847</v>
      </c>
    </row>
    <row r="97" spans="1:32" x14ac:dyDescent="0.2">
      <c r="A97" t="str">
        <f t="shared" si="95"/>
        <v>53 Skilled construction and building trades</v>
      </c>
      <c r="B97" s="18">
        <f t="shared" si="96"/>
        <v>2.2416381853283651</v>
      </c>
      <c r="C97" s="18">
        <f t="shared" si="96"/>
        <v>-18.909746069151868</v>
      </c>
      <c r="D97" s="18">
        <f t="shared" si="96"/>
        <v>-1.2633662197289453</v>
      </c>
      <c r="E97" s="18">
        <f t="shared" si="96"/>
        <v>-1.2638957104028514</v>
      </c>
      <c r="F97" s="18">
        <f t="shared" si="97"/>
        <v>-1.2637192138270414</v>
      </c>
      <c r="H97" s="18">
        <f t="shared" si="98"/>
        <v>-1.2637192138270414</v>
      </c>
      <c r="I97" s="18">
        <f t="shared" si="99"/>
        <v>2.1491248484708292</v>
      </c>
      <c r="J97" s="18">
        <f t="shared" si="100"/>
        <v>1.2342078307340909</v>
      </c>
      <c r="L97" t="str">
        <f t="shared" si="101"/>
        <v>53 Skilled construction and building trades</v>
      </c>
      <c r="M97" s="18">
        <f t="shared" si="102"/>
        <v>2.7102427008788066</v>
      </c>
      <c r="N97" s="18">
        <f t="shared" si="102"/>
        <v>-19.744471402264473</v>
      </c>
      <c r="O97" s="18">
        <f t="shared" si="102"/>
        <v>-1.0767375067187168</v>
      </c>
      <c r="P97" s="18">
        <f t="shared" si="102"/>
        <v>-1.3111340001163208</v>
      </c>
      <c r="Q97" s="18">
        <f t="shared" si="103"/>
        <v>-1.233063611542895</v>
      </c>
      <c r="S97" s="18">
        <f t="shared" si="104"/>
        <v>-1.233063611542895</v>
      </c>
      <c r="T97" s="18">
        <f t="shared" si="105"/>
        <v>2.1502102689853198</v>
      </c>
      <c r="U97" s="18">
        <f t="shared" si="106"/>
        <v>1.2570573311708078</v>
      </c>
      <c r="W97" t="str">
        <f t="shared" si="107"/>
        <v>53 Skilled construction and building trades</v>
      </c>
      <c r="X97" s="18">
        <f t="shared" si="108"/>
        <v>-13.376930602284688</v>
      </c>
      <c r="Y97" s="18">
        <f t="shared" si="108"/>
        <v>24.416742620167</v>
      </c>
      <c r="Z97" s="18">
        <f t="shared" si="108"/>
        <v>-8.5291672633625701</v>
      </c>
      <c r="AA97" s="18">
        <f t="shared" si="108"/>
        <v>0.85424891742680309</v>
      </c>
      <c r="AB97" s="18">
        <f t="shared" si="109"/>
        <v>-2.3759073152114674</v>
      </c>
      <c r="AD97" s="18">
        <f t="shared" si="110"/>
        <v>-2.3759073152114674</v>
      </c>
      <c r="AE97" s="18">
        <f t="shared" si="111"/>
        <v>2.1126897132551337</v>
      </c>
      <c r="AF97" s="18">
        <f t="shared" si="112"/>
        <v>0.42411981280796596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-2.8065230488848125</v>
      </c>
      <c r="C98" s="18">
        <f t="shared" si="96"/>
        <v>-6.0449788668287656</v>
      </c>
      <c r="D98" s="18">
        <f t="shared" si="96"/>
        <v>0.93874118222716518</v>
      </c>
      <c r="E98" s="18">
        <f t="shared" si="96"/>
        <v>-8.9992451294262921E-4</v>
      </c>
      <c r="F98" s="18">
        <f t="shared" si="97"/>
        <v>0.31133783009404947</v>
      </c>
      <c r="H98" s="18">
        <f t="shared" si="98"/>
        <v>0.31133783009404947</v>
      </c>
      <c r="I98" s="18">
        <f t="shared" si="99"/>
        <v>2.580713504428056</v>
      </c>
      <c r="J98" s="18">
        <f t="shared" si="100"/>
        <v>2.800138852263756</v>
      </c>
      <c r="L98" t="str">
        <f t="shared" si="101"/>
        <v>54 Textiles, printing and other skilled trades</v>
      </c>
      <c r="M98" s="18">
        <f t="shared" si="102"/>
        <v>-2.4504478053313794</v>
      </c>
      <c r="N98" s="18">
        <f t="shared" si="102"/>
        <v>-16.961729085722467</v>
      </c>
      <c r="O98" s="18">
        <f t="shared" si="102"/>
        <v>1.2322791652280563</v>
      </c>
      <c r="P98" s="18">
        <f t="shared" si="102"/>
        <v>3.5042499485848921E-2</v>
      </c>
      <c r="Q98" s="18">
        <f t="shared" si="103"/>
        <v>0.43253980837894002</v>
      </c>
      <c r="S98" s="18">
        <f t="shared" si="104"/>
        <v>0.43253980837894002</v>
      </c>
      <c r="T98" s="18">
        <f t="shared" si="105"/>
        <v>1.9218582742980272</v>
      </c>
      <c r="U98" s="18">
        <f t="shared" si="106"/>
        <v>2.2556659882072783</v>
      </c>
      <c r="W98" t="str">
        <f t="shared" si="107"/>
        <v>54 Textiles, printing and other skilled trades</v>
      </c>
      <c r="X98" s="18">
        <f t="shared" si="108"/>
        <v>-3.3018485236840922</v>
      </c>
      <c r="Y98" s="18">
        <f t="shared" si="108"/>
        <v>9.4775860294180383</v>
      </c>
      <c r="Z98" s="18">
        <f t="shared" si="108"/>
        <v>0.61828327287458684</v>
      </c>
      <c r="AA98" s="18">
        <f t="shared" si="108"/>
        <v>-4.0998337909314841E-2</v>
      </c>
      <c r="AB98" s="18">
        <f t="shared" si="109"/>
        <v>0.17828081658388673</v>
      </c>
      <c r="AD98" s="18">
        <f t="shared" si="110"/>
        <v>0.17828081658388673</v>
      </c>
      <c r="AE98" s="18">
        <f t="shared" si="111"/>
        <v>3.2305920912636177</v>
      </c>
      <c r="AF98" s="18">
        <f t="shared" si="112"/>
        <v>3.3453629415699293</v>
      </c>
    </row>
    <row r="99" spans="1:32" x14ac:dyDescent="0.2">
      <c r="A99" t="str">
        <f t="shared" si="95"/>
        <v>61 Caring personal service occupations</v>
      </c>
      <c r="B99" s="18">
        <f t="shared" si="96"/>
        <v>-1.289813188955613</v>
      </c>
      <c r="C99" s="18">
        <f t="shared" si="96"/>
        <v>2.1906933861202571</v>
      </c>
      <c r="D99" s="18">
        <f t="shared" si="96"/>
        <v>0.47029664607796118</v>
      </c>
      <c r="E99" s="18">
        <f t="shared" si="96"/>
        <v>0.34638300999916272</v>
      </c>
      <c r="F99" s="18">
        <f t="shared" si="97"/>
        <v>0.38767056524948718</v>
      </c>
      <c r="H99" s="18">
        <f t="shared" si="98"/>
        <v>0.38767056524948718</v>
      </c>
      <c r="I99" s="18">
        <f t="shared" si="99"/>
        <v>3.1183031140086026</v>
      </c>
      <c r="J99" s="18">
        <f t="shared" si="100"/>
        <v>3.3730217322251121</v>
      </c>
      <c r="L99" t="str">
        <f t="shared" si="101"/>
        <v>61 Caring personal service occupations</v>
      </c>
      <c r="M99" s="18">
        <f t="shared" si="102"/>
        <v>0.42157695098605785</v>
      </c>
      <c r="N99" s="18">
        <f t="shared" si="102"/>
        <v>-2.9376696423175641</v>
      </c>
      <c r="O99" s="18">
        <f t="shared" si="102"/>
        <v>3.2743367632059872</v>
      </c>
      <c r="P99" s="18">
        <f t="shared" si="102"/>
        <v>1.2265563404475044</v>
      </c>
      <c r="Q99" s="18">
        <f t="shared" si="103"/>
        <v>1.9045979761004306</v>
      </c>
      <c r="S99" s="18">
        <f t="shared" si="104"/>
        <v>1.9045979761004306</v>
      </c>
      <c r="T99" s="18">
        <f t="shared" si="105"/>
        <v>2.8695915412312312</v>
      </c>
      <c r="U99" s="18">
        <f t="shared" si="106"/>
        <v>4.208054510082726</v>
      </c>
      <c r="W99" t="str">
        <f t="shared" si="107"/>
        <v>61 Caring personal service occupations</v>
      </c>
      <c r="X99" s="18">
        <f t="shared" si="108"/>
        <v>-1.5446410542365285</v>
      </c>
      <c r="Y99" s="18">
        <f t="shared" si="108"/>
        <v>2.9928653202910827</v>
      </c>
      <c r="Z99" s="18">
        <f t="shared" si="108"/>
        <v>2.9369451302607708E-2</v>
      </c>
      <c r="AA99" s="18">
        <f t="shared" si="108"/>
        <v>0.18689318669911081</v>
      </c>
      <c r="AB99" s="18">
        <f t="shared" si="109"/>
        <v>0.13435773146071028</v>
      </c>
      <c r="AD99" s="18">
        <f t="shared" si="110"/>
        <v>0.13435773146071028</v>
      </c>
      <c r="AE99" s="18">
        <f t="shared" si="111"/>
        <v>3.1542656392665513</v>
      </c>
      <c r="AF99" s="18">
        <f t="shared" si="112"/>
        <v>3.2415540951317157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1.3103798963707503</v>
      </c>
      <c r="C100" s="18">
        <f t="shared" si="96"/>
        <v>-6.7090888456641462</v>
      </c>
      <c r="D100" s="18">
        <f t="shared" si="96"/>
        <v>-1.9466111739627423</v>
      </c>
      <c r="E100" s="18">
        <f t="shared" si="96"/>
        <v>0.11318634627253132</v>
      </c>
      <c r="F100" s="18">
        <f t="shared" si="97"/>
        <v>-0.57817625520836247</v>
      </c>
      <c r="H100" s="18">
        <f t="shared" si="98"/>
        <v>-0.57817625520836247</v>
      </c>
      <c r="I100" s="18">
        <f t="shared" si="99"/>
        <v>2.5910679702894512</v>
      </c>
      <c r="J100" s="18">
        <f t="shared" si="100"/>
        <v>2.1922124225403739</v>
      </c>
      <c r="L100" t="str">
        <f t="shared" si="101"/>
        <v>62 Leisure, travel and related personal service occupations</v>
      </c>
      <c r="M100" s="18">
        <f t="shared" si="102"/>
        <v>1.6092342457625808</v>
      </c>
      <c r="N100" s="18">
        <f t="shared" si="102"/>
        <v>-0.36905789703860492</v>
      </c>
      <c r="O100" s="18">
        <f t="shared" si="102"/>
        <v>-1.6927371954982062</v>
      </c>
      <c r="P100" s="18">
        <f t="shared" si="102"/>
        <v>0.60105725745287497</v>
      </c>
      <c r="Q100" s="18">
        <f t="shared" si="103"/>
        <v>-0.16942681746190402</v>
      </c>
      <c r="S100" s="18">
        <f t="shared" si="104"/>
        <v>-0.16942681746190402</v>
      </c>
      <c r="T100" s="18">
        <f t="shared" si="105"/>
        <v>2.2267950325712382</v>
      </c>
      <c r="U100" s="18">
        <f t="shared" si="106"/>
        <v>2.1027390196827644</v>
      </c>
      <c r="W100" t="str">
        <f t="shared" si="107"/>
        <v>62 Leisure, travel and related personal service occupations</v>
      </c>
      <c r="X100" s="18">
        <f t="shared" si="108"/>
        <v>1.1866150570818856</v>
      </c>
      <c r="Y100" s="18">
        <f t="shared" si="108"/>
        <v>-9.3621814326951931</v>
      </c>
      <c r="Z100" s="18">
        <f t="shared" si="108"/>
        <v>-2.0642783253219332</v>
      </c>
      <c r="AA100" s="18">
        <f t="shared" si="108"/>
        <v>-0.1230920492684473</v>
      </c>
      <c r="AB100" s="18">
        <f t="shared" si="109"/>
        <v>-0.77439205423327495</v>
      </c>
      <c r="AD100" s="18">
        <f t="shared" si="110"/>
        <v>-0.77439205423327495</v>
      </c>
      <c r="AE100" s="18">
        <f t="shared" si="111"/>
        <v>2.7527320502246821</v>
      </c>
      <c r="AF100" s="18">
        <f t="shared" si="112"/>
        <v>2.233003590936633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-2.3811822167046692</v>
      </c>
      <c r="C101" s="18">
        <f t="shared" si="96"/>
        <v>20.425257961261067</v>
      </c>
      <c r="D101" s="18">
        <f t="shared" si="96"/>
        <v>-5.5011607803047369</v>
      </c>
      <c r="E101" s="18">
        <f t="shared" si="96"/>
        <v>0.7252416914009796</v>
      </c>
      <c r="F101" s="18">
        <f t="shared" si="97"/>
        <v>-1.3945233609218954</v>
      </c>
      <c r="H101" s="18">
        <f t="shared" si="98"/>
        <v>-1.3945233609218954</v>
      </c>
      <c r="I101" s="18">
        <f t="shared" si="99"/>
        <v>2.2206860542312246</v>
      </c>
      <c r="J101" s="18">
        <f t="shared" si="100"/>
        <v>1.2244213341729981</v>
      </c>
      <c r="L101" t="str">
        <f t="shared" si="101"/>
        <v>63 Community and civil enforcement occupations</v>
      </c>
      <c r="M101" s="18">
        <f t="shared" si="102"/>
        <v>-5.4704986810678369</v>
      </c>
      <c r="N101" s="18">
        <f t="shared" si="102"/>
        <v>42.497968998033684</v>
      </c>
      <c r="O101" s="18">
        <f t="shared" si="102"/>
        <v>-10.574174709203266</v>
      </c>
      <c r="P101" s="18">
        <f t="shared" si="102"/>
        <v>1.284090572508334</v>
      </c>
      <c r="Q101" s="18">
        <f t="shared" si="103"/>
        <v>-2.8338173758518104</v>
      </c>
      <c r="S101" s="18">
        <f t="shared" si="104"/>
        <v>-2.8338173758518104</v>
      </c>
      <c r="T101" s="18">
        <f t="shared" si="105"/>
        <v>1.5003359335440614</v>
      </c>
      <c r="U101" s="18">
        <f t="shared" si="106"/>
        <v>-0.69982871042600925</v>
      </c>
      <c r="W101" t="str">
        <f t="shared" si="107"/>
        <v>63 Community and civil enforcement occupations</v>
      </c>
      <c r="X101" s="18">
        <f t="shared" si="108"/>
        <v>4.94550100126252</v>
      </c>
      <c r="Y101" s="18">
        <f t="shared" si="108"/>
        <v>-19.990383691615644</v>
      </c>
      <c r="Z101" s="18">
        <f t="shared" si="108"/>
        <v>6.1243971913966799</v>
      </c>
      <c r="AA101" s="18">
        <f t="shared" si="108"/>
        <v>-9.8298786901718227E-2</v>
      </c>
      <c r="AB101" s="18">
        <f t="shared" si="109"/>
        <v>1.9342976034036452</v>
      </c>
      <c r="AD101" s="18">
        <f t="shared" si="110"/>
        <v>1.9342976034036452</v>
      </c>
      <c r="AE101" s="18">
        <f t="shared" si="111"/>
        <v>4.173368581902448</v>
      </c>
      <c r="AF101" s="18">
        <f t="shared" si="112"/>
        <v>5.3309919261260497</v>
      </c>
    </row>
    <row r="102" spans="1:32" x14ac:dyDescent="0.2">
      <c r="A102" t="str">
        <f t="shared" si="95"/>
        <v>71 Sales occupations</v>
      </c>
      <c r="B102" s="18">
        <f t="shared" si="96"/>
        <v>-2.454004620410799</v>
      </c>
      <c r="C102" s="18">
        <f t="shared" si="96"/>
        <v>0.29514218107205004</v>
      </c>
      <c r="D102" s="18">
        <f t="shared" si="96"/>
        <v>2.6147643805707332E-3</v>
      </c>
      <c r="E102" s="18">
        <f t="shared" si="96"/>
        <v>-4.8411603778253376E-2</v>
      </c>
      <c r="F102" s="18">
        <f t="shared" si="97"/>
        <v>-3.1405707961740248E-2</v>
      </c>
      <c r="H102" s="18">
        <f t="shared" si="98"/>
        <v>-3.1405707961740248E-2</v>
      </c>
      <c r="I102" s="18">
        <f t="shared" si="99"/>
        <v>2.7601999151386281</v>
      </c>
      <c r="J102" s="18">
        <f t="shared" si="100"/>
        <v>2.7387641512712113</v>
      </c>
      <c r="L102" t="str">
        <f t="shared" si="101"/>
        <v>71 Sales occupations</v>
      </c>
      <c r="M102" s="18">
        <f t="shared" si="102"/>
        <v>-0.78399181320961686</v>
      </c>
      <c r="N102" s="18">
        <f t="shared" si="102"/>
        <v>-2.2355115147283944</v>
      </c>
      <c r="O102" s="18">
        <f t="shared" si="102"/>
        <v>-9.4866440441132571E-2</v>
      </c>
      <c r="P102" s="18">
        <f t="shared" si="102"/>
        <v>0.25366543522062912</v>
      </c>
      <c r="Q102" s="18">
        <f t="shared" si="103"/>
        <v>0.13735325258463771</v>
      </c>
      <c r="S102" s="18">
        <f t="shared" si="104"/>
        <v>0.13735325258463771</v>
      </c>
      <c r="T102" s="18">
        <f t="shared" si="105"/>
        <v>1.9728979344804332</v>
      </c>
      <c r="U102" s="18">
        <f t="shared" si="106"/>
        <v>2.0776367101247972</v>
      </c>
      <c r="W102" t="str">
        <f t="shared" si="107"/>
        <v>71 Sales occupations</v>
      </c>
      <c r="X102" s="18">
        <f t="shared" si="108"/>
        <v>-3.2238656695045664</v>
      </c>
      <c r="Y102" s="18">
        <f t="shared" si="108"/>
        <v>1.5365023035952552</v>
      </c>
      <c r="Z102" s="18">
        <f t="shared" si="108"/>
        <v>4.8523935597222234E-2</v>
      </c>
      <c r="AA102" s="18">
        <f t="shared" si="108"/>
        <v>-0.19294408071294233</v>
      </c>
      <c r="AB102" s="18">
        <f t="shared" si="109"/>
        <v>-0.11251956541586949</v>
      </c>
      <c r="AD102" s="18">
        <f t="shared" si="110"/>
        <v>-0.11251956541586949</v>
      </c>
      <c r="AE102" s="18">
        <f t="shared" si="111"/>
        <v>3.1045562322269182</v>
      </c>
      <c r="AF102" s="18">
        <f t="shared" si="112"/>
        <v>3.0314296172396116</v>
      </c>
    </row>
    <row r="103" spans="1:32" x14ac:dyDescent="0.2">
      <c r="A103" t="str">
        <f t="shared" si="95"/>
        <v>72 Customer service occupations</v>
      </c>
      <c r="B103" s="18">
        <f t="shared" si="96"/>
        <v>0.9701433813618543</v>
      </c>
      <c r="C103" s="18">
        <f t="shared" si="96"/>
        <v>3.4072173491259017</v>
      </c>
      <c r="D103" s="18">
        <f t="shared" si="96"/>
        <v>2.1304579991054728</v>
      </c>
      <c r="E103" s="18">
        <f t="shared" si="96"/>
        <v>1.3070695861809867</v>
      </c>
      <c r="F103" s="18">
        <f t="shared" si="97"/>
        <v>1.5807921507212885</v>
      </c>
      <c r="H103" s="18">
        <f t="shared" si="98"/>
        <v>1.5807921507212885</v>
      </c>
      <c r="I103" s="18">
        <f t="shared" si="99"/>
        <v>2.859763614381472</v>
      </c>
      <c r="J103" s="18">
        <f t="shared" si="100"/>
        <v>3.9643046147760375</v>
      </c>
      <c r="L103" t="str">
        <f t="shared" si="101"/>
        <v>72 Customer service occupations</v>
      </c>
      <c r="M103" s="18">
        <f t="shared" si="102"/>
        <v>-1.5942708765854463</v>
      </c>
      <c r="N103" s="18">
        <f t="shared" si="102"/>
        <v>18.801559723974393</v>
      </c>
      <c r="O103" s="18">
        <f t="shared" si="102"/>
        <v>4.228539639222384</v>
      </c>
      <c r="P103" s="18">
        <f t="shared" si="102"/>
        <v>1.8123371734784399</v>
      </c>
      <c r="Q103" s="18">
        <f t="shared" si="103"/>
        <v>2.611449453488901</v>
      </c>
      <c r="S103" s="18">
        <f t="shared" si="104"/>
        <v>2.611449453488901</v>
      </c>
      <c r="T103" s="18">
        <f t="shared" si="105"/>
        <v>2.4546274800412826</v>
      </c>
      <c r="U103" s="18">
        <f t="shared" si="106"/>
        <v>4.4113847867271572</v>
      </c>
      <c r="W103" t="str">
        <f t="shared" si="107"/>
        <v>72 Customer service occupations</v>
      </c>
      <c r="X103" s="18">
        <f t="shared" si="108"/>
        <v>2.5349108094317119</v>
      </c>
      <c r="Y103" s="18">
        <f t="shared" si="108"/>
        <v>-5.0665958801761946</v>
      </c>
      <c r="Z103" s="18">
        <f t="shared" si="108"/>
        <v>0.57811667137110945</v>
      </c>
      <c r="AA103" s="18">
        <f t="shared" si="108"/>
        <v>0.87338237224301452</v>
      </c>
      <c r="AB103" s="18">
        <f t="shared" si="109"/>
        <v>0.77486428549111697</v>
      </c>
      <c r="AD103" s="18">
        <f t="shared" si="110"/>
        <v>0.77486428549111697</v>
      </c>
      <c r="AE103" s="18">
        <f t="shared" si="111"/>
        <v>3.1263821601024588</v>
      </c>
      <c r="AF103" s="18">
        <f t="shared" si="112"/>
        <v>3.639899725107365</v>
      </c>
    </row>
    <row r="104" spans="1:32" x14ac:dyDescent="0.2">
      <c r="A104" t="str">
        <f t="shared" si="95"/>
        <v>81 Process, plant and machine operatives</v>
      </c>
      <c r="B104" s="18">
        <f t="shared" si="96"/>
        <v>-2.2818361354935757</v>
      </c>
      <c r="C104" s="18">
        <f t="shared" si="96"/>
        <v>-12.277348554596623</v>
      </c>
      <c r="D104" s="18">
        <f t="shared" si="96"/>
        <v>0.39742657349455257</v>
      </c>
      <c r="E104" s="18">
        <f t="shared" si="96"/>
        <v>-0.95386339024695621</v>
      </c>
      <c r="F104" s="18">
        <f t="shared" si="97"/>
        <v>-0.50546642707279821</v>
      </c>
      <c r="H104" s="18">
        <f t="shared" si="98"/>
        <v>-0.50546642707279821</v>
      </c>
      <c r="I104" s="18">
        <f t="shared" si="99"/>
        <v>2.1437964909608809</v>
      </c>
      <c r="J104" s="18">
        <f t="shared" si="100"/>
        <v>1.7718685579478866</v>
      </c>
      <c r="L104" t="str">
        <f t="shared" si="101"/>
        <v>81 Process, plant and machine operatives</v>
      </c>
      <c r="M104" s="18">
        <f t="shared" si="102"/>
        <v>-2.7419738546244021</v>
      </c>
      <c r="N104" s="18">
        <f t="shared" si="102"/>
        <v>-10.967382000653547</v>
      </c>
      <c r="O104" s="18">
        <f t="shared" si="102"/>
        <v>3.7297888419129954E-2</v>
      </c>
      <c r="P104" s="18">
        <f t="shared" si="102"/>
        <v>-1.0040356532177386</v>
      </c>
      <c r="Q104" s="18">
        <f t="shared" si="103"/>
        <v>-0.65813449136209456</v>
      </c>
      <c r="S104" s="18">
        <f t="shared" si="104"/>
        <v>-0.65813449136209456</v>
      </c>
      <c r="T104" s="18">
        <f t="shared" si="105"/>
        <v>1.9808600997172743</v>
      </c>
      <c r="U104" s="18">
        <f t="shared" si="106"/>
        <v>1.4867475325901713</v>
      </c>
      <c r="W104" t="str">
        <f t="shared" si="107"/>
        <v>81 Process, plant and machine operatives</v>
      </c>
      <c r="X104" s="18">
        <f t="shared" si="108"/>
        <v>-0.22545697793859842</v>
      </c>
      <c r="Y104" s="18">
        <f t="shared" si="108"/>
        <v>-17.770878468944662</v>
      </c>
      <c r="Z104" s="18">
        <f t="shared" si="108"/>
        <v>1.9708475531574843</v>
      </c>
      <c r="AA104" s="18">
        <f t="shared" si="108"/>
        <v>-0.74922970017998747</v>
      </c>
      <c r="AB104" s="18">
        <f t="shared" si="109"/>
        <v>0.14930360219569394</v>
      </c>
      <c r="AD104" s="18">
        <f t="shared" si="110"/>
        <v>0.14930360219569394</v>
      </c>
      <c r="AE104" s="18">
        <f t="shared" si="111"/>
        <v>2.8410960902401916</v>
      </c>
      <c r="AF104" s="18">
        <f t="shared" si="112"/>
        <v>2.9423207579489796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4.6417186446095604</v>
      </c>
      <c r="C105" s="18">
        <f t="shared" si="96"/>
        <v>-10.931864878112773</v>
      </c>
      <c r="D105" s="18">
        <f t="shared" si="96"/>
        <v>-0.56323082015533599</v>
      </c>
      <c r="E105" s="18">
        <f t="shared" si="96"/>
        <v>-0.59284071237379887</v>
      </c>
      <c r="F105" s="18">
        <f t="shared" si="97"/>
        <v>-0.5829717281104263</v>
      </c>
      <c r="H105" s="18">
        <f t="shared" si="98"/>
        <v>-0.5829717281104263</v>
      </c>
      <c r="I105" s="18">
        <f t="shared" si="99"/>
        <v>2.7093170752648277</v>
      </c>
      <c r="J105" s="18">
        <f t="shared" si="100"/>
        <v>2.3138210364390233</v>
      </c>
      <c r="L105" t="str">
        <f t="shared" si="101"/>
        <v>82 Transport and mobile machine drivers and operatives</v>
      </c>
      <c r="M105" s="18">
        <f t="shared" si="102"/>
        <v>4.803286014819852</v>
      </c>
      <c r="N105" s="18">
        <f t="shared" si="102"/>
        <v>-10.678694137453327</v>
      </c>
      <c r="O105" s="18">
        <f t="shared" si="102"/>
        <v>-0.73170884957359794</v>
      </c>
      <c r="P105" s="18">
        <f t="shared" si="102"/>
        <v>-0.65933671588975784</v>
      </c>
      <c r="Q105" s="18">
        <f t="shared" si="103"/>
        <v>-0.68346662114457946</v>
      </c>
      <c r="S105" s="18">
        <f t="shared" si="104"/>
        <v>-0.68346662114457946</v>
      </c>
      <c r="T105" s="18">
        <f t="shared" si="105"/>
        <v>2.6689440217323668</v>
      </c>
      <c r="U105" s="18">
        <f t="shared" si="106"/>
        <v>2.2037504360282956</v>
      </c>
      <c r="W105" t="str">
        <f t="shared" si="107"/>
        <v>82 Transport and mobile machine drivers and operatives</v>
      </c>
      <c r="X105" s="18">
        <f t="shared" si="108"/>
        <v>6.0912602257467974E-2</v>
      </c>
      <c r="Y105" s="18">
        <f t="shared" si="108"/>
        <v>-19.000887699817948</v>
      </c>
      <c r="Z105" s="18">
        <f t="shared" si="108"/>
        <v>4.7412182344705123</v>
      </c>
      <c r="AA105" s="18">
        <f t="shared" si="108"/>
        <v>1.0596112381110467</v>
      </c>
      <c r="AB105" s="18">
        <f t="shared" si="109"/>
        <v>2.2722056942265478</v>
      </c>
      <c r="AD105" s="18">
        <f t="shared" si="110"/>
        <v>2.2722056942265478</v>
      </c>
      <c r="AE105" s="18">
        <f t="shared" si="111"/>
        <v>4.0037226014727034</v>
      </c>
      <c r="AF105" s="18">
        <f t="shared" si="112"/>
        <v>5.4055140556302783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-3.0664738886974297</v>
      </c>
      <c r="C106" s="18">
        <f t="shared" si="96"/>
        <v>-13.395969527635376</v>
      </c>
      <c r="D106" s="18">
        <f t="shared" si="96"/>
        <v>11.839052461150379</v>
      </c>
      <c r="E106" s="18">
        <f t="shared" si="96"/>
        <v>1.3266503638594385</v>
      </c>
      <c r="F106" s="18">
        <f t="shared" si="97"/>
        <v>4.7161380599712199</v>
      </c>
      <c r="H106" s="18">
        <f t="shared" si="98"/>
        <v>4.7161380599712199</v>
      </c>
      <c r="I106" s="18">
        <f t="shared" si="99"/>
        <v>3.974599369693399</v>
      </c>
      <c r="J106" s="18">
        <f t="shared" si="100"/>
        <v>7.081078200524793</v>
      </c>
      <c r="L106" t="str">
        <f t="shared" si="101"/>
        <v>91 Elementary trades and related occupations</v>
      </c>
      <c r="M106" s="18">
        <f t="shared" si="102"/>
        <v>-2.5827133170433059</v>
      </c>
      <c r="N106" s="18">
        <f t="shared" si="102"/>
        <v>-10.774802575800525</v>
      </c>
      <c r="O106" s="18">
        <f t="shared" si="102"/>
        <v>6.1118690532931952</v>
      </c>
      <c r="P106" s="18">
        <f t="shared" si="102"/>
        <v>0.83437738803253669</v>
      </c>
      <c r="Q106" s="18">
        <f t="shared" si="103"/>
        <v>2.5637131677065828</v>
      </c>
      <c r="S106" s="18">
        <f t="shared" si="104"/>
        <v>2.5637131677065828</v>
      </c>
      <c r="T106" s="18">
        <f t="shared" si="105"/>
        <v>2.4863054048787303</v>
      </c>
      <c r="U106" s="18">
        <f t="shared" si="106"/>
        <v>4.3984332912507806</v>
      </c>
      <c r="W106" t="str">
        <f t="shared" si="107"/>
        <v>91 Elementary trades and related occupations</v>
      </c>
      <c r="X106" s="18">
        <f t="shared" si="108"/>
        <v>-4.9197216898047236</v>
      </c>
      <c r="Y106" s="18">
        <f t="shared" si="108"/>
        <v>-24.068221871942185</v>
      </c>
      <c r="Z106" s="18">
        <f t="shared" si="108"/>
        <v>29.800871364912606</v>
      </c>
      <c r="AA106" s="18">
        <f t="shared" si="108"/>
        <v>2.1381430625828202</v>
      </c>
      <c r="AB106" s="18">
        <f t="shared" si="109"/>
        <v>10.632953813213586</v>
      </c>
      <c r="AD106" s="18">
        <f t="shared" si="110"/>
        <v>10.632953813213586</v>
      </c>
      <c r="AE106" s="18">
        <f t="shared" si="111"/>
        <v>8.6353264252946751</v>
      </c>
      <c r="AF106" s="18">
        <f t="shared" si="112"/>
        <v>13.869761677379833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-0.58952878081723892</v>
      </c>
      <c r="C107" s="18">
        <f t="shared" si="96"/>
        <v>-5.9869105623364449</v>
      </c>
      <c r="D107" s="18">
        <f t="shared" si="96"/>
        <v>-2.1038694811407077</v>
      </c>
      <c r="E107" s="18">
        <f t="shared" si="96"/>
        <v>-0.29062141589257795</v>
      </c>
      <c r="F107" s="18">
        <f t="shared" si="97"/>
        <v>-0.89873874322251579</v>
      </c>
      <c r="H107" s="18">
        <f t="shared" si="98"/>
        <v>-0.89873874322251579</v>
      </c>
      <c r="I107" s="18">
        <f t="shared" si="99"/>
        <v>2.4246402578486093</v>
      </c>
      <c r="J107" s="18">
        <f t="shared" si="100"/>
        <v>1.7944618861734041</v>
      </c>
      <c r="L107" t="str">
        <f t="shared" si="101"/>
        <v>92 Elementary administration and service occupations</v>
      </c>
      <c r="M107" s="18">
        <f t="shared" si="102"/>
        <v>1.409460581011257</v>
      </c>
      <c r="N107" s="18">
        <f t="shared" si="102"/>
        <v>-6.7098439866946418</v>
      </c>
      <c r="O107" s="18">
        <f t="shared" si="102"/>
        <v>-0.73874181473674305</v>
      </c>
      <c r="P107" s="18">
        <f t="shared" si="102"/>
        <v>-0.64031940609839966</v>
      </c>
      <c r="Q107" s="18">
        <f t="shared" si="103"/>
        <v>-0.67313771427406355</v>
      </c>
      <c r="S107" s="18">
        <f t="shared" si="104"/>
        <v>-0.67313771427406355</v>
      </c>
      <c r="T107" s="18">
        <f t="shared" si="105"/>
        <v>2.1238651942972808</v>
      </c>
      <c r="U107" s="18">
        <f t="shared" si="106"/>
        <v>1.6288124633655032</v>
      </c>
      <c r="W107" t="str">
        <f t="shared" si="107"/>
        <v>92 Elementary administration and service occupations</v>
      </c>
      <c r="X107" s="18">
        <f t="shared" si="108"/>
        <v>-2.5047755439435604</v>
      </c>
      <c r="Y107" s="18">
        <f t="shared" si="108"/>
        <v>-5.2226428334334436</v>
      </c>
      <c r="Z107" s="18">
        <f t="shared" si="108"/>
        <v>-3.6102275177610776</v>
      </c>
      <c r="AA107" s="18">
        <f t="shared" si="108"/>
        <v>0.11664221597282864</v>
      </c>
      <c r="AB107" s="18">
        <f t="shared" si="109"/>
        <v>-1.1413894813399605</v>
      </c>
      <c r="AD107" s="18">
        <f t="shared" si="110"/>
        <v>-1.1413894813399605</v>
      </c>
      <c r="AE107" s="18">
        <f t="shared" si="111"/>
        <v>2.7250247372254233</v>
      </c>
      <c r="AF107" s="18">
        <f t="shared" si="112"/>
        <v>1.9629193139316437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-3.231779500756371E-3</v>
      </c>
      <c r="C109" s="26">
        <f>IF(AND(D$6-C$6 &lt;&gt; 0,C35&lt;&gt;0,D35&lt;&gt;0),(EXP(LN(D35/C35)/(D$6-C$6))-1)*100,0)</f>
        <v>-0.72452958615509822</v>
      </c>
      <c r="D109" s="26">
        <f>IF(AND(E$6-D$6 &lt;&gt; 0,D35&lt;&gt;0,E35&lt;&gt;0),(EXP(LN(E35/D35)/(E$6-D$6))-1)*100,0)</f>
        <v>0.3347561177915237</v>
      </c>
      <c r="E109" s="26">
        <f>IF(AND(F$6-E$6 &lt;&gt; 0,E35&lt;&gt;0,F35&lt;&gt;0),(EXP(LN(F35/E35)/(F$6-E$6))-1)*100,0)</f>
        <v>0.36154780624684246</v>
      </c>
      <c r="F109" s="26">
        <f t="shared" ref="F109" si="113">IF(AND(F$6-D$6 &lt;&gt; 0,D35&lt;&gt;0,F35&lt;&gt;0),(EXP(LN(F35/D35)/(F$6-D$6))-1)*100,0)</f>
        <v>0.35261644863415764</v>
      </c>
      <c r="H109" s="26">
        <f t="shared" ref="H109" si="114">IF($F$6-$D$6 &lt;&gt; 0,(EXP(LN(1+(H72/100))/($F$6-$D$6))-1)*100,0)</f>
        <v>0.35261644863415764</v>
      </c>
      <c r="I109" s="26">
        <f>IF(D35&gt;0,((1+(I35/D35))^(1/($F$6-$D$6))-1)*100,0)</f>
        <v>2.7479891357625297</v>
      </c>
      <c r="J109" s="26">
        <f t="shared" ref="J109" si="115">IF($F$6-$D$6 &lt;&gt; 0,(EXP(LN(1+(J72/100))/($F$6-$D$6))-1)*100,0)</f>
        <v>2.9912186826053455</v>
      </c>
      <c r="L109" s="24" t="str">
        <f>L35</f>
        <v>All occupations</v>
      </c>
      <c r="M109" s="26">
        <f>IF(AND(N$6-M$6 &lt;&gt; 0,M35&lt;&gt;0,N35&lt;&gt;0),(EXP(LN(N35/M35)/(N$6-M$6))-1)*100,0)</f>
        <v>0.52710628749423893</v>
      </c>
      <c r="N109" s="26">
        <f>IF(AND(O$6-N$6 &lt;&gt; 0,N35&lt;&gt;0,O35&lt;&gt;0),(EXP(LN(O35/N35)/(O$6-N$6))-1)*100,0)</f>
        <v>-3.8913244271673086</v>
      </c>
      <c r="O109" s="26">
        <f>IF(AND(P$6-O$6 &lt;&gt; 0,O35&lt;&gt;0,P35&lt;&gt;0),(EXP(LN(P35/O35)/(P$6-O$6))-1)*100,0)</f>
        <v>0.19663922952557478</v>
      </c>
      <c r="P109" s="26">
        <f>IF(AND(Q$6-P$6 &lt;&gt; 0,P35&lt;&gt;0,Q35&lt;&gt;0),(EXP(LN(Q35/P35)/(Q$6-P$6))-1)*100,0)</f>
        <v>0.24328336632533087</v>
      </c>
      <c r="Q109" s="26">
        <f t="shared" ref="Q109" si="116">IF(AND(Q$6-O$6 &lt;&gt; 0,O35&lt;&gt;0,Q35&lt;&gt;0),(EXP(LN(Q35/O35)/(Q$6-O$6))-1)*100,0)</f>
        <v>0.22773290855151451</v>
      </c>
      <c r="S109" s="26">
        <f t="shared" ref="S109" si="117">IF($F$6-$D$6 &lt;&gt; 0,(EXP(LN(1+(S72/100))/($F$6-$D$6))-1)*100,0)</f>
        <v>0.22773290855151451</v>
      </c>
      <c r="T109" s="26">
        <f t="shared" ref="T109" si="118">IF(O35&gt;0,((1+(T35/O35))^(1/($F$6-$D$6))-1)*100,0)</f>
        <v>2.2783765783541243</v>
      </c>
      <c r="U109" s="26">
        <f t="shared" ref="U109" si="119">IF($F$6-$D$6 &lt;&gt; 0,(EXP(LN(1+(U72/100))/($F$6-$D$6))-1)*100,0)</f>
        <v>2.4452631461183261</v>
      </c>
      <c r="W109" s="24" t="str">
        <f>W35</f>
        <v>All occupations</v>
      </c>
      <c r="X109" s="26">
        <f>IF(AND(Y$6-X$6 &lt;&gt; 0,X35&lt;&gt;0,Y35&lt;&gt;0),(EXP(LN(Y35/X35)/(Y$6-X$6))-1)*100,0)</f>
        <v>-0.55128330007607751</v>
      </c>
      <c r="Y109" s="26">
        <f>IF(AND(Z$6-Y$6 &lt;&gt; 0,Y35&lt;&gt;0,Z35&lt;&gt;0),(EXP(LN(Z35/Y35)/(Z$6-Y$6))-1)*100,0)</f>
        <v>2.6374812851719387</v>
      </c>
      <c r="Z109" s="26">
        <f>IF(AND(AA$6-Z$6 &lt;&gt; 0,Z35&lt;&gt;0,AA35&lt;&gt;0),(EXP(LN(AA35/Z35)/(AA$6-Z$6))-1)*100,0)</f>
        <v>0.47131022748359008</v>
      </c>
      <c r="AA109" s="26">
        <f>IF(AND(AB$6-AA$6 &lt;&gt; 0,AA35&lt;&gt;0,AB35&lt;&gt;0),(EXP(LN(AB35/AA35)/(AB$6-AA$6))-1)*100,0)</f>
        <v>0.47631235322977972</v>
      </c>
      <c r="AB109" s="26">
        <f t="shared" ref="AB109" si="120">IF(AND(AB$6-Z$6 &lt;&gt; 0,Z35&lt;&gt;0,AB35&lt;&gt;0),(EXP(LN(AB35/Z35)/(AB$6-Z$6))-1)*100,0)</f>
        <v>0.47464495031066534</v>
      </c>
      <c r="AD109" s="26">
        <f t="shared" ref="AD109" si="121">IF($F$6-$D$6 &lt;&gt; 0,(EXP(LN(1+(AD72/100))/($F$6-$D$6))-1)*100,0)</f>
        <v>0.47464495031066534</v>
      </c>
      <c r="AE109" s="26">
        <f t="shared" ref="AE109" si="122">IF(Z35&gt;0,((1+(AE35/Z35))^(1/($F$6-$D$6))-1)*100,0)</f>
        <v>3.1868268156793444</v>
      </c>
      <c r="AF109" s="26">
        <f t="shared" ref="AF109" si="123">IF($F$6-$D$6 &lt;&gt; 0,(EXP(LN(1+(AF72/100))/($F$6-$D$6))-1)*100,0)</f>
        <v>3.4965458596750709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East (Continued)</v>
      </c>
      <c r="L112" s="19" t="str">
        <f>CONCATENATE(L$1," (Continued)")</f>
        <v>Occupation Table 2.1  Males: Employment Change by Occupation (SOC 2020) and Replacement Demand, 2015-2035, North East (Continued)</v>
      </c>
      <c r="W112" s="19" t="str">
        <f>CONCATENATE(W$1," (Continued)")</f>
        <v>Occupation Table 2.2  Females: Employment Change by Occupation (SOC 2020) and Replacement Demand, 2015-2035, North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6.1328022075521105</v>
      </c>
      <c r="C119" s="27">
        <f t="shared" si="125"/>
        <v>1.1044032027776112</v>
      </c>
      <c r="D119" s="27">
        <f t="shared" si="125"/>
        <v>-4.9534311527979682</v>
      </c>
      <c r="E119" s="27">
        <f t="shared" si="125"/>
        <v>3.7259590779069072</v>
      </c>
      <c r="F119" s="27">
        <f t="shared" ref="F119:F144" si="126">F8-D8</f>
        <v>-1.227472074891061</v>
      </c>
      <c r="L119" t="str">
        <f t="shared" ref="L119:L144" si="127">L8</f>
        <v>11 Corporate managers and directors</v>
      </c>
      <c r="M119" s="27">
        <f t="shared" ref="M119:P144" si="128">N8-M8</f>
        <v>3.6619328401647344</v>
      </c>
      <c r="N119" s="27">
        <f t="shared" si="128"/>
        <v>-0.11509792667333585</v>
      </c>
      <c r="O119" s="27">
        <f t="shared" si="128"/>
        <v>-4.5307055315005584</v>
      </c>
      <c r="P119" s="27">
        <f t="shared" si="128"/>
        <v>0.87967163810286664</v>
      </c>
      <c r="Q119" s="27">
        <f t="shared" ref="Q119:Q144" si="129">Q8-O8</f>
        <v>-3.6510338933976918</v>
      </c>
      <c r="W119" t="str">
        <f t="shared" ref="W119:W144" si="130">W8</f>
        <v>11 Corporate managers and directors</v>
      </c>
      <c r="X119" s="27">
        <f t="shared" ref="X119:AA144" si="131">Y8-X8</f>
        <v>2.4708693673873512</v>
      </c>
      <c r="Y119" s="27">
        <f t="shared" si="131"/>
        <v>1.2195011294509879</v>
      </c>
      <c r="Z119" s="27">
        <f t="shared" si="131"/>
        <v>-0.42272562129738134</v>
      </c>
      <c r="AA119" s="27">
        <f t="shared" si="131"/>
        <v>2.8462874398040263</v>
      </c>
      <c r="AB119" s="27">
        <f t="shared" ref="AB119:AB144" si="132">AB8-Z8</f>
        <v>2.423561818506645</v>
      </c>
    </row>
    <row r="120" spans="1:28" x14ac:dyDescent="0.2">
      <c r="A120" t="str">
        <f t="shared" si="124"/>
        <v>12 Other managers and proprietors</v>
      </c>
      <c r="B120" s="27">
        <f t="shared" si="125"/>
        <v>3.2392324555821155</v>
      </c>
      <c r="C120" s="27">
        <f t="shared" si="125"/>
        <v>-1.1403066226372189</v>
      </c>
      <c r="D120" s="27">
        <f t="shared" si="125"/>
        <v>0.60218700642446521</v>
      </c>
      <c r="E120" s="27">
        <f t="shared" si="125"/>
        <v>4.7741201978014551</v>
      </c>
      <c r="F120" s="27">
        <f t="shared" si="126"/>
        <v>5.3763072042259203</v>
      </c>
      <c r="L120" t="str">
        <f t="shared" si="127"/>
        <v>12 Other managers and proprietors</v>
      </c>
      <c r="M120" s="27">
        <f t="shared" si="128"/>
        <v>1.8810888887083408</v>
      </c>
      <c r="N120" s="27">
        <f t="shared" si="128"/>
        <v>-2.0958393765102379</v>
      </c>
      <c r="O120" s="27">
        <f t="shared" si="128"/>
        <v>1.7901340136262647</v>
      </c>
      <c r="P120" s="27">
        <f t="shared" si="128"/>
        <v>3.4966246452605212</v>
      </c>
      <c r="Q120" s="27">
        <f t="shared" si="129"/>
        <v>5.2867586588867859</v>
      </c>
      <c r="W120" t="str">
        <f t="shared" si="130"/>
        <v>12 Other managers and proprietors</v>
      </c>
      <c r="X120" s="27">
        <f t="shared" si="131"/>
        <v>1.3581435668737587</v>
      </c>
      <c r="Y120" s="27">
        <f t="shared" si="131"/>
        <v>0.95553275387301539</v>
      </c>
      <c r="Z120" s="27">
        <f t="shared" si="131"/>
        <v>-1.1879470072017551</v>
      </c>
      <c r="AA120" s="27">
        <f t="shared" si="131"/>
        <v>1.2774955525408505</v>
      </c>
      <c r="AB120" s="27">
        <f t="shared" si="132"/>
        <v>8.9548545339095398E-2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3.0403496953968698</v>
      </c>
      <c r="C121" s="27">
        <f t="shared" si="125"/>
        <v>1.3030178859421255</v>
      </c>
      <c r="D121" s="27">
        <f t="shared" si="125"/>
        <v>9.6675328392559123</v>
      </c>
      <c r="E121" s="27">
        <f t="shared" si="125"/>
        <v>7.3943455091294297</v>
      </c>
      <c r="F121" s="27">
        <f t="shared" si="126"/>
        <v>17.061878348385342</v>
      </c>
      <c r="L121" t="str">
        <f t="shared" si="127"/>
        <v>21 Science, research, engineering and technology professionals</v>
      </c>
      <c r="M121" s="27">
        <f t="shared" si="128"/>
        <v>3.0101967061598529</v>
      </c>
      <c r="N121" s="27">
        <f t="shared" si="128"/>
        <v>-0.38672679058600323</v>
      </c>
      <c r="O121" s="27">
        <f t="shared" si="128"/>
        <v>6.5278567387978157</v>
      </c>
      <c r="P121" s="27">
        <f t="shared" si="128"/>
        <v>4.4719062916043555</v>
      </c>
      <c r="Q121" s="27">
        <f t="shared" si="129"/>
        <v>10.999763030402171</v>
      </c>
      <c r="W121" t="str">
        <f t="shared" si="130"/>
        <v>21 Science, research, engineering and technology professionals</v>
      </c>
      <c r="X121" s="27">
        <f t="shared" si="131"/>
        <v>3.0152989237002714E-2</v>
      </c>
      <c r="Y121" s="27">
        <f t="shared" si="131"/>
        <v>1.6897446765281527</v>
      </c>
      <c r="Z121" s="27">
        <f t="shared" si="131"/>
        <v>3.1396761004581428</v>
      </c>
      <c r="AA121" s="27">
        <f t="shared" si="131"/>
        <v>2.9224392175250475</v>
      </c>
      <c r="AB121" s="27">
        <f t="shared" si="132"/>
        <v>6.0621153179831904</v>
      </c>
    </row>
    <row r="122" spans="1:28" x14ac:dyDescent="0.2">
      <c r="A122" t="str">
        <f t="shared" si="124"/>
        <v>22 Health professionals</v>
      </c>
      <c r="B122" s="27">
        <f t="shared" si="125"/>
        <v>1.1320295204817228</v>
      </c>
      <c r="C122" s="27">
        <f t="shared" si="125"/>
        <v>3.740691043437586</v>
      </c>
      <c r="D122" s="27">
        <f t="shared" si="125"/>
        <v>0.16930753352994543</v>
      </c>
      <c r="E122" s="27">
        <f t="shared" si="125"/>
        <v>5.4390551284330328</v>
      </c>
      <c r="F122" s="27">
        <f t="shared" si="126"/>
        <v>5.6083626619629783</v>
      </c>
      <c r="L122" t="str">
        <f t="shared" si="127"/>
        <v>22 Health professionals</v>
      </c>
      <c r="M122" s="27">
        <f t="shared" si="128"/>
        <v>0.17651899413061578</v>
      </c>
      <c r="N122" s="27">
        <f t="shared" si="128"/>
        <v>2.2280659770563425</v>
      </c>
      <c r="O122" s="27">
        <f t="shared" si="128"/>
        <v>0.12484736242952721</v>
      </c>
      <c r="P122" s="27">
        <f t="shared" si="128"/>
        <v>1.6577534273034686</v>
      </c>
      <c r="Q122" s="27">
        <f t="shared" si="129"/>
        <v>1.7826007897329958</v>
      </c>
      <c r="W122" t="str">
        <f t="shared" si="130"/>
        <v>22 Health professionals</v>
      </c>
      <c r="X122" s="27">
        <f t="shared" si="131"/>
        <v>0.95551052635115497</v>
      </c>
      <c r="Y122" s="27">
        <f t="shared" si="131"/>
        <v>1.5126250663811973</v>
      </c>
      <c r="Z122" s="27">
        <f t="shared" si="131"/>
        <v>4.4460171100411117E-2</v>
      </c>
      <c r="AA122" s="27">
        <f t="shared" si="131"/>
        <v>3.7813017011296211</v>
      </c>
      <c r="AB122" s="27">
        <f t="shared" si="132"/>
        <v>3.8257618722300322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0.82809189354210844</v>
      </c>
      <c r="C123" s="27">
        <f t="shared" si="125"/>
        <v>1.9806546814573807</v>
      </c>
      <c r="D123" s="27">
        <f t="shared" si="125"/>
        <v>1.4085205145581128</v>
      </c>
      <c r="E123" s="27">
        <f t="shared" si="125"/>
        <v>2.6702007956392606</v>
      </c>
      <c r="F123" s="27">
        <f t="shared" si="126"/>
        <v>4.0787213101973734</v>
      </c>
      <c r="L123" t="str">
        <f t="shared" si="127"/>
        <v>23 Teaching and other educational professionals</v>
      </c>
      <c r="M123" s="27">
        <f t="shared" si="128"/>
        <v>-2.424717638563374</v>
      </c>
      <c r="N123" s="27">
        <f t="shared" si="128"/>
        <v>-0.3235424146391086</v>
      </c>
      <c r="O123" s="27">
        <f t="shared" si="128"/>
        <v>0.9627437849661149</v>
      </c>
      <c r="P123" s="27">
        <f t="shared" si="128"/>
        <v>0.68970969063047072</v>
      </c>
      <c r="Q123" s="27">
        <f t="shared" si="129"/>
        <v>1.6524534755965856</v>
      </c>
      <c r="W123" t="str">
        <f t="shared" si="130"/>
        <v>23 Teaching and other educational professionals</v>
      </c>
      <c r="X123" s="27">
        <f t="shared" si="131"/>
        <v>3.2528095321055588</v>
      </c>
      <c r="Y123" s="27">
        <f t="shared" si="131"/>
        <v>2.3041970960964946</v>
      </c>
      <c r="Z123" s="27">
        <f t="shared" si="131"/>
        <v>0.44577672959187709</v>
      </c>
      <c r="AA123" s="27">
        <f t="shared" si="131"/>
        <v>1.9804911050087952</v>
      </c>
      <c r="AB123" s="27">
        <f t="shared" si="132"/>
        <v>2.4262678346006723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2.9620265812639559</v>
      </c>
      <c r="C124" s="27">
        <f t="shared" si="125"/>
        <v>5.5648118266684605</v>
      </c>
      <c r="D124" s="27">
        <f t="shared" si="125"/>
        <v>1.3300306377317952</v>
      </c>
      <c r="E124" s="27">
        <f t="shared" si="125"/>
        <v>6.2591532353678048</v>
      </c>
      <c r="F124" s="27">
        <f t="shared" si="126"/>
        <v>7.5891838730996</v>
      </c>
      <c r="L124" t="str">
        <f t="shared" si="127"/>
        <v>24 Business, media and public service professionals</v>
      </c>
      <c r="M124" s="27">
        <f t="shared" si="128"/>
        <v>0.27733727278638298</v>
      </c>
      <c r="N124" s="27">
        <f t="shared" si="128"/>
        <v>2.1115530354189289</v>
      </c>
      <c r="O124" s="27">
        <f t="shared" si="128"/>
        <v>0.76993977747745745</v>
      </c>
      <c r="P124" s="27">
        <f t="shared" si="128"/>
        <v>1.9722226353700307</v>
      </c>
      <c r="Q124" s="27">
        <f t="shared" si="129"/>
        <v>2.7421624128474882</v>
      </c>
      <c r="W124" t="str">
        <f t="shared" si="130"/>
        <v>24 Business, media and public service professionals</v>
      </c>
      <c r="X124" s="27">
        <f t="shared" si="131"/>
        <v>2.6846893084775196</v>
      </c>
      <c r="Y124" s="27">
        <f t="shared" si="131"/>
        <v>3.4532587912494606</v>
      </c>
      <c r="Z124" s="27">
        <f t="shared" si="131"/>
        <v>0.5600908602544159</v>
      </c>
      <c r="AA124" s="27">
        <f t="shared" si="131"/>
        <v>4.2869305999977563</v>
      </c>
      <c r="AB124" s="27">
        <f t="shared" si="132"/>
        <v>4.8470214602521722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1.6471869471144558</v>
      </c>
      <c r="C125" s="27">
        <f t="shared" si="125"/>
        <v>1.2743810909136322</v>
      </c>
      <c r="D125" s="27">
        <f t="shared" si="125"/>
        <v>-1.3090642161925778</v>
      </c>
      <c r="E125" s="27">
        <f t="shared" si="125"/>
        <v>1.1331269526377667</v>
      </c>
      <c r="F125" s="27">
        <f t="shared" si="126"/>
        <v>-0.1759372635548111</v>
      </c>
      <c r="L125" t="str">
        <f t="shared" si="127"/>
        <v>31 Science, engineering and technology associate professionals</v>
      </c>
      <c r="M125" s="27">
        <f t="shared" si="128"/>
        <v>1.6876320811317989</v>
      </c>
      <c r="N125" s="27">
        <f t="shared" si="128"/>
        <v>0.56346607317106567</v>
      </c>
      <c r="O125" s="27">
        <f t="shared" si="128"/>
        <v>-1.6042176976985765</v>
      </c>
      <c r="P125" s="27">
        <f t="shared" si="128"/>
        <v>0.28327691675208655</v>
      </c>
      <c r="Q125" s="27">
        <f t="shared" si="129"/>
        <v>-1.3209407809464899</v>
      </c>
      <c r="W125" t="str">
        <f t="shared" si="130"/>
        <v>31 Science, engineering and technology associate professionals</v>
      </c>
      <c r="X125" s="27">
        <f t="shared" si="131"/>
        <v>-4.0445134017325746E-2</v>
      </c>
      <c r="Y125" s="27">
        <f t="shared" si="131"/>
        <v>0.71091501774258115</v>
      </c>
      <c r="Z125" s="27">
        <f t="shared" si="131"/>
        <v>0.29515348150595644</v>
      </c>
      <c r="AA125" s="27">
        <f t="shared" si="131"/>
        <v>0.84985003588571306</v>
      </c>
      <c r="AB125" s="27">
        <f t="shared" si="132"/>
        <v>1.1450035173916695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0.37387529648584561</v>
      </c>
      <c r="C126" s="27">
        <f t="shared" si="125"/>
        <v>1.6815361147101378</v>
      </c>
      <c r="D126" s="27">
        <f t="shared" si="125"/>
        <v>12.525701664693496</v>
      </c>
      <c r="E126" s="27">
        <f t="shared" si="125"/>
        <v>5.9841999928559915</v>
      </c>
      <c r="F126" s="27">
        <f t="shared" si="126"/>
        <v>18.509901657549488</v>
      </c>
      <c r="L126" t="str">
        <f t="shared" si="127"/>
        <v>32 Health and social care associate professionals</v>
      </c>
      <c r="M126" s="27">
        <f t="shared" si="128"/>
        <v>-0.14706473377140661</v>
      </c>
      <c r="N126" s="27">
        <f t="shared" si="128"/>
        <v>0.56866972785237735</v>
      </c>
      <c r="O126" s="27">
        <f t="shared" si="128"/>
        <v>1.6960917503568114</v>
      </c>
      <c r="P126" s="27">
        <f t="shared" si="128"/>
        <v>0.95425037182437134</v>
      </c>
      <c r="Q126" s="27">
        <f t="shared" si="129"/>
        <v>2.6503421221811827</v>
      </c>
      <c r="W126" t="str">
        <f t="shared" si="130"/>
        <v>32 Health and social care associate professionals</v>
      </c>
      <c r="X126" s="27">
        <f t="shared" si="131"/>
        <v>0.52094003025715807</v>
      </c>
      <c r="Y126" s="27">
        <f t="shared" si="131"/>
        <v>1.1128663868578066</v>
      </c>
      <c r="Z126" s="27">
        <f t="shared" si="131"/>
        <v>10.829609914336697</v>
      </c>
      <c r="AA126" s="27">
        <f t="shared" si="131"/>
        <v>5.0299496210316157</v>
      </c>
      <c r="AB126" s="27">
        <f t="shared" si="132"/>
        <v>15.859559535368312</v>
      </c>
    </row>
    <row r="127" spans="1:28" x14ac:dyDescent="0.2">
      <c r="A127" t="str">
        <f t="shared" si="124"/>
        <v>33 Protective service occupations</v>
      </c>
      <c r="B127" s="27">
        <f t="shared" si="125"/>
        <v>0.65743015609151279</v>
      </c>
      <c r="C127" s="27">
        <f t="shared" si="125"/>
        <v>0.61398198386194025</v>
      </c>
      <c r="D127" s="27">
        <f t="shared" si="125"/>
        <v>-2.4890007029629366</v>
      </c>
      <c r="E127" s="27">
        <f t="shared" si="125"/>
        <v>0.6944046434123976</v>
      </c>
      <c r="F127" s="27">
        <f t="shared" si="126"/>
        <v>-1.794596059550539</v>
      </c>
      <c r="L127" t="str">
        <f t="shared" si="127"/>
        <v>33 Protective service occupations</v>
      </c>
      <c r="M127" s="27">
        <f t="shared" si="128"/>
        <v>0.31310264797592424</v>
      </c>
      <c r="N127" s="27">
        <f t="shared" si="128"/>
        <v>0.28662087267735359</v>
      </c>
      <c r="O127" s="27">
        <f t="shared" si="128"/>
        <v>-2.013615577295039</v>
      </c>
      <c r="P127" s="27">
        <f t="shared" si="128"/>
        <v>-0.23309803786198824</v>
      </c>
      <c r="Q127" s="27">
        <f t="shared" si="129"/>
        <v>-2.2467136151570273</v>
      </c>
      <c r="W127" t="str">
        <f t="shared" si="130"/>
        <v>33 Protective service occupations</v>
      </c>
      <c r="X127" s="27">
        <f t="shared" si="131"/>
        <v>0.34432750811558277</v>
      </c>
      <c r="Y127" s="27">
        <f t="shared" si="131"/>
        <v>0.32736111118459554</v>
      </c>
      <c r="Z127" s="27">
        <f t="shared" si="131"/>
        <v>-0.47538512566789626</v>
      </c>
      <c r="AA127" s="27">
        <f t="shared" si="131"/>
        <v>0.92750268127437874</v>
      </c>
      <c r="AB127" s="27">
        <f t="shared" si="132"/>
        <v>0.45211755560648248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0.24792270829543206</v>
      </c>
      <c r="C128" s="27">
        <f t="shared" si="125"/>
        <v>-0.6306922433722626</v>
      </c>
      <c r="D128" s="27">
        <f t="shared" si="125"/>
        <v>-1.4953579238287507</v>
      </c>
      <c r="E128" s="27">
        <f t="shared" si="125"/>
        <v>1.0779062755197835</v>
      </c>
      <c r="F128" s="27">
        <f t="shared" si="126"/>
        <v>-0.41745164830896719</v>
      </c>
      <c r="L128" t="str">
        <f t="shared" si="127"/>
        <v>34 Culture, media and sports occupations</v>
      </c>
      <c r="M128" s="27">
        <f t="shared" si="128"/>
        <v>0.68610495111340786</v>
      </c>
      <c r="N128" s="27">
        <f t="shared" si="128"/>
        <v>-1.0075732702645581</v>
      </c>
      <c r="O128" s="27">
        <f t="shared" si="128"/>
        <v>-0.68959238050713179</v>
      </c>
      <c r="P128" s="27">
        <f t="shared" si="128"/>
        <v>0.29014517295933295</v>
      </c>
      <c r="Q128" s="27">
        <f t="shared" si="129"/>
        <v>-0.39944720754779883</v>
      </c>
      <c r="W128" t="str">
        <f t="shared" si="130"/>
        <v>34 Culture, media and sports occupations</v>
      </c>
      <c r="X128" s="27">
        <f t="shared" si="131"/>
        <v>-0.43818224281797402</v>
      </c>
      <c r="Y128" s="27">
        <f t="shared" si="131"/>
        <v>0.37688102689229375</v>
      </c>
      <c r="Z128" s="27">
        <f t="shared" si="131"/>
        <v>-0.80576554332162864</v>
      </c>
      <c r="AA128" s="27">
        <f t="shared" si="131"/>
        <v>0.78776110256044607</v>
      </c>
      <c r="AB128" s="27">
        <f t="shared" si="132"/>
        <v>-1.8004440761182572E-2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1.245728416769623</v>
      </c>
      <c r="C129" s="27">
        <f t="shared" si="125"/>
        <v>1.8609840179472954</v>
      </c>
      <c r="D129" s="27">
        <f t="shared" si="125"/>
        <v>-0.33290397236930147</v>
      </c>
      <c r="E129" s="27">
        <f t="shared" si="125"/>
        <v>2.6720347666138053</v>
      </c>
      <c r="F129" s="27">
        <f t="shared" si="126"/>
        <v>2.3391307942445039</v>
      </c>
      <c r="L129" t="str">
        <f t="shared" si="127"/>
        <v>35 Business and public service associate professionals</v>
      </c>
      <c r="M129" s="27">
        <f t="shared" si="128"/>
        <v>0.44025945974764369</v>
      </c>
      <c r="N129" s="27">
        <f t="shared" si="128"/>
        <v>0.81880247654648031</v>
      </c>
      <c r="O129" s="27">
        <f t="shared" si="128"/>
        <v>-0.43049873149678675</v>
      </c>
      <c r="P129" s="27">
        <f t="shared" si="128"/>
        <v>0.40493754355086153</v>
      </c>
      <c r="Q129" s="27">
        <f t="shared" si="129"/>
        <v>-2.5561187945925212E-2</v>
      </c>
      <c r="W129" t="str">
        <f t="shared" si="130"/>
        <v>35 Business and public service associate professionals</v>
      </c>
      <c r="X129" s="27">
        <f t="shared" si="131"/>
        <v>0.80546895702190469</v>
      </c>
      <c r="Y129" s="27">
        <f t="shared" si="131"/>
        <v>1.0421815414008293</v>
      </c>
      <c r="Z129" s="27">
        <f t="shared" si="131"/>
        <v>9.7594759127492381E-2</v>
      </c>
      <c r="AA129" s="27">
        <f t="shared" si="131"/>
        <v>2.26709722306299</v>
      </c>
      <c r="AB129" s="27">
        <f t="shared" si="132"/>
        <v>2.3646919821904824</v>
      </c>
    </row>
    <row r="130" spans="1:28" x14ac:dyDescent="0.2">
      <c r="A130" t="str">
        <f t="shared" si="124"/>
        <v>41 Administrative occupations</v>
      </c>
      <c r="B130" s="27">
        <f t="shared" si="125"/>
        <v>-6.4020174106419034</v>
      </c>
      <c r="C130" s="27">
        <f t="shared" si="125"/>
        <v>3.5723696767249464</v>
      </c>
      <c r="D130" s="27">
        <f t="shared" si="125"/>
        <v>2.5701627845697601</v>
      </c>
      <c r="E130" s="27">
        <f t="shared" si="125"/>
        <v>-1.1918957497360623</v>
      </c>
      <c r="F130" s="27">
        <f t="shared" si="126"/>
        <v>1.3782670348336978</v>
      </c>
      <c r="L130" t="str">
        <f t="shared" si="127"/>
        <v>41 Administrative occupations</v>
      </c>
      <c r="M130" s="27">
        <f t="shared" si="128"/>
        <v>-2.5585290166327219</v>
      </c>
      <c r="N130" s="27">
        <f t="shared" si="128"/>
        <v>4.4566937146621584</v>
      </c>
      <c r="O130" s="27">
        <f t="shared" si="128"/>
        <v>2.0939554893963646</v>
      </c>
      <c r="P130" s="27">
        <f t="shared" si="128"/>
        <v>3.703913840444109</v>
      </c>
      <c r="Q130" s="27">
        <f t="shared" si="129"/>
        <v>5.7978693298404735</v>
      </c>
      <c r="W130" t="str">
        <f t="shared" si="130"/>
        <v>41 Administrative occupations</v>
      </c>
      <c r="X130" s="27">
        <f t="shared" si="131"/>
        <v>-3.8434883940091638</v>
      </c>
      <c r="Y130" s="27">
        <f t="shared" si="131"/>
        <v>-0.88432403793723324</v>
      </c>
      <c r="Z130" s="27">
        <f t="shared" si="131"/>
        <v>0.47620729517340976</v>
      </c>
      <c r="AA130" s="27">
        <f t="shared" si="131"/>
        <v>-4.8958095901801784</v>
      </c>
      <c r="AB130" s="27">
        <f t="shared" si="132"/>
        <v>-4.4196022950067686</v>
      </c>
    </row>
    <row r="131" spans="1:28" x14ac:dyDescent="0.2">
      <c r="A131" t="str">
        <f t="shared" si="124"/>
        <v>42 Secretarial and related occupations</v>
      </c>
      <c r="B131" s="27">
        <f t="shared" si="125"/>
        <v>-2.5574475617208989</v>
      </c>
      <c r="C131" s="27">
        <f t="shared" si="125"/>
        <v>0.12567041275518775</v>
      </c>
      <c r="D131" s="27">
        <f t="shared" si="125"/>
        <v>-0.57760279352466171</v>
      </c>
      <c r="E131" s="27">
        <f t="shared" si="125"/>
        <v>-2.7719288669491533</v>
      </c>
      <c r="F131" s="27">
        <f t="shared" si="126"/>
        <v>-3.349531660473815</v>
      </c>
      <c r="L131" t="str">
        <f t="shared" si="127"/>
        <v>42 Secretarial and related occupations</v>
      </c>
      <c r="M131" s="27">
        <f t="shared" si="128"/>
        <v>-0.28862499576038914</v>
      </c>
      <c r="N131" s="27">
        <f t="shared" si="128"/>
        <v>-7.0907959723627179E-2</v>
      </c>
      <c r="O131" s="27">
        <f t="shared" si="128"/>
        <v>3.7027738165490542E-2</v>
      </c>
      <c r="P131" s="27">
        <f t="shared" si="128"/>
        <v>0.15983986083593738</v>
      </c>
      <c r="Q131" s="27">
        <f t="shared" si="129"/>
        <v>0.19686759900142792</v>
      </c>
      <c r="W131" t="str">
        <f t="shared" si="130"/>
        <v>42 Secretarial and related occupations</v>
      </c>
      <c r="X131" s="27">
        <f t="shared" si="131"/>
        <v>-2.268822565960507</v>
      </c>
      <c r="Y131" s="27">
        <f t="shared" si="131"/>
        <v>0.19657837247881105</v>
      </c>
      <c r="Z131" s="27">
        <f t="shared" si="131"/>
        <v>-0.61463053169014259</v>
      </c>
      <c r="AA131" s="27">
        <f t="shared" si="131"/>
        <v>-2.9317687277851014</v>
      </c>
      <c r="AB131" s="27">
        <f t="shared" si="132"/>
        <v>-3.546399259475244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-1.7023664909523291</v>
      </c>
      <c r="C132" s="27">
        <f t="shared" si="125"/>
        <v>7.8684907986342978E-2</v>
      </c>
      <c r="D132" s="27">
        <f t="shared" si="125"/>
        <v>-8.4624478483380727E-2</v>
      </c>
      <c r="E132" s="27">
        <f t="shared" si="125"/>
        <v>0.80936494652825353</v>
      </c>
      <c r="F132" s="27">
        <f t="shared" si="126"/>
        <v>0.7247404680448728</v>
      </c>
      <c r="L132" t="str">
        <f t="shared" si="127"/>
        <v>51 Skilled agricultural and related trades</v>
      </c>
      <c r="M132" s="27">
        <f t="shared" si="128"/>
        <v>-1.9631593566801548</v>
      </c>
      <c r="N132" s="27">
        <f t="shared" si="128"/>
        <v>-0.74206877657381298</v>
      </c>
      <c r="O132" s="27">
        <f t="shared" si="128"/>
        <v>-0.1348817848721735</v>
      </c>
      <c r="P132" s="27">
        <f t="shared" si="128"/>
        <v>0.48207956436439225</v>
      </c>
      <c r="Q132" s="27">
        <f t="shared" si="129"/>
        <v>0.34719777949221875</v>
      </c>
      <c r="W132" t="str">
        <f t="shared" si="130"/>
        <v>51 Skilled agricultural and related trades</v>
      </c>
      <c r="X132" s="27">
        <f t="shared" si="131"/>
        <v>0.260792865727834</v>
      </c>
      <c r="Y132" s="27">
        <f t="shared" si="131"/>
        <v>0.82075368456015385</v>
      </c>
      <c r="Z132" s="27">
        <f t="shared" si="131"/>
        <v>5.0257306388792333E-2</v>
      </c>
      <c r="AA132" s="27">
        <f t="shared" si="131"/>
        <v>0.32728538216386838</v>
      </c>
      <c r="AB132" s="27">
        <f t="shared" si="132"/>
        <v>0.37754268855266071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-0.95183408811512038</v>
      </c>
      <c r="C133" s="27">
        <f t="shared" si="125"/>
        <v>-5.9267448333410044</v>
      </c>
      <c r="D133" s="27">
        <f t="shared" si="125"/>
        <v>-1.4507496982379067</v>
      </c>
      <c r="E133" s="27">
        <f t="shared" si="125"/>
        <v>-3.0652552257934076</v>
      </c>
      <c r="F133" s="27">
        <f t="shared" si="126"/>
        <v>-4.5160049240313143</v>
      </c>
      <c r="L133" t="str">
        <f t="shared" si="127"/>
        <v>52 Skilled metal, electrical and electronic trades</v>
      </c>
      <c r="M133" s="27">
        <f t="shared" si="128"/>
        <v>-1.1599745907767485</v>
      </c>
      <c r="N133" s="27">
        <f t="shared" si="128"/>
        <v>-5.8058177363178949</v>
      </c>
      <c r="O133" s="27">
        <f t="shared" si="128"/>
        <v>-1.8449125826199335</v>
      </c>
      <c r="P133" s="27">
        <f t="shared" si="128"/>
        <v>-3.3256821709166786</v>
      </c>
      <c r="Q133" s="27">
        <f t="shared" si="129"/>
        <v>-5.1705947535366121</v>
      </c>
      <c r="W133" t="str">
        <f t="shared" si="130"/>
        <v>52 Skilled metal, electrical and electronic trades</v>
      </c>
      <c r="X133" s="27">
        <f t="shared" si="131"/>
        <v>0.20814050266164247</v>
      </c>
      <c r="Y133" s="27">
        <f t="shared" si="131"/>
        <v>-0.12092709702310128</v>
      </c>
      <c r="Z133" s="27">
        <f t="shared" si="131"/>
        <v>0.39416288438202468</v>
      </c>
      <c r="AA133" s="27">
        <f t="shared" si="131"/>
        <v>0.26042694512329856</v>
      </c>
      <c r="AB133" s="27">
        <f t="shared" si="132"/>
        <v>0.65458982950532318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2.8521229044117362</v>
      </c>
      <c r="C134" s="27">
        <f t="shared" si="125"/>
        <v>-6.355716771942383</v>
      </c>
      <c r="D134" s="27">
        <f t="shared" si="125"/>
        <v>-1.6787019635065441</v>
      </c>
      <c r="E134" s="27">
        <f t="shared" si="125"/>
        <v>-3.0547949370322414</v>
      </c>
      <c r="F134" s="27">
        <f t="shared" si="126"/>
        <v>-4.7334969005387855</v>
      </c>
      <c r="L134" t="str">
        <f t="shared" si="127"/>
        <v>53 Skilled construction and building trades</v>
      </c>
      <c r="M134" s="27">
        <f t="shared" si="128"/>
        <v>3.3451777704467567</v>
      </c>
      <c r="N134" s="27">
        <f t="shared" si="128"/>
        <v>-6.5108372570160675</v>
      </c>
      <c r="O134" s="27">
        <f t="shared" si="128"/>
        <v>-1.3944209294346592</v>
      </c>
      <c r="P134" s="27">
        <f t="shared" si="128"/>
        <v>-3.0997326917229842</v>
      </c>
      <c r="Q134" s="27">
        <f t="shared" si="129"/>
        <v>-4.4941536211576434</v>
      </c>
      <c r="W134" t="str">
        <f t="shared" si="130"/>
        <v>53 Skilled construction and building trades</v>
      </c>
      <c r="X134" s="27">
        <f t="shared" si="131"/>
        <v>-0.49305486603501458</v>
      </c>
      <c r="Y134" s="27">
        <f t="shared" si="131"/>
        <v>0.15512048507367382</v>
      </c>
      <c r="Z134" s="27">
        <f t="shared" si="131"/>
        <v>-0.28428103407188321</v>
      </c>
      <c r="AA134" s="27">
        <f t="shared" si="131"/>
        <v>4.493775469076311E-2</v>
      </c>
      <c r="AB134" s="27">
        <f t="shared" si="132"/>
        <v>-0.2393432793811201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-2.0739747837590876</v>
      </c>
      <c r="C135" s="27">
        <f t="shared" si="125"/>
        <v>-1.0395431482445261</v>
      </c>
      <c r="D135" s="27">
        <f t="shared" si="125"/>
        <v>0.77274692601170614</v>
      </c>
      <c r="E135" s="27">
        <f t="shared" si="125"/>
        <v>-1.5235111735414364E-3</v>
      </c>
      <c r="F135" s="27">
        <f t="shared" si="126"/>
        <v>0.7712234148381647</v>
      </c>
      <c r="L135" t="str">
        <f t="shared" si="127"/>
        <v>54 Textiles, printing and other skilled trades</v>
      </c>
      <c r="M135" s="27">
        <f t="shared" si="128"/>
        <v>-1.0533442360608234</v>
      </c>
      <c r="N135" s="27">
        <f t="shared" si="128"/>
        <v>-1.7125022032879542</v>
      </c>
      <c r="O135" s="27">
        <f t="shared" si="128"/>
        <v>0.52944590787850565</v>
      </c>
      <c r="P135" s="27">
        <f t="shared" si="128"/>
        <v>3.1283433134577265E-2</v>
      </c>
      <c r="Q135" s="27">
        <f t="shared" si="129"/>
        <v>0.56072934101308292</v>
      </c>
      <c r="W135" t="str">
        <f t="shared" si="130"/>
        <v>54 Textiles, printing and other skilled trades</v>
      </c>
      <c r="X135" s="27">
        <f t="shared" si="131"/>
        <v>-1.0206305476982696</v>
      </c>
      <c r="Y135" s="27">
        <f t="shared" si="131"/>
        <v>0.67295905504343345</v>
      </c>
      <c r="Z135" s="27">
        <f t="shared" si="131"/>
        <v>0.24330101813317917</v>
      </c>
      <c r="AA135" s="27">
        <f t="shared" si="131"/>
        <v>-3.2806944308118702E-2</v>
      </c>
      <c r="AB135" s="27">
        <f t="shared" si="132"/>
        <v>0.21049407382506047</v>
      </c>
    </row>
    <row r="136" spans="1:28" x14ac:dyDescent="0.2">
      <c r="A136" t="str">
        <f t="shared" si="124"/>
        <v>61 Caring personal service occupations</v>
      </c>
      <c r="B136" s="27">
        <f t="shared" si="125"/>
        <v>-3.2822748437401259</v>
      </c>
      <c r="C136" s="27">
        <f t="shared" si="125"/>
        <v>1.3490527341013845</v>
      </c>
      <c r="D136" s="27">
        <f t="shared" si="125"/>
        <v>1.4937760464211536</v>
      </c>
      <c r="E136" s="27">
        <f t="shared" si="125"/>
        <v>2.2666415881495254</v>
      </c>
      <c r="F136" s="27">
        <f t="shared" si="126"/>
        <v>3.760417634570679</v>
      </c>
      <c r="L136" t="str">
        <f t="shared" si="127"/>
        <v>61 Caring personal service occupations</v>
      </c>
      <c r="M136" s="27">
        <f t="shared" si="128"/>
        <v>0.13899365752868675</v>
      </c>
      <c r="N136" s="27">
        <f t="shared" si="128"/>
        <v>-0.24469431374022044</v>
      </c>
      <c r="O136" s="27">
        <f t="shared" si="128"/>
        <v>1.4131899169868802</v>
      </c>
      <c r="P136" s="27">
        <f t="shared" si="128"/>
        <v>1.2314378714884153</v>
      </c>
      <c r="Q136" s="27">
        <f t="shared" si="129"/>
        <v>2.6446277884752956</v>
      </c>
      <c r="W136" t="str">
        <f t="shared" si="130"/>
        <v>61 Caring personal service occupations</v>
      </c>
      <c r="X136" s="27">
        <f t="shared" si="131"/>
        <v>-3.4212685012688056</v>
      </c>
      <c r="Y136" s="27">
        <f t="shared" si="131"/>
        <v>1.5937470478415605</v>
      </c>
      <c r="Z136" s="27">
        <f t="shared" si="131"/>
        <v>8.0586129434273346E-2</v>
      </c>
      <c r="AA136" s="27">
        <f t="shared" si="131"/>
        <v>1.0352037166611723</v>
      </c>
      <c r="AB136" s="27">
        <f t="shared" si="132"/>
        <v>1.1157898460954456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1.1101020180467209</v>
      </c>
      <c r="C137" s="27">
        <f t="shared" si="125"/>
        <v>-1.4677702432882889</v>
      </c>
      <c r="D137" s="27">
        <f t="shared" si="125"/>
        <v>-1.9106279089576823</v>
      </c>
      <c r="E137" s="27">
        <f t="shared" si="125"/>
        <v>0.21045246734789202</v>
      </c>
      <c r="F137" s="27">
        <f t="shared" si="126"/>
        <v>-1.7001754416097903</v>
      </c>
      <c r="L137" t="str">
        <f t="shared" si="127"/>
        <v>62 Leisure, travel and related personal service occupations</v>
      </c>
      <c r="M137" s="27">
        <f t="shared" si="128"/>
        <v>0.39925638331910474</v>
      </c>
      <c r="N137" s="27">
        <f t="shared" si="128"/>
        <v>-2.3819403717924459E-2</v>
      </c>
      <c r="O137" s="27">
        <f t="shared" si="128"/>
        <v>-0.52612379264008258</v>
      </c>
      <c r="P137" s="27">
        <f t="shared" si="128"/>
        <v>0.36462821303450799</v>
      </c>
      <c r="Q137" s="27">
        <f t="shared" si="129"/>
        <v>-0.16149557960557459</v>
      </c>
      <c r="W137" t="str">
        <f t="shared" si="130"/>
        <v>62 Leisure, travel and related personal service occupations</v>
      </c>
      <c r="X137" s="27">
        <f t="shared" si="131"/>
        <v>0.7108456347276384</v>
      </c>
      <c r="Y137" s="27">
        <f t="shared" si="131"/>
        <v>-1.4439508395703822</v>
      </c>
      <c r="Z137" s="27">
        <f t="shared" si="131"/>
        <v>-1.3845041163175846</v>
      </c>
      <c r="AA137" s="27">
        <f t="shared" si="131"/>
        <v>-0.15417574568659376</v>
      </c>
      <c r="AB137" s="27">
        <f t="shared" si="132"/>
        <v>-1.5386798620041784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-9.8692277032412012E-2</v>
      </c>
      <c r="C138" s="27">
        <f t="shared" si="125"/>
        <v>0.19919311336916168</v>
      </c>
      <c r="D138" s="27">
        <f t="shared" si="125"/>
        <v>-0.28939506205834575</v>
      </c>
      <c r="E138" s="27">
        <f t="shared" si="125"/>
        <v>6.6321671256612702E-2</v>
      </c>
      <c r="F138" s="27">
        <f t="shared" si="126"/>
        <v>-0.22307339080173305</v>
      </c>
      <c r="L138" t="str">
        <f t="shared" si="127"/>
        <v>63 Community and civil enforcement occupations</v>
      </c>
      <c r="M138" s="27">
        <f t="shared" si="128"/>
        <v>-0.15917848390978373</v>
      </c>
      <c r="N138" s="27">
        <f t="shared" si="128"/>
        <v>0.26805588543729286</v>
      </c>
      <c r="O138" s="27">
        <f t="shared" si="128"/>
        <v>-0.38478503271600695</v>
      </c>
      <c r="P138" s="27">
        <f t="shared" si="128"/>
        <v>6.995253213918684E-2</v>
      </c>
      <c r="Q138" s="27">
        <f t="shared" si="129"/>
        <v>-0.31483250057682011</v>
      </c>
      <c r="W138" t="str">
        <f t="shared" si="130"/>
        <v>63 Community and civil enforcement occupations</v>
      </c>
      <c r="X138" s="27">
        <f t="shared" si="131"/>
        <v>6.0486206877371496E-2</v>
      </c>
      <c r="Y138" s="27">
        <f t="shared" si="131"/>
        <v>-6.8862772068129185E-2</v>
      </c>
      <c r="Z138" s="27">
        <f t="shared" si="131"/>
        <v>9.5389970657660306E-2</v>
      </c>
      <c r="AA138" s="27">
        <f t="shared" si="131"/>
        <v>-3.6308608825739164E-3</v>
      </c>
      <c r="AB138" s="27">
        <f t="shared" si="132"/>
        <v>9.1759109775086389E-2</v>
      </c>
    </row>
    <row r="139" spans="1:28" x14ac:dyDescent="0.2">
      <c r="A139" t="str">
        <f t="shared" si="124"/>
        <v>71 Sales occupations</v>
      </c>
      <c r="B139" s="27">
        <f t="shared" si="125"/>
        <v>-8.1452617312656059</v>
      </c>
      <c r="C139" s="27">
        <f t="shared" si="125"/>
        <v>0.23006842553442652</v>
      </c>
      <c r="D139" s="27">
        <f t="shared" si="125"/>
        <v>1.0221883160681955E-2</v>
      </c>
      <c r="E139" s="27">
        <f t="shared" si="125"/>
        <v>-0.3777164989681836</v>
      </c>
      <c r="F139" s="27">
        <f t="shared" si="126"/>
        <v>-0.36749461580750165</v>
      </c>
      <c r="L139" t="str">
        <f t="shared" si="127"/>
        <v>71 Sales occupations</v>
      </c>
      <c r="M139" s="27">
        <f t="shared" si="128"/>
        <v>-0.82051063112047373</v>
      </c>
      <c r="N139" s="27">
        <f t="shared" si="128"/>
        <v>-0.57349173610472803</v>
      </c>
      <c r="O139" s="27">
        <f t="shared" si="128"/>
        <v>-0.11873807279983595</v>
      </c>
      <c r="P139" s="27">
        <f t="shared" si="128"/>
        <v>0.64046348073773984</v>
      </c>
      <c r="Q139" s="27">
        <f t="shared" si="129"/>
        <v>0.5217254079379039</v>
      </c>
      <c r="W139" t="str">
        <f t="shared" si="130"/>
        <v>71 Sales occupations</v>
      </c>
      <c r="X139" s="27">
        <f t="shared" si="131"/>
        <v>-7.3247511001449936</v>
      </c>
      <c r="Y139" s="27">
        <f t="shared" si="131"/>
        <v>0.80356016163902666</v>
      </c>
      <c r="Z139" s="27">
        <f t="shared" si="131"/>
        <v>0.12895995596034737</v>
      </c>
      <c r="AA139" s="27">
        <f t="shared" si="131"/>
        <v>-1.0181799797059412</v>
      </c>
      <c r="AB139" s="27">
        <f t="shared" si="132"/>
        <v>-0.88922002374559383</v>
      </c>
    </row>
    <row r="140" spans="1:28" x14ac:dyDescent="0.2">
      <c r="A140" t="str">
        <f t="shared" si="124"/>
        <v>72 Customer service occupations</v>
      </c>
      <c r="B140" s="27">
        <f t="shared" si="125"/>
        <v>0.61610345620119666</v>
      </c>
      <c r="C140" s="27">
        <f t="shared" si="125"/>
        <v>0.5541338733598522</v>
      </c>
      <c r="D140" s="27">
        <f t="shared" si="125"/>
        <v>1.8694430263826014</v>
      </c>
      <c r="E140" s="27">
        <f t="shared" si="125"/>
        <v>2.5913243204062724</v>
      </c>
      <c r="F140" s="27">
        <f t="shared" si="126"/>
        <v>4.4607673467888738</v>
      </c>
      <c r="L140" t="str">
        <f t="shared" si="127"/>
        <v>72 Customer service occupations</v>
      </c>
      <c r="M140" s="27">
        <f t="shared" si="128"/>
        <v>-0.38336824480087195</v>
      </c>
      <c r="N140" s="27">
        <f t="shared" si="128"/>
        <v>1.0855973284914269</v>
      </c>
      <c r="O140" s="27">
        <f t="shared" si="128"/>
        <v>1.5782485567564271</v>
      </c>
      <c r="P140" s="27">
        <f t="shared" si="128"/>
        <v>1.6601559879697039</v>
      </c>
      <c r="Q140" s="27">
        <f t="shared" si="129"/>
        <v>3.2384045447261309</v>
      </c>
      <c r="W140" t="str">
        <f t="shared" si="130"/>
        <v>72 Customer service occupations</v>
      </c>
      <c r="X140" s="27">
        <f t="shared" si="131"/>
        <v>0.99947170100206861</v>
      </c>
      <c r="Y140" s="27">
        <f t="shared" si="131"/>
        <v>-0.53146345513156312</v>
      </c>
      <c r="Z140" s="27">
        <f t="shared" si="131"/>
        <v>0.29119446962619655</v>
      </c>
      <c r="AA140" s="27">
        <f t="shared" si="131"/>
        <v>0.93116833243655606</v>
      </c>
      <c r="AB140" s="27">
        <f t="shared" si="132"/>
        <v>1.2223628020627526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-2.9235367922328201</v>
      </c>
      <c r="C141" s="27">
        <f t="shared" si="125"/>
        <v>-3.7107554757703269</v>
      </c>
      <c r="D141" s="27">
        <f t="shared" si="125"/>
        <v>0.53106588308351022</v>
      </c>
      <c r="E141" s="27">
        <f t="shared" si="125"/>
        <v>-2.4717359280566313</v>
      </c>
      <c r="F141" s="27">
        <f t="shared" si="126"/>
        <v>-1.9406700449731211</v>
      </c>
      <c r="L141" t="str">
        <f t="shared" si="127"/>
        <v>81 Process, plant and machine operatives</v>
      </c>
      <c r="M141" s="27">
        <f t="shared" si="128"/>
        <v>-2.8707577527630264</v>
      </c>
      <c r="N141" s="27">
        <f t="shared" si="128"/>
        <v>-2.6765789115256489</v>
      </c>
      <c r="O141" s="27">
        <f t="shared" si="128"/>
        <v>4.0551268157045683E-2</v>
      </c>
      <c r="P141" s="27">
        <f t="shared" si="128"/>
        <v>-2.089518593120868</v>
      </c>
      <c r="Q141" s="27">
        <f t="shared" si="129"/>
        <v>-2.0489673249638223</v>
      </c>
      <c r="W141" t="str">
        <f t="shared" si="130"/>
        <v>81 Process, plant and machine operatives</v>
      </c>
      <c r="X141" s="27">
        <f t="shared" si="131"/>
        <v>-5.2779039469744937E-2</v>
      </c>
      <c r="Y141" s="27">
        <f t="shared" si="131"/>
        <v>-1.0341765642447092</v>
      </c>
      <c r="Z141" s="27">
        <f t="shared" si="131"/>
        <v>0.4905146149264823</v>
      </c>
      <c r="AA141" s="27">
        <f t="shared" si="131"/>
        <v>-0.3822173349357687</v>
      </c>
      <c r="AB141" s="27">
        <f t="shared" si="132"/>
        <v>0.10829727999071359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6.0220030049982505</v>
      </c>
      <c r="C142" s="27">
        <f t="shared" si="125"/>
        <v>-3.9664315110900361</v>
      </c>
      <c r="D142" s="27">
        <f t="shared" si="125"/>
        <v>-0.89989604890937258</v>
      </c>
      <c r="E142" s="27">
        <f t="shared" si="125"/>
        <v>-1.813610123281137</v>
      </c>
      <c r="F142" s="27">
        <f t="shared" si="126"/>
        <v>-2.7135061721905096</v>
      </c>
      <c r="L142" t="str">
        <f t="shared" si="127"/>
        <v>82 Transport and mobile machine drivers and operatives</v>
      </c>
      <c r="M142" s="27">
        <f t="shared" si="128"/>
        <v>6.0193177378371772</v>
      </c>
      <c r="N142" s="27">
        <f t="shared" si="128"/>
        <v>-3.7567040519753867</v>
      </c>
      <c r="O142" s="27">
        <f t="shared" si="128"/>
        <v>-1.132913432620704</v>
      </c>
      <c r="P142" s="27">
        <f t="shared" si="128"/>
        <v>-1.938893843165733</v>
      </c>
      <c r="Q142" s="27">
        <f t="shared" si="129"/>
        <v>-3.071807275786437</v>
      </c>
      <c r="W142" t="str">
        <f t="shared" si="130"/>
        <v>82 Transport and mobile machine drivers and operatives</v>
      </c>
      <c r="X142" s="27">
        <f t="shared" si="131"/>
        <v>2.6852671610682055E-3</v>
      </c>
      <c r="Y142" s="27">
        <f t="shared" si="131"/>
        <v>-0.20972745911466573</v>
      </c>
      <c r="Z142" s="27">
        <f t="shared" si="131"/>
        <v>0.23301738371138325</v>
      </c>
      <c r="AA142" s="27">
        <f t="shared" si="131"/>
        <v>0.12528371988461307</v>
      </c>
      <c r="AB142" s="27">
        <f t="shared" si="132"/>
        <v>0.35830110359599632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-1.7898405027549114</v>
      </c>
      <c r="C143" s="27">
        <f t="shared" si="125"/>
        <v>-1.8072198776517343</v>
      </c>
      <c r="D143" s="27">
        <f t="shared" si="125"/>
        <v>8.7593389887908941</v>
      </c>
      <c r="E143" s="27">
        <f t="shared" si="125"/>
        <v>2.8798278693091461</v>
      </c>
      <c r="F143" s="27">
        <f t="shared" si="126"/>
        <v>11.63916685810004</v>
      </c>
      <c r="L143" t="str">
        <f t="shared" si="127"/>
        <v>91 Elementary trades and related occupations</v>
      </c>
      <c r="M143" s="27">
        <f t="shared" si="128"/>
        <v>-1.1950557760976093</v>
      </c>
      <c r="N143" s="27">
        <f t="shared" si="128"/>
        <v>-1.1669857352415249</v>
      </c>
      <c r="O143" s="27">
        <f t="shared" si="128"/>
        <v>3.3368982773608167</v>
      </c>
      <c r="P143" s="27">
        <f t="shared" si="128"/>
        <v>1.1263894260345975</v>
      </c>
      <c r="Q143" s="27">
        <f t="shared" si="129"/>
        <v>4.4632877033954141</v>
      </c>
      <c r="W143" t="str">
        <f t="shared" si="130"/>
        <v>91 Elementary trades and related occupations</v>
      </c>
      <c r="X143" s="27">
        <f t="shared" si="131"/>
        <v>-0.59478472665729143</v>
      </c>
      <c r="Y143" s="27">
        <f t="shared" si="131"/>
        <v>-0.64023414241021159</v>
      </c>
      <c r="Z143" s="27">
        <f t="shared" si="131"/>
        <v>5.4224407114300446</v>
      </c>
      <c r="AA143" s="27">
        <f t="shared" si="131"/>
        <v>1.7534384432745522</v>
      </c>
      <c r="AB143" s="27">
        <f t="shared" si="132"/>
        <v>7.1758791547045968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-2.2967607800190422</v>
      </c>
      <c r="C144" s="27">
        <f t="shared" si="125"/>
        <v>-5.7454542642089308</v>
      </c>
      <c r="D144" s="27">
        <f t="shared" si="125"/>
        <v>-9.099679812785098</v>
      </c>
      <c r="E144" s="27">
        <f t="shared" si="125"/>
        <v>-2.3269785973245405</v>
      </c>
      <c r="F144" s="27">
        <f t="shared" si="126"/>
        <v>-11.426658410109638</v>
      </c>
      <c r="L144" t="str">
        <f t="shared" si="127"/>
        <v>92 Elementary administration and service occupations</v>
      </c>
      <c r="M144" s="27">
        <f t="shared" si="128"/>
        <v>2.6851424144685225</v>
      </c>
      <c r="N144" s="27">
        <f t="shared" si="128"/>
        <v>-3.3090995479348422</v>
      </c>
      <c r="O144" s="27">
        <f t="shared" si="128"/>
        <v>-1.6744776081117578</v>
      </c>
      <c r="P144" s="27">
        <f t="shared" si="128"/>
        <v>-2.7583446842477599</v>
      </c>
      <c r="Q144" s="27">
        <f t="shared" si="129"/>
        <v>-4.4328222923595177</v>
      </c>
      <c r="W144" t="str">
        <f t="shared" si="130"/>
        <v>92 Elementary administration and service occupations</v>
      </c>
      <c r="X144" s="27">
        <f t="shared" si="131"/>
        <v>-4.9819031944875221</v>
      </c>
      <c r="Y144" s="27">
        <f t="shared" si="131"/>
        <v>-2.4363547162740034</v>
      </c>
      <c r="Z144" s="27">
        <f t="shared" si="131"/>
        <v>-7.4252022046734538</v>
      </c>
      <c r="AA144" s="27">
        <f t="shared" si="131"/>
        <v>0.43136608692326917</v>
      </c>
      <c r="AB144" s="27">
        <f t="shared" si="132"/>
        <v>-6.9938361177501847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-0.11700000000075761</v>
      </c>
      <c r="C146" s="29">
        <f t="shared" ref="C146" si="133">D35-C35</f>
        <v>-6.5569999999994479</v>
      </c>
      <c r="D146" s="29">
        <f>E35-D35</f>
        <v>15.138999999999783</v>
      </c>
      <c r="E146" s="29">
        <f>F35-E35</f>
        <v>33.573000000000206</v>
      </c>
      <c r="F146" s="29">
        <f t="shared" ref="F146" si="134">F35-D35</f>
        <v>48.711999999999989</v>
      </c>
      <c r="L146" s="24" t="str">
        <f>L35</f>
        <v>All occupations</v>
      </c>
      <c r="M146" s="29">
        <f>N35-M35</f>
        <v>9.6977763485816126</v>
      </c>
      <c r="N146" s="29">
        <f t="shared" ref="N146" si="135">O35-N35</f>
        <v>-18.134762320519428</v>
      </c>
      <c r="O146" s="29">
        <f>P35-O35</f>
        <v>4.4210474280421295</v>
      </c>
      <c r="P146" s="29">
        <f>Q35-P35</f>
        <v>11.125372522505586</v>
      </c>
      <c r="Q146" s="29">
        <f t="shared" ref="Q146" si="136">Q35-O35</f>
        <v>15.546419950547715</v>
      </c>
      <c r="W146" s="24" t="str">
        <f>W35</f>
        <v>All occupations</v>
      </c>
      <c r="X146" s="29">
        <f>Y35-X35</f>
        <v>-9.8147763485820292</v>
      </c>
      <c r="Y146" s="29">
        <f t="shared" ref="Y146" si="137">Z35-Y35</f>
        <v>11.577762320520151</v>
      </c>
      <c r="Z146" s="29">
        <f>AA35-Z35</f>
        <v>10.717952571957085</v>
      </c>
      <c r="AA146" s="29">
        <f>AB35-AA35</f>
        <v>22.447627477494962</v>
      </c>
      <c r="AB146" s="29">
        <f t="shared" ref="AB146" si="138">AB35-Z35</f>
        <v>33.165580049452046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39.600263863472534</v>
      </c>
      <c r="C153" s="11">
        <f t="shared" ref="C153:F153" si="143">C8</f>
        <v>45.733066071024645</v>
      </c>
      <c r="D153" s="11">
        <f t="shared" si="143"/>
        <v>46.837469273802256</v>
      </c>
      <c r="E153" s="11">
        <f t="shared" si="143"/>
        <v>41.884038121004288</v>
      </c>
      <c r="F153" s="11">
        <f t="shared" si="143"/>
        <v>45.609997198911195</v>
      </c>
      <c r="H153" s="40">
        <f>IF(D$151-B$151 &lt;&gt; 0,(EXP(LN(D153/B153)/(D$151-B$151))-1)*100,0)</f>
        <v>3.4139360787645456</v>
      </c>
      <c r="I153" s="40">
        <f>IF(F$151-D$151 &lt;&gt; 0,(EXP(LN(F153/D153)/(F$151-D$151))-1)*100,0)</f>
        <v>-0.17688722842810201</v>
      </c>
      <c r="L153" s="10" t="str">
        <f>L8</f>
        <v>11 Corporate managers and directors</v>
      </c>
      <c r="M153" s="11">
        <f>M8</f>
        <v>26.593529972586616</v>
      </c>
      <c r="N153" s="11">
        <f t="shared" ref="N153:Q153" si="144">N8</f>
        <v>30.25546281275135</v>
      </c>
      <c r="O153" s="11">
        <f t="shared" si="144"/>
        <v>30.140364886078014</v>
      </c>
      <c r="P153" s="11">
        <f t="shared" si="144"/>
        <v>25.609659354577456</v>
      </c>
      <c r="Q153" s="11">
        <f t="shared" si="144"/>
        <v>26.489330992680323</v>
      </c>
      <c r="S153" s="40">
        <f>IF(O$151-M$151 &lt;&gt; 0,(EXP(LN(O153/M153)/(O$151-M$151))-1)*100,0)</f>
        <v>2.5355589979725535</v>
      </c>
      <c r="T153" s="40">
        <f>IF(Q$151-O$151 &lt;&gt; 0,(EXP(LN(Q153/O153)/(Q$151-O$151))-1)*100,0)</f>
        <v>-0.85712721618812493</v>
      </c>
      <c r="W153" s="10" t="str">
        <f>W8</f>
        <v>11 Corporate managers and directors</v>
      </c>
      <c r="X153" s="11">
        <f>X8</f>
        <v>13.006733890885949</v>
      </c>
      <c r="Y153" s="11">
        <f t="shared" ref="Y153:AB153" si="145">Y8</f>
        <v>15.4776032582733</v>
      </c>
      <c r="Z153" s="11">
        <f t="shared" si="145"/>
        <v>16.697104387724288</v>
      </c>
      <c r="AA153" s="11">
        <f t="shared" si="145"/>
        <v>16.274378766426906</v>
      </c>
      <c r="AB153" s="11">
        <f t="shared" si="145"/>
        <v>19.120666206230933</v>
      </c>
      <c r="AD153" s="40">
        <f>IF(Z$151-X$151 &lt;&gt; 0,(EXP(LN(Z153/X153)/(Z$151-X$151))-1)*100,0)</f>
        <v>5.1222339442979825</v>
      </c>
      <c r="AE153" s="40">
        <f>IF(AB$151-Z$151 &lt;&gt; 0,(EXP(LN(AB153/Z153)/(AB$151-Z$151))-1)*100,0)</f>
        <v>0.90765735903186595</v>
      </c>
    </row>
    <row r="154" spans="1:31" x14ac:dyDescent="0.2">
      <c r="A154" s="10" t="str">
        <f t="shared" si="142"/>
        <v>12 Other managers and proprietors</v>
      </c>
      <c r="B154" s="11">
        <f t="shared" si="142"/>
        <v>27.151450121702112</v>
      </c>
      <c r="C154" s="11">
        <f t="shared" ref="C154:F178" si="146">C9</f>
        <v>30.390682577284228</v>
      </c>
      <c r="D154" s="11">
        <f t="shared" si="146"/>
        <v>29.250375954647009</v>
      </c>
      <c r="E154" s="11">
        <f t="shared" si="146"/>
        <v>29.852562961071474</v>
      </c>
      <c r="F154" s="11">
        <f t="shared" si="146"/>
        <v>34.626683158872929</v>
      </c>
      <c r="H154" s="40">
        <f t="shared" ref="H154:H177" si="147">IF(D$151-B$151 &lt;&gt; 0,(EXP(LN(D154/B154)/(D$151-B$151))-1)*100,0)</f>
        <v>1.5003838299283645</v>
      </c>
      <c r="I154" s="40">
        <f t="shared" ref="I154:I180" si="148">IF(F$151-D$151 &lt;&gt; 0,(EXP(LN(F154/D154)/(F$151-D$151))-1)*100,0)</f>
        <v>1.1312315603947853</v>
      </c>
      <c r="L154" s="10" t="str">
        <f t="shared" ref="L154:Q154" si="149">L9</f>
        <v>12 Other managers and proprietors</v>
      </c>
      <c r="M154" s="11">
        <f t="shared" si="149"/>
        <v>16.789159439488756</v>
      </c>
      <c r="N154" s="11">
        <f t="shared" si="149"/>
        <v>18.670248328197097</v>
      </c>
      <c r="O154" s="11">
        <f t="shared" si="149"/>
        <v>16.574408951686859</v>
      </c>
      <c r="P154" s="11">
        <f t="shared" si="149"/>
        <v>18.364542965313124</v>
      </c>
      <c r="Q154" s="11">
        <f t="shared" si="149"/>
        <v>21.861167610573645</v>
      </c>
      <c r="S154" s="40">
        <f t="shared" ref="S154:S177" si="150">IF(O$151-M$151 &lt;&gt; 0,(EXP(LN(O154/M154)/(O$151-M$151))-1)*100,0)</f>
        <v>-0.25713943392654537</v>
      </c>
      <c r="T154" s="40">
        <f t="shared" ref="T154:T177" si="151">IF(Q$151-O$151 &lt;&gt; 0,(EXP(LN(Q154/O154)/(Q$151-O$151))-1)*100,0)</f>
        <v>1.8628180705332564</v>
      </c>
      <c r="W154" s="10" t="str">
        <f t="shared" ref="W154:AB154" si="152">W9</f>
        <v>12 Other managers and proprietors</v>
      </c>
      <c r="X154" s="11">
        <f t="shared" si="152"/>
        <v>10.36229068221339</v>
      </c>
      <c r="Y154" s="11">
        <f t="shared" si="152"/>
        <v>11.720434249087148</v>
      </c>
      <c r="Z154" s="11">
        <f t="shared" si="152"/>
        <v>12.675967002960164</v>
      </c>
      <c r="AA154" s="11">
        <f t="shared" si="152"/>
        <v>11.488019995758409</v>
      </c>
      <c r="AB154" s="11">
        <f t="shared" si="152"/>
        <v>12.765515548299259</v>
      </c>
      <c r="AD154" s="40">
        <f t="shared" ref="AD154:AD177" si="153">IF(Z$151-X$151 &lt;&gt; 0,(EXP(LN(Z154/X154)/(Z$151-X$151))-1)*100,0)</f>
        <v>4.1130251788156214</v>
      </c>
      <c r="AE154" s="40">
        <f t="shared" ref="AE154:AE177" si="154">IF(AB$151-Z$151 &lt;&gt; 0,(EXP(LN(AB154/Z154)/(AB$151-Z$151))-1)*100,0)</f>
        <v>4.6941672888767272E-2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39.97279455164594</v>
      </c>
      <c r="C155" s="11">
        <f t="shared" si="146"/>
        <v>43.01314424704281</v>
      </c>
      <c r="D155" s="11">
        <f t="shared" si="146"/>
        <v>44.316162132984935</v>
      </c>
      <c r="E155" s="11">
        <f t="shared" si="146"/>
        <v>53.983694972240848</v>
      </c>
      <c r="F155" s="11">
        <f t="shared" si="146"/>
        <v>61.378040481370277</v>
      </c>
      <c r="H155" s="40">
        <f t="shared" si="147"/>
        <v>2.0844342405617944</v>
      </c>
      <c r="I155" s="40">
        <f t="shared" si="148"/>
        <v>2.1950965845202619</v>
      </c>
      <c r="L155" s="10" t="str">
        <f t="shared" ref="L155:Q155" si="155">L10</f>
        <v>21 Science, research, engineering and technology professionals</v>
      </c>
      <c r="M155" s="11">
        <f t="shared" si="155"/>
        <v>33.159528017857014</v>
      </c>
      <c r="N155" s="11">
        <f t="shared" si="155"/>
        <v>36.169724724016866</v>
      </c>
      <c r="O155" s="11">
        <f t="shared" si="155"/>
        <v>35.782997933430863</v>
      </c>
      <c r="P155" s="11">
        <f t="shared" si="155"/>
        <v>42.310854672228679</v>
      </c>
      <c r="Q155" s="11">
        <f t="shared" si="155"/>
        <v>46.782760963833034</v>
      </c>
      <c r="S155" s="40">
        <f t="shared" si="150"/>
        <v>1.534509843943499</v>
      </c>
      <c r="T155" s="40">
        <f t="shared" si="151"/>
        <v>1.8030075226987075</v>
      </c>
      <c r="W155" s="10" t="str">
        <f t="shared" ref="W155:AB155" si="156">W10</f>
        <v>21 Science, research, engineering and technology professionals</v>
      </c>
      <c r="X155" s="11">
        <f t="shared" si="156"/>
        <v>6.8132665337889557</v>
      </c>
      <c r="Y155" s="11">
        <f t="shared" si="156"/>
        <v>6.8434195230259585</v>
      </c>
      <c r="Z155" s="11">
        <f t="shared" si="156"/>
        <v>8.5331641995541112</v>
      </c>
      <c r="AA155" s="11">
        <f t="shared" si="156"/>
        <v>11.672840300012254</v>
      </c>
      <c r="AB155" s="11">
        <f t="shared" si="156"/>
        <v>14.595279517537302</v>
      </c>
      <c r="AD155" s="40">
        <f t="shared" si="153"/>
        <v>4.6046389384255981</v>
      </c>
      <c r="AE155" s="40">
        <f t="shared" si="154"/>
        <v>3.6430426930992521</v>
      </c>
    </row>
    <row r="156" spans="1:31" x14ac:dyDescent="0.2">
      <c r="A156" s="10" t="str">
        <f t="shared" si="142"/>
        <v>22 Health professionals</v>
      </c>
      <c r="B156" s="11">
        <f t="shared" si="142"/>
        <v>54.315991740109979</v>
      </c>
      <c r="C156" s="11">
        <f t="shared" si="146"/>
        <v>55.448021260591702</v>
      </c>
      <c r="D156" s="11">
        <f t="shared" si="146"/>
        <v>59.188712304029288</v>
      </c>
      <c r="E156" s="11">
        <f t="shared" si="146"/>
        <v>59.358019837559233</v>
      </c>
      <c r="F156" s="11">
        <f t="shared" si="146"/>
        <v>64.797074965992266</v>
      </c>
      <c r="H156" s="40">
        <f t="shared" si="147"/>
        <v>1.7330899596968319</v>
      </c>
      <c r="I156" s="40">
        <f t="shared" si="148"/>
        <v>0.60535564788828378</v>
      </c>
      <c r="L156" s="10" t="str">
        <f t="shared" ref="L156:Q156" si="157">L11</f>
        <v>22 Health professionals</v>
      </c>
      <c r="M156" s="11">
        <f t="shared" si="157"/>
        <v>13.254256369239124</v>
      </c>
      <c r="N156" s="11">
        <f t="shared" si="157"/>
        <v>13.43077536336974</v>
      </c>
      <c r="O156" s="11">
        <f t="shared" si="157"/>
        <v>15.658841340426083</v>
      </c>
      <c r="P156" s="11">
        <f t="shared" si="157"/>
        <v>15.78368870285561</v>
      </c>
      <c r="Q156" s="11">
        <f t="shared" si="157"/>
        <v>17.441442130159079</v>
      </c>
      <c r="S156" s="40">
        <f t="shared" si="150"/>
        <v>3.3905513810190691</v>
      </c>
      <c r="T156" s="40">
        <f t="shared" si="151"/>
        <v>0.72134529543750325</v>
      </c>
      <c r="W156" s="10" t="str">
        <f t="shared" ref="W156:AB156" si="158">W11</f>
        <v>22 Health professionals</v>
      </c>
      <c r="X156" s="11">
        <f t="shared" si="158"/>
        <v>41.061735370870856</v>
      </c>
      <c r="Y156" s="11">
        <f t="shared" si="158"/>
        <v>42.017245897222011</v>
      </c>
      <c r="Z156" s="11">
        <f t="shared" si="158"/>
        <v>43.529870963603209</v>
      </c>
      <c r="AA156" s="11">
        <f t="shared" si="158"/>
        <v>43.57433113470362</v>
      </c>
      <c r="AB156" s="11">
        <f t="shared" si="158"/>
        <v>47.355632835833241</v>
      </c>
      <c r="AD156" s="40">
        <f t="shared" si="153"/>
        <v>1.1742552012527829</v>
      </c>
      <c r="AE156" s="40">
        <f t="shared" si="154"/>
        <v>0.56316908828208945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38.373722043206286</v>
      </c>
      <c r="C157" s="11">
        <f t="shared" si="146"/>
        <v>39.201813936748394</v>
      </c>
      <c r="D157" s="11">
        <f t="shared" si="146"/>
        <v>41.182468618205775</v>
      </c>
      <c r="E157" s="11">
        <f t="shared" si="146"/>
        <v>42.590989132763887</v>
      </c>
      <c r="F157" s="11">
        <f t="shared" si="146"/>
        <v>45.261189928403148</v>
      </c>
      <c r="H157" s="40">
        <f t="shared" si="147"/>
        <v>1.4228219773304573</v>
      </c>
      <c r="I157" s="40">
        <f t="shared" si="148"/>
        <v>0.63156792577383492</v>
      </c>
      <c r="L157" s="10" t="str">
        <f t="shared" ref="L157:Q157" si="159">L12</f>
        <v>23 Teaching and other educational professionals</v>
      </c>
      <c r="M157" s="11">
        <f t="shared" si="159"/>
        <v>16.263097167912893</v>
      </c>
      <c r="N157" s="11">
        <f t="shared" si="159"/>
        <v>13.838379529349519</v>
      </c>
      <c r="O157" s="11">
        <f t="shared" si="159"/>
        <v>13.51483711471041</v>
      </c>
      <c r="P157" s="11">
        <f t="shared" si="159"/>
        <v>14.477580899676525</v>
      </c>
      <c r="Q157" s="11">
        <f t="shared" si="159"/>
        <v>15.167290590306996</v>
      </c>
      <c r="S157" s="40">
        <f t="shared" si="150"/>
        <v>-3.6345149370143104</v>
      </c>
      <c r="T157" s="40">
        <f t="shared" si="151"/>
        <v>0.77198486764034069</v>
      </c>
      <c r="W157" s="10" t="str">
        <f t="shared" ref="W157:AB157" si="160">W12</f>
        <v>23 Teaching and other educational professionals</v>
      </c>
      <c r="X157" s="11">
        <f t="shared" si="160"/>
        <v>22.110624875293393</v>
      </c>
      <c r="Y157" s="11">
        <f t="shared" si="160"/>
        <v>25.363434407398952</v>
      </c>
      <c r="Z157" s="11">
        <f t="shared" si="160"/>
        <v>27.667631503495446</v>
      </c>
      <c r="AA157" s="11">
        <f t="shared" si="160"/>
        <v>28.113408233087323</v>
      </c>
      <c r="AB157" s="11">
        <f t="shared" si="160"/>
        <v>30.093899338096119</v>
      </c>
      <c r="AD157" s="40">
        <f t="shared" si="153"/>
        <v>4.58615412213077</v>
      </c>
      <c r="AE157" s="40">
        <f t="shared" si="154"/>
        <v>0.56196834628405856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38.90201914815075</v>
      </c>
      <c r="C158" s="11">
        <f t="shared" si="146"/>
        <v>41.864045729414705</v>
      </c>
      <c r="D158" s="11">
        <f t="shared" si="146"/>
        <v>47.428857556083166</v>
      </c>
      <c r="E158" s="11">
        <f t="shared" si="146"/>
        <v>48.758888193814961</v>
      </c>
      <c r="F158" s="11">
        <f t="shared" si="146"/>
        <v>55.018041429182766</v>
      </c>
      <c r="H158" s="40">
        <f t="shared" si="147"/>
        <v>4.0432965448661262</v>
      </c>
      <c r="I158" s="40">
        <f t="shared" si="148"/>
        <v>0.99444745529417844</v>
      </c>
      <c r="L158" s="10" t="str">
        <f t="shared" ref="L158:Q158" si="161">L13</f>
        <v>24 Business, media and public service professionals</v>
      </c>
      <c r="M158" s="11">
        <f t="shared" si="161"/>
        <v>20.956518865613816</v>
      </c>
      <c r="N158" s="11">
        <f t="shared" si="161"/>
        <v>21.233856138400199</v>
      </c>
      <c r="O158" s="11">
        <f t="shared" si="161"/>
        <v>23.345409173819128</v>
      </c>
      <c r="P158" s="11">
        <f t="shared" si="161"/>
        <v>24.115348951296586</v>
      </c>
      <c r="Q158" s="11">
        <f t="shared" si="161"/>
        <v>26.087571586666616</v>
      </c>
      <c r="S158" s="40">
        <f t="shared" si="150"/>
        <v>2.1824871926337641</v>
      </c>
      <c r="T158" s="40">
        <f t="shared" si="151"/>
        <v>0.74313874483491471</v>
      </c>
      <c r="W158" s="10" t="str">
        <f t="shared" ref="W158:AB158" si="162">W13</f>
        <v>24 Business, media and public service professionals</v>
      </c>
      <c r="X158" s="11">
        <f t="shared" si="162"/>
        <v>17.945500282536987</v>
      </c>
      <c r="Y158" s="11">
        <f t="shared" si="162"/>
        <v>20.630189591014506</v>
      </c>
      <c r="Z158" s="11">
        <f t="shared" si="162"/>
        <v>24.083448382263967</v>
      </c>
      <c r="AA158" s="11">
        <f t="shared" si="162"/>
        <v>24.643539242518383</v>
      </c>
      <c r="AB158" s="11">
        <f t="shared" si="162"/>
        <v>28.930469842516139</v>
      </c>
      <c r="AD158" s="40">
        <f t="shared" si="153"/>
        <v>6.0602435979703051</v>
      </c>
      <c r="AE158" s="40">
        <f t="shared" si="154"/>
        <v>1.2299730036772205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16.58015591100235</v>
      </c>
      <c r="C159" s="11">
        <f t="shared" si="146"/>
        <v>18.227342858116806</v>
      </c>
      <c r="D159" s="11">
        <f t="shared" si="146"/>
        <v>19.501723949030438</v>
      </c>
      <c r="E159" s="11">
        <f t="shared" si="146"/>
        <v>18.192659732837861</v>
      </c>
      <c r="F159" s="11">
        <f t="shared" si="146"/>
        <v>19.325786685475627</v>
      </c>
      <c r="H159" s="40">
        <f t="shared" si="147"/>
        <v>3.2991811523159553</v>
      </c>
      <c r="I159" s="40">
        <f t="shared" si="148"/>
        <v>-6.0398869101541131E-2</v>
      </c>
      <c r="L159" s="10" t="str">
        <f t="shared" ref="L159:Q159" si="163">L14</f>
        <v>31 Science, engineering and technology associate professionals</v>
      </c>
      <c r="M159" s="11">
        <f t="shared" si="163"/>
        <v>13.279945915025253</v>
      </c>
      <c r="N159" s="11">
        <f t="shared" si="163"/>
        <v>14.967577996157052</v>
      </c>
      <c r="O159" s="11">
        <f t="shared" si="163"/>
        <v>15.531044069328118</v>
      </c>
      <c r="P159" s="11">
        <f t="shared" si="163"/>
        <v>13.926826371629542</v>
      </c>
      <c r="Q159" s="11">
        <f t="shared" si="163"/>
        <v>14.210103288381628</v>
      </c>
      <c r="S159" s="40">
        <f t="shared" si="150"/>
        <v>3.1812700209885136</v>
      </c>
      <c r="T159" s="40">
        <f t="shared" si="151"/>
        <v>-0.59083203725743827</v>
      </c>
      <c r="W159" s="10" t="str">
        <f t="shared" ref="W159:AB159" si="164">W14</f>
        <v>31 Science, engineering and technology associate professionals</v>
      </c>
      <c r="X159" s="11">
        <f t="shared" si="164"/>
        <v>3.3002099959770983</v>
      </c>
      <c r="Y159" s="11">
        <f t="shared" si="164"/>
        <v>3.2597648619597726</v>
      </c>
      <c r="Z159" s="11">
        <f t="shared" si="164"/>
        <v>3.9706798797023537</v>
      </c>
      <c r="AA159" s="11">
        <f t="shared" si="164"/>
        <v>4.2658333612083101</v>
      </c>
      <c r="AB159" s="11">
        <f t="shared" si="164"/>
        <v>5.1156833970940232</v>
      </c>
      <c r="AD159" s="40">
        <f t="shared" si="153"/>
        <v>3.7682899806218861</v>
      </c>
      <c r="AE159" s="40">
        <f t="shared" si="154"/>
        <v>1.7035046870179427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18.985667126593395</v>
      </c>
      <c r="C160" s="11">
        <f t="shared" si="146"/>
        <v>19.35954242307924</v>
      </c>
      <c r="D160" s="11">
        <f t="shared" si="146"/>
        <v>21.041078537789378</v>
      </c>
      <c r="E160" s="11">
        <f t="shared" si="146"/>
        <v>33.566780202482875</v>
      </c>
      <c r="F160" s="11">
        <f t="shared" si="146"/>
        <v>39.550980195338866</v>
      </c>
      <c r="H160" s="40">
        <f t="shared" si="147"/>
        <v>2.0771243873165757</v>
      </c>
      <c r="I160" s="40">
        <f t="shared" si="148"/>
        <v>4.2971922085729863</v>
      </c>
      <c r="L160" s="10" t="str">
        <f t="shared" ref="L160:Q160" si="165">L15</f>
        <v>32 Health and social care associate professionals</v>
      </c>
      <c r="M160" s="11">
        <f t="shared" si="165"/>
        <v>4.392402245188638</v>
      </c>
      <c r="N160" s="11">
        <f t="shared" si="165"/>
        <v>4.2453375114172314</v>
      </c>
      <c r="O160" s="11">
        <f t="shared" si="165"/>
        <v>4.8140072392696087</v>
      </c>
      <c r="P160" s="11">
        <f t="shared" si="165"/>
        <v>6.5100989896264201</v>
      </c>
      <c r="Q160" s="11">
        <f t="shared" si="165"/>
        <v>7.4643493614507914</v>
      </c>
      <c r="S160" s="40">
        <f t="shared" si="150"/>
        <v>1.8499750230606349</v>
      </c>
      <c r="T160" s="40">
        <f>IF(Q$151-O$151 &lt;&gt; 0,(EXP(LN(Q160/O160)/(Q$151-O$151))-1)*100,0)</f>
        <v>2.9672264393758585</v>
      </c>
      <c r="W160" s="10" t="str">
        <f t="shared" ref="W160:AB160" si="166">W15</f>
        <v>32 Health and social care associate professionals</v>
      </c>
      <c r="X160" s="11">
        <f t="shared" si="166"/>
        <v>14.593264881404803</v>
      </c>
      <c r="Y160" s="11">
        <f t="shared" si="166"/>
        <v>15.114204911661961</v>
      </c>
      <c r="Z160" s="11">
        <f t="shared" si="166"/>
        <v>16.227071298519768</v>
      </c>
      <c r="AA160" s="11">
        <f t="shared" si="166"/>
        <v>27.056681212856464</v>
      </c>
      <c r="AB160" s="11">
        <f t="shared" si="166"/>
        <v>32.08663083388808</v>
      </c>
      <c r="AD160" s="40">
        <f t="shared" si="153"/>
        <v>2.1450994959132164</v>
      </c>
      <c r="AE160" s="40">
        <f t="shared" si="154"/>
        <v>4.6499274394111278</v>
      </c>
    </row>
    <row r="161" spans="1:31" x14ac:dyDescent="0.2">
      <c r="A161" s="10" t="str">
        <f t="shared" si="142"/>
        <v>33 Protective service occupations</v>
      </c>
      <c r="B161" s="11">
        <f t="shared" si="142"/>
        <v>11.635084174885785</v>
      </c>
      <c r="C161" s="11">
        <f t="shared" si="146"/>
        <v>12.292514330977298</v>
      </c>
      <c r="D161" s="11">
        <f t="shared" si="146"/>
        <v>12.906496314839238</v>
      </c>
      <c r="E161" s="11">
        <f t="shared" si="146"/>
        <v>10.417495611876301</v>
      </c>
      <c r="F161" s="11">
        <f t="shared" si="146"/>
        <v>11.111900255288699</v>
      </c>
      <c r="H161" s="40">
        <f t="shared" si="147"/>
        <v>2.0957741202327185</v>
      </c>
      <c r="I161" s="40">
        <f t="shared" si="148"/>
        <v>-0.99312987441986245</v>
      </c>
      <c r="L161" s="10" t="str">
        <f t="shared" ref="L161:Q161" si="167">L16</f>
        <v>33 Protective service occupations</v>
      </c>
      <c r="M161" s="11">
        <f t="shared" si="167"/>
        <v>8.7947978901288462</v>
      </c>
      <c r="N161" s="11">
        <f t="shared" si="167"/>
        <v>9.1079005381047704</v>
      </c>
      <c r="O161" s="11">
        <f t="shared" si="167"/>
        <v>9.394521410782124</v>
      </c>
      <c r="P161" s="11">
        <f t="shared" si="167"/>
        <v>7.380905833487085</v>
      </c>
      <c r="Q161" s="11">
        <f t="shared" si="167"/>
        <v>7.1478077956250967</v>
      </c>
      <c r="S161" s="40">
        <f t="shared" si="150"/>
        <v>1.3280673620137629</v>
      </c>
      <c r="T161" s="40">
        <f t="shared" si="151"/>
        <v>-1.8056392914134411</v>
      </c>
      <c r="W161" s="10" t="str">
        <f t="shared" ref="W161:AB161" si="168">W16</f>
        <v>33 Protective service occupations</v>
      </c>
      <c r="X161" s="11">
        <f t="shared" si="168"/>
        <v>2.840286284756937</v>
      </c>
      <c r="Y161" s="11">
        <f t="shared" si="168"/>
        <v>3.1846137928725198</v>
      </c>
      <c r="Z161" s="11">
        <f t="shared" si="168"/>
        <v>3.5119749040571153</v>
      </c>
      <c r="AA161" s="11">
        <f t="shared" si="168"/>
        <v>3.0365897783892191</v>
      </c>
      <c r="AB161" s="11">
        <f t="shared" si="168"/>
        <v>3.9640924596635978</v>
      </c>
      <c r="AD161" s="40">
        <f t="shared" si="153"/>
        <v>4.3368827922872333</v>
      </c>
      <c r="AE161" s="40">
        <f t="shared" si="154"/>
        <v>0.81059037795996325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11.843891058680041</v>
      </c>
      <c r="C162" s="11">
        <f t="shared" si="146"/>
        <v>12.091813766975473</v>
      </c>
      <c r="D162" s="11">
        <f t="shared" si="146"/>
        <v>11.461121523603211</v>
      </c>
      <c r="E162" s="11">
        <f t="shared" si="146"/>
        <v>9.9657635997744602</v>
      </c>
      <c r="F162" s="11">
        <f t="shared" si="146"/>
        <v>11.043669875294244</v>
      </c>
      <c r="H162" s="40">
        <f t="shared" si="147"/>
        <v>-0.65487908866322941</v>
      </c>
      <c r="I162" s="40">
        <f t="shared" si="148"/>
        <v>-0.24704878984316281</v>
      </c>
      <c r="L162" s="10" t="str">
        <f t="shared" ref="L162:Q162" si="169">L17</f>
        <v>34 Culture, media and sports occupations</v>
      </c>
      <c r="M162" s="11">
        <f t="shared" si="169"/>
        <v>5.1157546116469055</v>
      </c>
      <c r="N162" s="11">
        <f t="shared" si="169"/>
        <v>5.8018595627603133</v>
      </c>
      <c r="O162" s="11">
        <f t="shared" si="169"/>
        <v>4.7942862924957552</v>
      </c>
      <c r="P162" s="11">
        <f t="shared" si="169"/>
        <v>4.1046939119886234</v>
      </c>
      <c r="Q162" s="11">
        <f t="shared" si="169"/>
        <v>4.3948390849479564</v>
      </c>
      <c r="S162" s="40">
        <f t="shared" si="150"/>
        <v>-1.2896135839803535</v>
      </c>
      <c r="T162" s="40">
        <f t="shared" si="151"/>
        <v>-0.5782810535456151</v>
      </c>
      <c r="W162" s="10" t="str">
        <f t="shared" ref="W162:AB162" si="170">W17</f>
        <v>34 Culture, media and sports occupations</v>
      </c>
      <c r="X162" s="11">
        <f t="shared" si="170"/>
        <v>6.7281364470331404</v>
      </c>
      <c r="Y162" s="11">
        <f t="shared" si="170"/>
        <v>6.2899542042151664</v>
      </c>
      <c r="Z162" s="11">
        <f t="shared" si="170"/>
        <v>6.6668352311074601</v>
      </c>
      <c r="AA162" s="11">
        <f t="shared" si="170"/>
        <v>5.8610696877858315</v>
      </c>
      <c r="AB162" s="11">
        <f t="shared" si="170"/>
        <v>6.6488307903462776</v>
      </c>
      <c r="AD162" s="40">
        <f t="shared" si="153"/>
        <v>-0.18289122394720136</v>
      </c>
      <c r="AE162" s="40">
        <f t="shared" si="154"/>
        <v>-1.802671514887777E-2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38.137943267251778</v>
      </c>
      <c r="C163" s="11">
        <f t="shared" si="146"/>
        <v>39.383671684021401</v>
      </c>
      <c r="D163" s="11">
        <f t="shared" si="146"/>
        <v>41.244655701968696</v>
      </c>
      <c r="E163" s="11">
        <f t="shared" si="146"/>
        <v>40.911751729599395</v>
      </c>
      <c r="F163" s="11">
        <f t="shared" si="146"/>
        <v>43.5837864962132</v>
      </c>
      <c r="H163" s="40">
        <f t="shared" si="147"/>
        <v>1.5785672419923236</v>
      </c>
      <c r="I163" s="40">
        <f t="shared" si="148"/>
        <v>0.36843483325781357</v>
      </c>
      <c r="L163" s="10" t="str">
        <f t="shared" ref="L163:Q163" si="171">L18</f>
        <v>35 Business and public service associate professionals</v>
      </c>
      <c r="M163" s="11">
        <f t="shared" si="171"/>
        <v>18.8613654252045</v>
      </c>
      <c r="N163" s="11">
        <f t="shared" si="171"/>
        <v>19.301624884952144</v>
      </c>
      <c r="O163" s="11">
        <f t="shared" si="171"/>
        <v>20.120427361498624</v>
      </c>
      <c r="P163" s="11">
        <f t="shared" si="171"/>
        <v>19.689928630001837</v>
      </c>
      <c r="Q163" s="11">
        <f t="shared" si="171"/>
        <v>20.094866173552699</v>
      </c>
      <c r="S163" s="40">
        <f t="shared" si="150"/>
        <v>1.3007858231437019</v>
      </c>
      <c r="T163" s="40">
        <f t="shared" si="151"/>
        <v>-8.4744238801337524E-3</v>
      </c>
      <c r="W163" s="10" t="str">
        <f t="shared" ref="W163:AB163" si="172">W18</f>
        <v>35 Business and public service associate professionals</v>
      </c>
      <c r="X163" s="11">
        <f t="shared" si="172"/>
        <v>19.276577842047296</v>
      </c>
      <c r="Y163" s="11">
        <f t="shared" si="172"/>
        <v>20.0820467990692</v>
      </c>
      <c r="Z163" s="11">
        <f t="shared" si="172"/>
        <v>21.12422834047003</v>
      </c>
      <c r="AA163" s="11">
        <f t="shared" si="172"/>
        <v>21.221823099597522</v>
      </c>
      <c r="AB163" s="11">
        <f t="shared" si="172"/>
        <v>23.488920322660512</v>
      </c>
      <c r="AD163" s="40">
        <f t="shared" si="153"/>
        <v>1.84745551897878</v>
      </c>
      <c r="AE163" s="40">
        <f t="shared" si="154"/>
        <v>0.70989583197691442</v>
      </c>
    </row>
    <row r="164" spans="1:31" x14ac:dyDescent="0.2">
      <c r="A164" s="10" t="str">
        <f t="shared" si="142"/>
        <v>41 Administrative occupations</v>
      </c>
      <c r="B164" s="11">
        <f t="shared" si="142"/>
        <v>86.294181835484835</v>
      </c>
      <c r="C164" s="11">
        <f t="shared" si="146"/>
        <v>79.892164424842932</v>
      </c>
      <c r="D164" s="11">
        <f t="shared" si="146"/>
        <v>83.464534101567878</v>
      </c>
      <c r="E164" s="11">
        <f t="shared" si="146"/>
        <v>86.034696886137638</v>
      </c>
      <c r="F164" s="11">
        <f t="shared" si="146"/>
        <v>84.842801136401576</v>
      </c>
      <c r="H164" s="40">
        <f t="shared" si="147"/>
        <v>-0.66458932341219024</v>
      </c>
      <c r="I164" s="40">
        <f t="shared" si="148"/>
        <v>0.10924860296703809</v>
      </c>
      <c r="L164" s="10" t="str">
        <f t="shared" ref="L164:Q164" si="173">L19</f>
        <v>41 Administrative occupations</v>
      </c>
      <c r="M164" s="11">
        <f t="shared" si="173"/>
        <v>25.983430421102501</v>
      </c>
      <c r="N164" s="11">
        <f t="shared" si="173"/>
        <v>23.424901404469779</v>
      </c>
      <c r="O164" s="11">
        <f t="shared" si="173"/>
        <v>27.881595119131937</v>
      </c>
      <c r="P164" s="11">
        <f t="shared" si="173"/>
        <v>29.975550608528302</v>
      </c>
      <c r="Q164" s="11">
        <f t="shared" si="173"/>
        <v>33.679464448972411</v>
      </c>
      <c r="S164" s="40">
        <f t="shared" si="150"/>
        <v>1.420144680501334</v>
      </c>
      <c r="T164" s="40">
        <f t="shared" si="151"/>
        <v>1.2674414103243103</v>
      </c>
      <c r="W164" s="10" t="str">
        <f t="shared" ref="W164:AB164" si="174">W19</f>
        <v>41 Administrative occupations</v>
      </c>
      <c r="X164" s="11">
        <f t="shared" si="174"/>
        <v>60.310751414382331</v>
      </c>
      <c r="Y164" s="11">
        <f t="shared" si="174"/>
        <v>56.467263020373167</v>
      </c>
      <c r="Z164" s="11">
        <f t="shared" si="174"/>
        <v>55.582938982435934</v>
      </c>
      <c r="AA164" s="11">
        <f t="shared" si="174"/>
        <v>56.059146277609344</v>
      </c>
      <c r="AB164" s="11">
        <f t="shared" si="174"/>
        <v>51.163336687429165</v>
      </c>
      <c r="AD164" s="40">
        <f t="shared" si="153"/>
        <v>-1.6194256981400867</v>
      </c>
      <c r="AE164" s="40">
        <f t="shared" si="154"/>
        <v>-0.55083137066702648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18.751126558557111</v>
      </c>
      <c r="C165" s="11">
        <f t="shared" si="146"/>
        <v>16.193678996836212</v>
      </c>
      <c r="D165" s="11">
        <f t="shared" si="146"/>
        <v>16.3193494095914</v>
      </c>
      <c r="E165" s="11">
        <f t="shared" si="146"/>
        <v>15.741746616066738</v>
      </c>
      <c r="F165" s="11">
        <f t="shared" si="146"/>
        <v>12.969817749117585</v>
      </c>
      <c r="H165" s="40">
        <f t="shared" si="147"/>
        <v>-2.7398141270011056</v>
      </c>
      <c r="I165" s="40">
        <f t="shared" si="148"/>
        <v>-1.5198422739817419</v>
      </c>
      <c r="L165" s="10" t="str">
        <f t="shared" ref="L165:Q165" si="175">L20</f>
        <v>42 Secretarial and related occupations</v>
      </c>
      <c r="M165" s="11">
        <f t="shared" si="175"/>
        <v>1.2558059436615248</v>
      </c>
      <c r="N165" s="11">
        <f t="shared" si="175"/>
        <v>0.96718094790113562</v>
      </c>
      <c r="O165" s="11">
        <f t="shared" si="175"/>
        <v>0.89627298817750845</v>
      </c>
      <c r="P165" s="11">
        <f t="shared" si="175"/>
        <v>0.93330072634299899</v>
      </c>
      <c r="Q165" s="11">
        <f t="shared" si="175"/>
        <v>1.0931405871789364</v>
      </c>
      <c r="S165" s="40">
        <f>IF(O$151-M$151 &lt;&gt; 0,(EXP(LN(O165/M165)/(O$151-M$151))-1)*100,0)</f>
        <v>-6.5232606970377027</v>
      </c>
      <c r="T165" s="40">
        <f t="shared" si="151"/>
        <v>1.3325676806618558</v>
      </c>
      <c r="W165" s="10" t="str">
        <f t="shared" ref="W165:AB165" si="176">W20</f>
        <v>42 Secretarial and related occupations</v>
      </c>
      <c r="X165" s="11">
        <f t="shared" si="176"/>
        <v>17.495320614895583</v>
      </c>
      <c r="Y165" s="11">
        <f t="shared" si="176"/>
        <v>15.226498048935076</v>
      </c>
      <c r="Z165" s="11">
        <f t="shared" si="176"/>
        <v>15.423076421413887</v>
      </c>
      <c r="AA165" s="11">
        <f t="shared" si="176"/>
        <v>14.808445889723744</v>
      </c>
      <c r="AB165" s="11">
        <f t="shared" si="176"/>
        <v>11.876677161938643</v>
      </c>
      <c r="AD165" s="40">
        <f t="shared" si="153"/>
        <v>-2.4898507954528859</v>
      </c>
      <c r="AE165" s="40">
        <f t="shared" si="154"/>
        <v>-1.7268381309770375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9.8314967627196541</v>
      </c>
      <c r="C166" s="11">
        <f t="shared" si="146"/>
        <v>8.1291302717673251</v>
      </c>
      <c r="D166" s="11">
        <f t="shared" si="146"/>
        <v>8.207815179753668</v>
      </c>
      <c r="E166" s="11">
        <f t="shared" si="146"/>
        <v>8.1231907012702873</v>
      </c>
      <c r="F166" s="11">
        <f t="shared" si="146"/>
        <v>8.9325556477985408</v>
      </c>
      <c r="H166" s="40">
        <f t="shared" si="147"/>
        <v>-3.545701765667475</v>
      </c>
      <c r="I166" s="40">
        <f t="shared" si="148"/>
        <v>0.56569919979161387</v>
      </c>
      <c r="L166" s="10" t="str">
        <f t="shared" ref="L166:Q166" si="177">L21</f>
        <v>51 Skilled agricultural and related trades</v>
      </c>
      <c r="M166" s="11">
        <f t="shared" si="177"/>
        <v>9.1488197675629888</v>
      </c>
      <c r="N166" s="11">
        <f t="shared" si="177"/>
        <v>7.1856604108828339</v>
      </c>
      <c r="O166" s="11">
        <f t="shared" si="177"/>
        <v>6.4435916343090209</v>
      </c>
      <c r="P166" s="11">
        <f t="shared" si="177"/>
        <v>6.3087098494368474</v>
      </c>
      <c r="Q166" s="11">
        <f t="shared" si="177"/>
        <v>6.7907894138012397</v>
      </c>
      <c r="S166" s="40">
        <f t="shared" si="150"/>
        <v>-6.7706647941443432</v>
      </c>
      <c r="T166" s="40">
        <f t="shared" si="151"/>
        <v>0.350486801639871</v>
      </c>
      <c r="W166" s="10" t="str">
        <f t="shared" ref="W166:AB166" si="178">W21</f>
        <v>51 Skilled agricultural and related trades</v>
      </c>
      <c r="X166" s="11">
        <f t="shared" si="178"/>
        <v>0.68267699515665881</v>
      </c>
      <c r="Y166" s="11">
        <f t="shared" si="178"/>
        <v>0.94346986088449281</v>
      </c>
      <c r="Z166" s="11">
        <f t="shared" si="178"/>
        <v>1.7642235454446467</v>
      </c>
      <c r="AA166" s="11">
        <f t="shared" si="178"/>
        <v>1.814480851833439</v>
      </c>
      <c r="AB166" s="11">
        <f t="shared" si="178"/>
        <v>2.1417662339973074</v>
      </c>
      <c r="AD166" s="40">
        <f t="shared" si="153"/>
        <v>20.911516752651195</v>
      </c>
      <c r="AE166" s="40">
        <f t="shared" si="154"/>
        <v>1.3011938384663635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39.310368443960606</v>
      </c>
      <c r="C167" s="11">
        <f t="shared" si="146"/>
        <v>38.358534355845485</v>
      </c>
      <c r="D167" s="11">
        <f t="shared" si="146"/>
        <v>32.431789522504481</v>
      </c>
      <c r="E167" s="11">
        <f t="shared" si="146"/>
        <v>30.981039824266574</v>
      </c>
      <c r="F167" s="11">
        <f t="shared" si="146"/>
        <v>27.915784598473167</v>
      </c>
      <c r="H167" s="40">
        <f t="shared" si="147"/>
        <v>-3.7739276279570411</v>
      </c>
      <c r="I167" s="40">
        <f t="shared" si="148"/>
        <v>-0.99466558456375864</v>
      </c>
      <c r="L167" s="10" t="str">
        <f t="shared" ref="L167:Q167" si="179">L22</f>
        <v>52 Skilled metal, electrical and electronic trades</v>
      </c>
      <c r="M167" s="11">
        <f t="shared" si="179"/>
        <v>38.944109105918692</v>
      </c>
      <c r="N167" s="11">
        <f t="shared" si="179"/>
        <v>37.784134515141943</v>
      </c>
      <c r="O167" s="11">
        <f t="shared" si="179"/>
        <v>31.978316778824048</v>
      </c>
      <c r="P167" s="11">
        <f t="shared" si="179"/>
        <v>30.133404196204115</v>
      </c>
      <c r="Q167" s="11">
        <f t="shared" si="179"/>
        <v>26.807722025287436</v>
      </c>
      <c r="S167" s="40">
        <f t="shared" si="150"/>
        <v>-3.8647266710756245</v>
      </c>
      <c r="T167" s="40">
        <f t="shared" si="151"/>
        <v>-1.168901908114317</v>
      </c>
      <c r="W167" s="10" t="str">
        <f t="shared" ref="W167:AB167" si="180">W22</f>
        <v>52 Skilled metal, electrical and electronic trades</v>
      </c>
      <c r="X167" s="11">
        <f t="shared" si="180"/>
        <v>0.36625933804187388</v>
      </c>
      <c r="Y167" s="11">
        <f t="shared" si="180"/>
        <v>0.57439984070351635</v>
      </c>
      <c r="Z167" s="11">
        <f t="shared" si="180"/>
        <v>0.45347274368041507</v>
      </c>
      <c r="AA167" s="11">
        <f t="shared" si="180"/>
        <v>0.84763562806243975</v>
      </c>
      <c r="AB167" s="11">
        <f t="shared" si="180"/>
        <v>1.1080625731857383</v>
      </c>
      <c r="AD167" s="40">
        <f t="shared" si="153"/>
        <v>4.3644278349787902</v>
      </c>
      <c r="AE167" s="40">
        <f t="shared" si="154"/>
        <v>6.1371788569628549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30.758676250161187</v>
      </c>
      <c r="C168" s="11">
        <f t="shared" si="146"/>
        <v>33.610799154572923</v>
      </c>
      <c r="D168" s="11">
        <f t="shared" si="146"/>
        <v>27.25508238263054</v>
      </c>
      <c r="E168" s="11">
        <f t="shared" si="146"/>
        <v>25.576380419123996</v>
      </c>
      <c r="F168" s="11">
        <f t="shared" si="146"/>
        <v>22.521585482091755</v>
      </c>
      <c r="H168" s="40">
        <f t="shared" si="147"/>
        <v>-2.3896271632959154</v>
      </c>
      <c r="I168" s="40">
        <f t="shared" si="148"/>
        <v>-1.2637192138270414</v>
      </c>
      <c r="L168" s="10" t="str">
        <f t="shared" ref="L168:Q168" si="181">L23</f>
        <v>53 Skilled construction and building trades</v>
      </c>
      <c r="M168" s="11">
        <f t="shared" si="181"/>
        <v>29.630317619464488</v>
      </c>
      <c r="N168" s="11">
        <f t="shared" si="181"/>
        <v>32.975495389911245</v>
      </c>
      <c r="O168" s="11">
        <f t="shared" si="181"/>
        <v>26.464658132895178</v>
      </c>
      <c r="P168" s="11">
        <f t="shared" si="181"/>
        <v>25.070237203460518</v>
      </c>
      <c r="Q168" s="11">
        <f t="shared" si="181"/>
        <v>21.970504511737534</v>
      </c>
      <c r="S168" s="40">
        <f t="shared" si="150"/>
        <v>-2.2344165852650311</v>
      </c>
      <c r="T168" s="40">
        <f t="shared" si="151"/>
        <v>-1.233063611542895</v>
      </c>
      <c r="W168" s="10" t="str">
        <f t="shared" ref="W168:AB168" si="182">W23</f>
        <v>53 Skilled construction and building trades</v>
      </c>
      <c r="X168" s="11">
        <f t="shared" si="182"/>
        <v>1.1283586306966946</v>
      </c>
      <c r="Y168" s="11">
        <f t="shared" si="182"/>
        <v>0.63530376466168004</v>
      </c>
      <c r="Z168" s="11">
        <f t="shared" si="182"/>
        <v>0.79042424973535386</v>
      </c>
      <c r="AA168" s="11">
        <f t="shared" si="182"/>
        <v>0.50614321566347065</v>
      </c>
      <c r="AB168" s="11">
        <f t="shared" si="182"/>
        <v>0.55108097035423376</v>
      </c>
      <c r="AD168" s="40">
        <f t="shared" si="153"/>
        <v>-6.8714973874833829</v>
      </c>
      <c r="AE168" s="40">
        <f t="shared" si="154"/>
        <v>-2.3759073152114674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19.270778464065046</v>
      </c>
      <c r="C169" s="11">
        <f t="shared" si="146"/>
        <v>17.196803680305958</v>
      </c>
      <c r="D169" s="11">
        <f t="shared" si="146"/>
        <v>16.157260532061432</v>
      </c>
      <c r="E169" s="11">
        <f t="shared" si="146"/>
        <v>16.930007458073138</v>
      </c>
      <c r="F169" s="11">
        <f t="shared" si="146"/>
        <v>16.928483946899597</v>
      </c>
      <c r="H169" s="40">
        <f t="shared" si="147"/>
        <v>-3.4630232641738257</v>
      </c>
      <c r="I169" s="40">
        <f t="shared" si="148"/>
        <v>0.31133783009404947</v>
      </c>
      <c r="L169" s="10" t="str">
        <f t="shared" ref="L169:Q169" si="183">L24</f>
        <v>54 Textiles, printing and other skilled trades</v>
      </c>
      <c r="M169" s="11">
        <f t="shared" si="183"/>
        <v>11.14961563995592</v>
      </c>
      <c r="N169" s="11">
        <f t="shared" si="183"/>
        <v>10.096271403895097</v>
      </c>
      <c r="O169" s="11">
        <f t="shared" si="183"/>
        <v>8.3837692006071425</v>
      </c>
      <c r="P169" s="11">
        <f t="shared" si="183"/>
        <v>8.9132151084856481</v>
      </c>
      <c r="Q169" s="11">
        <f t="shared" si="183"/>
        <v>8.9444985416202254</v>
      </c>
      <c r="S169" s="40">
        <f t="shared" si="150"/>
        <v>-5.5426225380418748</v>
      </c>
      <c r="T169" s="40">
        <f t="shared" si="151"/>
        <v>0.43253980837894002</v>
      </c>
      <c r="W169" s="10" t="str">
        <f t="shared" ref="W169:AB169" si="184">W24</f>
        <v>54 Textiles, printing and other skilled trades</v>
      </c>
      <c r="X169" s="11">
        <f t="shared" si="184"/>
        <v>8.121162824109124</v>
      </c>
      <c r="Y169" s="11">
        <f t="shared" si="184"/>
        <v>7.1005322764108545</v>
      </c>
      <c r="Z169" s="11">
        <f t="shared" si="184"/>
        <v>7.7734913314542879</v>
      </c>
      <c r="AA169" s="11">
        <f t="shared" si="184"/>
        <v>8.0167923495874671</v>
      </c>
      <c r="AB169" s="11">
        <f t="shared" si="184"/>
        <v>7.9839854052793484</v>
      </c>
      <c r="AD169" s="40">
        <f t="shared" si="153"/>
        <v>-0.87126133949166906</v>
      </c>
      <c r="AE169" s="40">
        <f t="shared" si="154"/>
        <v>0.17828081658388673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64.863358835168683</v>
      </c>
      <c r="C170" s="11">
        <f t="shared" si="146"/>
        <v>61.581083991428557</v>
      </c>
      <c r="D170" s="11">
        <f t="shared" si="146"/>
        <v>62.930136725529941</v>
      </c>
      <c r="E170" s="11">
        <f t="shared" si="146"/>
        <v>64.423912771951095</v>
      </c>
      <c r="F170" s="11">
        <f t="shared" si="146"/>
        <v>66.69055436010062</v>
      </c>
      <c r="H170" s="40">
        <f t="shared" si="147"/>
        <v>-0.60332693467716192</v>
      </c>
      <c r="I170" s="40">
        <f t="shared" si="148"/>
        <v>0.38767056524948718</v>
      </c>
      <c r="L170" s="10" t="str">
        <f t="shared" ref="L170:Q170" si="185">L25</f>
        <v>61 Caring personal service occupations</v>
      </c>
      <c r="M170" s="11">
        <f t="shared" si="185"/>
        <v>8.1905444979998432</v>
      </c>
      <c r="N170" s="11">
        <f t="shared" si="185"/>
        <v>8.3295381555285299</v>
      </c>
      <c r="O170" s="11">
        <f t="shared" si="185"/>
        <v>8.0848438417883095</v>
      </c>
      <c r="P170" s="11">
        <f t="shared" si="185"/>
        <v>9.4980337587751897</v>
      </c>
      <c r="Q170" s="11">
        <f t="shared" si="185"/>
        <v>10.729471630263605</v>
      </c>
      <c r="S170" s="40">
        <f t="shared" si="150"/>
        <v>-0.25944686622858537</v>
      </c>
      <c r="T170" s="40">
        <f t="shared" si="151"/>
        <v>1.9045979761004306</v>
      </c>
      <c r="W170" s="10" t="str">
        <f t="shared" ref="W170:AB170" si="186">W25</f>
        <v>61 Caring personal service occupations</v>
      </c>
      <c r="X170" s="11">
        <f t="shared" si="186"/>
        <v>56.672814337168845</v>
      </c>
      <c r="Y170" s="11">
        <f t="shared" si="186"/>
        <v>53.251545835900039</v>
      </c>
      <c r="Z170" s="11">
        <f t="shared" si="186"/>
        <v>54.8452928837416</v>
      </c>
      <c r="AA170" s="11">
        <f t="shared" si="186"/>
        <v>54.925879013175873</v>
      </c>
      <c r="AB170" s="11">
        <f t="shared" si="186"/>
        <v>55.961082729837045</v>
      </c>
      <c r="AD170" s="40">
        <f t="shared" si="153"/>
        <v>-0.65342117342507278</v>
      </c>
      <c r="AE170" s="40">
        <f t="shared" si="154"/>
        <v>0.13435773146071028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20.767238960033453</v>
      </c>
      <c r="C171" s="11">
        <f t="shared" si="146"/>
        <v>21.877340978080174</v>
      </c>
      <c r="D171" s="11">
        <f t="shared" si="146"/>
        <v>20.409570734791885</v>
      </c>
      <c r="E171" s="11">
        <f t="shared" si="146"/>
        <v>18.498942825834202</v>
      </c>
      <c r="F171" s="11">
        <f t="shared" si="146"/>
        <v>18.709395293182094</v>
      </c>
      <c r="H171" s="40">
        <f t="shared" si="147"/>
        <v>-0.34685208388799404</v>
      </c>
      <c r="I171" s="40">
        <f t="shared" si="148"/>
        <v>-0.57817625520836247</v>
      </c>
      <c r="L171" s="10" t="str">
        <f t="shared" ref="L171:Q171" si="187">L26</f>
        <v>62 Leisure, travel and related personal service occupations</v>
      </c>
      <c r="M171" s="11">
        <f t="shared" si="187"/>
        <v>6.054853909146197</v>
      </c>
      <c r="N171" s="11">
        <f t="shared" si="187"/>
        <v>6.4541102924653018</v>
      </c>
      <c r="O171" s="11">
        <f t="shared" si="187"/>
        <v>6.4302908887473773</v>
      </c>
      <c r="P171" s="11">
        <f t="shared" si="187"/>
        <v>5.9041670961072947</v>
      </c>
      <c r="Q171" s="11">
        <f t="shared" si="187"/>
        <v>6.2687953091418027</v>
      </c>
      <c r="S171" s="40">
        <f t="shared" si="150"/>
        <v>1.2104579978408303</v>
      </c>
      <c r="T171" s="40">
        <f t="shared" si="151"/>
        <v>-0.16942681746190402</v>
      </c>
      <c r="W171" s="10" t="str">
        <f t="shared" ref="W171:AB171" si="188">W26</f>
        <v>62 Leisure, travel and related personal service occupations</v>
      </c>
      <c r="X171" s="11">
        <f t="shared" si="188"/>
        <v>14.712385050887226</v>
      </c>
      <c r="Y171" s="11">
        <f t="shared" si="188"/>
        <v>15.423230685614865</v>
      </c>
      <c r="Z171" s="11">
        <f t="shared" si="188"/>
        <v>13.979279846044482</v>
      </c>
      <c r="AA171" s="11">
        <f t="shared" si="188"/>
        <v>12.594775729726898</v>
      </c>
      <c r="AB171" s="11">
        <f t="shared" si="188"/>
        <v>12.440599984040304</v>
      </c>
      <c r="AD171" s="40">
        <f t="shared" si="153"/>
        <v>-1.0170613369790527</v>
      </c>
      <c r="AE171" s="40">
        <f t="shared" si="154"/>
        <v>-0.77439205423327495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1.0739216413173334</v>
      </c>
      <c r="C172" s="11">
        <f t="shared" si="146"/>
        <v>0.97522936428492135</v>
      </c>
      <c r="D172" s="11">
        <f t="shared" si="146"/>
        <v>1.174422477654083</v>
      </c>
      <c r="E172" s="11">
        <f t="shared" si="146"/>
        <v>0.88502741559573728</v>
      </c>
      <c r="F172" s="11">
        <f t="shared" si="146"/>
        <v>0.95134908685234998</v>
      </c>
      <c r="H172" s="40">
        <f t="shared" si="147"/>
        <v>1.8052915791077595</v>
      </c>
      <c r="I172" s="40">
        <f t="shared" si="148"/>
        <v>-1.3945233609218954</v>
      </c>
      <c r="L172" s="10" t="str">
        <f t="shared" ref="L172:Q172" si="189">L27</f>
        <v>63 Community and civil enforcement occupations</v>
      </c>
      <c r="M172" s="11">
        <f t="shared" si="189"/>
        <v>0.78992835680299267</v>
      </c>
      <c r="N172" s="11">
        <f t="shared" si="189"/>
        <v>0.63074987289320894</v>
      </c>
      <c r="O172" s="11">
        <f t="shared" si="189"/>
        <v>0.8988057583305018</v>
      </c>
      <c r="P172" s="11">
        <f t="shared" si="189"/>
        <v>0.51402072561449486</v>
      </c>
      <c r="Q172" s="11">
        <f t="shared" si="189"/>
        <v>0.5839732577536817</v>
      </c>
      <c r="S172" s="40">
        <f t="shared" si="150"/>
        <v>2.6161291561306532</v>
      </c>
      <c r="T172" s="40">
        <f t="shared" si="151"/>
        <v>-2.8338173758518104</v>
      </c>
      <c r="W172" s="10" t="str">
        <f t="shared" ref="W172:AB172" si="190">W27</f>
        <v>63 Community and civil enforcement occupations</v>
      </c>
      <c r="X172" s="11">
        <f t="shared" si="190"/>
        <v>0.28399328451433981</v>
      </c>
      <c r="Y172" s="11">
        <f t="shared" si="190"/>
        <v>0.3444794913917113</v>
      </c>
      <c r="Z172" s="11">
        <f t="shared" si="190"/>
        <v>0.27561671932358212</v>
      </c>
      <c r="AA172" s="11">
        <f t="shared" si="190"/>
        <v>0.37100668998124242</v>
      </c>
      <c r="AB172" s="11">
        <f t="shared" si="190"/>
        <v>0.3673758290986685</v>
      </c>
      <c r="AD172" s="40">
        <f t="shared" si="153"/>
        <v>-0.59699862532796022</v>
      </c>
      <c r="AE172" s="40">
        <f t="shared" si="154"/>
        <v>1.9342976034036452</v>
      </c>
    </row>
    <row r="173" spans="1:31" x14ac:dyDescent="0.2">
      <c r="A173" s="10" t="str">
        <f t="shared" si="142"/>
        <v>71 Sales occupations</v>
      </c>
      <c r="B173" s="11">
        <f t="shared" si="142"/>
        <v>86.096988149613779</v>
      </c>
      <c r="C173" s="11">
        <f t="shared" si="146"/>
        <v>77.951726418348173</v>
      </c>
      <c r="D173" s="11">
        <f t="shared" si="146"/>
        <v>78.181794843882599</v>
      </c>
      <c r="E173" s="11">
        <f t="shared" si="146"/>
        <v>78.192016727043281</v>
      </c>
      <c r="F173" s="11">
        <f t="shared" si="146"/>
        <v>77.814300228075098</v>
      </c>
      <c r="H173" s="40">
        <f t="shared" si="147"/>
        <v>-1.9102708257457968</v>
      </c>
      <c r="I173" s="40">
        <f t="shared" si="148"/>
        <v>-3.1405707961740248E-2</v>
      </c>
      <c r="L173" s="10" t="str">
        <f t="shared" ref="L173:Q173" si="191">L28</f>
        <v>71 Sales occupations</v>
      </c>
      <c r="M173" s="11">
        <f t="shared" si="191"/>
        <v>26.47422488516694</v>
      </c>
      <c r="N173" s="11">
        <f t="shared" si="191"/>
        <v>25.653714254046466</v>
      </c>
      <c r="O173" s="11">
        <f t="shared" si="191"/>
        <v>25.080222517941738</v>
      </c>
      <c r="P173" s="11">
        <f t="shared" si="191"/>
        <v>24.961484445141902</v>
      </c>
      <c r="Q173" s="11">
        <f t="shared" si="191"/>
        <v>25.601947925879642</v>
      </c>
      <c r="S173" s="40">
        <f t="shared" si="150"/>
        <v>-1.0760096666851182</v>
      </c>
      <c r="T173" s="40">
        <f t="shared" si="151"/>
        <v>0.13735325258463771</v>
      </c>
      <c r="W173" s="10" t="str">
        <f t="shared" ref="W173:AB173" si="192">W28</f>
        <v>71 Sales occupations</v>
      </c>
      <c r="X173" s="11">
        <f t="shared" si="192"/>
        <v>59.622763264446888</v>
      </c>
      <c r="Y173" s="11">
        <f t="shared" si="192"/>
        <v>52.298012164301895</v>
      </c>
      <c r="Z173" s="11">
        <f t="shared" si="192"/>
        <v>53.101572325940921</v>
      </c>
      <c r="AA173" s="11">
        <f t="shared" si="192"/>
        <v>53.230532281901269</v>
      </c>
      <c r="AB173" s="11">
        <f t="shared" si="192"/>
        <v>52.212352302195328</v>
      </c>
      <c r="AD173" s="40">
        <f t="shared" si="153"/>
        <v>-2.2899903558973977</v>
      </c>
      <c r="AE173" s="40">
        <f t="shared" si="154"/>
        <v>-0.11251956541586949</v>
      </c>
    </row>
    <row r="174" spans="1:31" x14ac:dyDescent="0.2">
      <c r="A174" s="10" t="str">
        <f t="shared" si="142"/>
        <v>72 Customer service occupations</v>
      </c>
      <c r="B174" s="11">
        <f t="shared" si="142"/>
        <v>15.647428234901847</v>
      </c>
      <c r="C174" s="11">
        <f t="shared" si="146"/>
        <v>16.263531691103044</v>
      </c>
      <c r="D174" s="11">
        <f t="shared" si="146"/>
        <v>16.817665564462896</v>
      </c>
      <c r="E174" s="11">
        <f t="shared" si="146"/>
        <v>18.687108590845497</v>
      </c>
      <c r="F174" s="11">
        <f t="shared" si="146"/>
        <v>21.27843291125177</v>
      </c>
      <c r="H174" s="40">
        <f t="shared" si="147"/>
        <v>1.4529193830060239</v>
      </c>
      <c r="I174" s="40">
        <f t="shared" si="148"/>
        <v>1.5807921507212885</v>
      </c>
      <c r="L174" s="10" t="str">
        <f t="shared" ref="L174:Q174" si="193">L29</f>
        <v>72 Customer service occupations</v>
      </c>
      <c r="M174" s="11">
        <f t="shared" si="193"/>
        <v>6.1573430874685897</v>
      </c>
      <c r="N174" s="11">
        <f t="shared" si="193"/>
        <v>5.7739748426677178</v>
      </c>
      <c r="O174" s="11">
        <f t="shared" si="193"/>
        <v>6.8595721711591446</v>
      </c>
      <c r="P174" s="11">
        <f t="shared" si="193"/>
        <v>8.4378207279155717</v>
      </c>
      <c r="Q174" s="11">
        <f t="shared" si="193"/>
        <v>10.097976715885276</v>
      </c>
      <c r="S174" s="40">
        <f t="shared" si="150"/>
        <v>2.1834908751837467</v>
      </c>
      <c r="T174" s="40">
        <f t="shared" si="151"/>
        <v>2.611449453488901</v>
      </c>
      <c r="W174" s="10" t="str">
        <f t="shared" ref="W174:AB174" si="194">W29</f>
        <v>72 Customer service occupations</v>
      </c>
      <c r="X174" s="11">
        <f t="shared" si="194"/>
        <v>9.4900851474332484</v>
      </c>
      <c r="Y174" s="11">
        <f t="shared" si="194"/>
        <v>10.489556848435317</v>
      </c>
      <c r="Z174" s="11">
        <f t="shared" si="194"/>
        <v>9.9580933933037539</v>
      </c>
      <c r="AA174" s="11">
        <f t="shared" si="194"/>
        <v>10.24928786292995</v>
      </c>
      <c r="AB174" s="11">
        <f t="shared" si="194"/>
        <v>11.180456195366506</v>
      </c>
      <c r="AD174" s="40">
        <f t="shared" si="153"/>
        <v>0.96741029088818209</v>
      </c>
      <c r="AE174" s="40">
        <f>IF(AB$151-Z$151 &lt;&gt; 0,(EXP(LN(AB174/Z174)/(AB$151-Z$151))-1)*100,0)</f>
        <v>0.77486428549111697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33.147941184344226</v>
      </c>
      <c r="C175" s="11">
        <f t="shared" si="146"/>
        <v>30.224404392111406</v>
      </c>
      <c r="D175" s="11">
        <f t="shared" si="146"/>
        <v>26.513648916341079</v>
      </c>
      <c r="E175" s="11">
        <f t="shared" si="146"/>
        <v>27.04471479942459</v>
      </c>
      <c r="F175" s="11">
        <f t="shared" si="146"/>
        <v>24.572978871367958</v>
      </c>
      <c r="H175" s="40">
        <f t="shared" si="147"/>
        <v>-4.3681431662522137</v>
      </c>
      <c r="I175" s="40">
        <f t="shared" si="148"/>
        <v>-0.50546642707279821</v>
      </c>
      <c r="L175" s="10" t="str">
        <f t="shared" ref="L175:Q175" si="195">L30</f>
        <v>81 Process, plant and machine operatives</v>
      </c>
      <c r="M175" s="11">
        <f t="shared" si="195"/>
        <v>27.275660503174656</v>
      </c>
      <c r="N175" s="11">
        <f t="shared" si="195"/>
        <v>24.40490275041163</v>
      </c>
      <c r="O175" s="11">
        <f t="shared" si="195"/>
        <v>21.728323838885981</v>
      </c>
      <c r="P175" s="11">
        <f t="shared" si="195"/>
        <v>21.768875107043026</v>
      </c>
      <c r="Q175" s="11">
        <f t="shared" si="195"/>
        <v>19.679356513922158</v>
      </c>
      <c r="S175" s="40">
        <f t="shared" si="150"/>
        <v>-4.4457100118514887</v>
      </c>
      <c r="T175" s="40">
        <f t="shared" si="151"/>
        <v>-0.65813449136209456</v>
      </c>
      <c r="W175" s="10" t="str">
        <f t="shared" ref="W175:AB175" si="196">W30</f>
        <v>81 Process, plant and machine operatives</v>
      </c>
      <c r="X175" s="11">
        <f t="shared" si="196"/>
        <v>5.8722806811695349</v>
      </c>
      <c r="Y175" s="11">
        <f t="shared" si="196"/>
        <v>5.81950164169979</v>
      </c>
      <c r="Z175" s="11">
        <f t="shared" si="196"/>
        <v>4.7853250774550808</v>
      </c>
      <c r="AA175" s="11">
        <f t="shared" si="196"/>
        <v>5.2758396923815631</v>
      </c>
      <c r="AB175" s="11">
        <f t="shared" si="196"/>
        <v>4.8936223574457944</v>
      </c>
      <c r="AD175" s="40">
        <f t="shared" si="153"/>
        <v>-4.0111191920241485</v>
      </c>
      <c r="AE175" s="40">
        <f t="shared" si="154"/>
        <v>0.14930360219569394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30.261207182052505</v>
      </c>
      <c r="C176" s="11">
        <f t="shared" si="146"/>
        <v>36.283210187050756</v>
      </c>
      <c r="D176" s="11">
        <f t="shared" si="146"/>
        <v>32.31677867596072</v>
      </c>
      <c r="E176" s="11">
        <f t="shared" si="146"/>
        <v>31.416882627051347</v>
      </c>
      <c r="F176" s="11">
        <f t="shared" si="146"/>
        <v>29.60327250377021</v>
      </c>
      <c r="H176" s="40">
        <f t="shared" si="147"/>
        <v>1.3230753530150352</v>
      </c>
      <c r="I176" s="40">
        <f t="shared" si="148"/>
        <v>-0.5829717281104263</v>
      </c>
      <c r="L176" s="10" t="str">
        <f t="shared" ref="L176:Q176" si="197">L31</f>
        <v>82 Transport and mobile machine drivers and operatives</v>
      </c>
      <c r="M176" s="11">
        <f t="shared" si="197"/>
        <v>29.16011528665144</v>
      </c>
      <c r="N176" s="11">
        <f t="shared" si="197"/>
        <v>35.179433024488617</v>
      </c>
      <c r="O176" s="11">
        <f t="shared" si="197"/>
        <v>31.42272897251323</v>
      </c>
      <c r="P176" s="11">
        <f t="shared" si="197"/>
        <v>30.289815539892526</v>
      </c>
      <c r="Q176" s="11">
        <f t="shared" si="197"/>
        <v>28.350921696726793</v>
      </c>
      <c r="S176" s="40">
        <f t="shared" si="150"/>
        <v>1.5058173447854539</v>
      </c>
      <c r="T176" s="40">
        <f t="shared" si="151"/>
        <v>-0.68346662114457946</v>
      </c>
      <c r="W176" s="10" t="str">
        <f t="shared" ref="W176:AB176" si="198">W31</f>
        <v>82 Transport and mobile machine drivers and operatives</v>
      </c>
      <c r="X176" s="11">
        <f t="shared" si="198"/>
        <v>1.1010918954010533</v>
      </c>
      <c r="Y176" s="11">
        <f t="shared" si="198"/>
        <v>1.1037771625621215</v>
      </c>
      <c r="Z176" s="11">
        <f t="shared" si="198"/>
        <v>0.89404970344745582</v>
      </c>
      <c r="AA176" s="11">
        <f t="shared" si="198"/>
        <v>1.1270670871588391</v>
      </c>
      <c r="AB176" s="11">
        <f t="shared" si="198"/>
        <v>1.2523508070434521</v>
      </c>
      <c r="AD176" s="40">
        <f t="shared" si="153"/>
        <v>-4.0803424715057819</v>
      </c>
      <c r="AE176" s="40">
        <f t="shared" si="154"/>
        <v>2.2722056942265478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15.280613782908379</v>
      </c>
      <c r="C177" s="11">
        <f t="shared" si="146"/>
        <v>13.490773280153467</v>
      </c>
      <c r="D177" s="11">
        <f t="shared" si="146"/>
        <v>11.683553402501733</v>
      </c>
      <c r="E177" s="11">
        <f t="shared" si="146"/>
        <v>20.442892391292627</v>
      </c>
      <c r="F177" s="11">
        <f t="shared" si="146"/>
        <v>23.322720260601773</v>
      </c>
      <c r="H177" s="40">
        <f t="shared" si="147"/>
        <v>-5.2265195768789852</v>
      </c>
      <c r="I177" s="40">
        <f t="shared" si="148"/>
        <v>4.7161380599712199</v>
      </c>
      <c r="L177" s="10" t="str">
        <f t="shared" ref="L177:Q178" si="199">L32</f>
        <v>91 Elementary trades and related occupations</v>
      </c>
      <c r="M177" s="11">
        <f t="shared" si="199"/>
        <v>12.025748283285594</v>
      </c>
      <c r="N177" s="11">
        <f t="shared" si="199"/>
        <v>10.830692507187985</v>
      </c>
      <c r="O177" s="11">
        <f t="shared" si="199"/>
        <v>9.66370677194646</v>
      </c>
      <c r="P177" s="11">
        <f t="shared" si="199"/>
        <v>13.000605049307277</v>
      </c>
      <c r="Q177" s="11">
        <f t="shared" si="199"/>
        <v>14.126994475341874</v>
      </c>
      <c r="S177" s="40">
        <f t="shared" si="150"/>
        <v>-4.2791984027357621</v>
      </c>
      <c r="T177" s="40">
        <f t="shared" si="151"/>
        <v>2.5637131677065828</v>
      </c>
      <c r="W177" s="10" t="str">
        <f t="shared" ref="W177:AB178" si="200">W32</f>
        <v>91 Elementary trades and related occupations</v>
      </c>
      <c r="X177" s="11">
        <f t="shared" si="200"/>
        <v>3.254865499622793</v>
      </c>
      <c r="Y177" s="11">
        <f t="shared" si="200"/>
        <v>2.6600807729655016</v>
      </c>
      <c r="Z177" s="11">
        <f t="shared" si="200"/>
        <v>2.01984663055529</v>
      </c>
      <c r="AA177" s="11">
        <f t="shared" si="200"/>
        <v>7.4422873419853346</v>
      </c>
      <c r="AB177" s="11">
        <f t="shared" si="200"/>
        <v>9.1957257852598868</v>
      </c>
      <c r="AD177" s="40">
        <f t="shared" si="153"/>
        <v>-9.1014261472752374</v>
      </c>
      <c r="AE177" s="40">
        <f t="shared" si="154"/>
        <v>10.632953813213586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98.263690708010486</v>
      </c>
      <c r="C178" s="11">
        <f t="shared" si="146"/>
        <v>95.966929927991444</v>
      </c>
      <c r="D178" s="11">
        <f t="shared" si="146"/>
        <v>90.221475663782513</v>
      </c>
      <c r="E178" s="11">
        <f t="shared" si="146"/>
        <v>81.121795850997415</v>
      </c>
      <c r="F178" s="11">
        <f t="shared" si="146"/>
        <v>78.794817253672875</v>
      </c>
      <c r="H178" s="40">
        <f>IF(D$151-B$151 &lt;&gt; 0,(EXP(LN(D178/B178)/(D$151-B$151))-1)*100,0)</f>
        <v>-1.6932427116071125</v>
      </c>
      <c r="I178" s="40">
        <f t="shared" ref="I178" si="201">IF(F$151-D$151 &lt;&gt; 0,(EXP(LN(F178/D178)/(F$151-D$151))-1)*100,0)</f>
        <v>-0.89873874322251579</v>
      </c>
      <c r="L178" s="10" t="str">
        <f t="shared" si="199"/>
        <v>92 Elementary administration and service occupations</v>
      </c>
      <c r="M178" s="11">
        <f t="shared" si="199"/>
        <v>46.631943862003141</v>
      </c>
      <c r="N178" s="11">
        <f t="shared" si="199"/>
        <v>49.317086276471663</v>
      </c>
      <c r="O178" s="11">
        <f t="shared" si="199"/>
        <v>46.007986728536821</v>
      </c>
      <c r="P178" s="11">
        <f t="shared" si="199"/>
        <v>44.333509120425063</v>
      </c>
      <c r="Q178" s="11">
        <f t="shared" si="199"/>
        <v>41.575164436177303</v>
      </c>
      <c r="S178" s="40">
        <f t="shared" ref="S178" si="202">IF(O$151-M$151 &lt;&gt; 0,(EXP(LN(O178/M178)/(O$151-M$151))-1)*100,0)</f>
        <v>-0.2690532200817719</v>
      </c>
      <c r="T178" s="40">
        <f t="shared" ref="T178" si="203">IF(Q$151-O$151 &lt;&gt; 0,(EXP(LN(Q178/O178)/(Q$151-O$151))-1)*100,0)</f>
        <v>-0.67313771427406355</v>
      </c>
      <c r="W178" s="10" t="str">
        <f t="shared" si="200"/>
        <v>92 Elementary administration and service occupations</v>
      </c>
      <c r="X178" s="11">
        <f t="shared" si="200"/>
        <v>51.63174684600731</v>
      </c>
      <c r="Y178" s="11">
        <f t="shared" si="200"/>
        <v>46.649843651519788</v>
      </c>
      <c r="Z178" s="11">
        <f t="shared" si="200"/>
        <v>44.213488935245785</v>
      </c>
      <c r="AA178" s="11">
        <f t="shared" si="200"/>
        <v>36.788286730572331</v>
      </c>
      <c r="AB178" s="11">
        <f t="shared" si="200"/>
        <v>37.2196528174956</v>
      </c>
      <c r="AD178" s="40">
        <f t="shared" ref="AD178" si="204">IF(Z$151-X$151 &lt;&gt; 0,(EXP(LN(Z178/X178)/(Z$151-X$151))-1)*100,0)</f>
        <v>-3.054513667812353</v>
      </c>
      <c r="AE178" s="40">
        <f t="shared" ref="AE178" si="205">IF(AB$151-Z$151 &lt;&gt; 0,(EXP(LN(AB178/Z178)/(AB$151-Z$151))-1)*100,0)</f>
        <v>-1.1413894813399605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905.11800000000017</v>
      </c>
      <c r="C180" s="34">
        <f t="shared" si="206"/>
        <v>905.00099999999941</v>
      </c>
      <c r="D180" s="34">
        <f t="shared" si="206"/>
        <v>898.44399999999996</v>
      </c>
      <c r="E180" s="34">
        <f t="shared" si="206"/>
        <v>913.58299999999974</v>
      </c>
      <c r="F180" s="34">
        <f t="shared" si="206"/>
        <v>947.15599999999995</v>
      </c>
      <c r="H180" s="43">
        <f>IF(D$151-B$151 &lt;&gt; 0,(EXP(LN(D180/B180)/(D$151-B$151))-1)*100,0)</f>
        <v>-0.14790938126226783</v>
      </c>
      <c r="I180" s="43">
        <f t="shared" si="148"/>
        <v>0.35261644863415764</v>
      </c>
      <c r="L180" s="231" t="str">
        <f t="shared" ref="L180:Q180" si="207">L35</f>
        <v>All occupations</v>
      </c>
      <c r="M180" s="34">
        <f t="shared" si="207"/>
        <v>456.3328170892579</v>
      </c>
      <c r="N180" s="34">
        <f t="shared" si="207"/>
        <v>466.03059343783951</v>
      </c>
      <c r="O180" s="34">
        <f t="shared" si="207"/>
        <v>447.89583111732009</v>
      </c>
      <c r="P180" s="34">
        <f t="shared" si="207"/>
        <v>452.31687854536221</v>
      </c>
      <c r="Q180" s="34">
        <f t="shared" si="207"/>
        <v>463.4422510678678</v>
      </c>
      <c r="S180" s="43">
        <f t="shared" ref="S180" si="208">IF(O$151-M$151 &lt;&gt; 0,(EXP(LN(O180/M180)/(O$151-M$151))-1)*100,0)</f>
        <v>-0.37253874180810387</v>
      </c>
      <c r="T180" s="43">
        <f t="shared" ref="T180" si="209">IF(Q$151-O$151 &lt;&gt; 0,(EXP(LN(Q180/O180)/(Q$151-O$151))-1)*100,0)</f>
        <v>0.22773290855151451</v>
      </c>
      <c r="W180" s="231" t="str">
        <f t="shared" ref="W180:AB180" si="210">W35</f>
        <v>All occupations</v>
      </c>
      <c r="X180" s="34">
        <f t="shared" si="210"/>
        <v>448.78518291074226</v>
      </c>
      <c r="Y180" s="34">
        <f t="shared" si="210"/>
        <v>438.97040656216024</v>
      </c>
      <c r="Z180" s="34">
        <f t="shared" si="210"/>
        <v>450.54816888268039</v>
      </c>
      <c r="AA180" s="34">
        <f t="shared" si="210"/>
        <v>461.26612145463747</v>
      </c>
      <c r="AB180" s="34">
        <f t="shared" si="210"/>
        <v>483.71374893213243</v>
      </c>
      <c r="AD180" s="43">
        <f t="shared" ref="AD180" si="211">IF(Z$151-X$151 &lt;&gt; 0,(EXP(LN(Z180/X180)/(Z$151-X$151))-1)*100,0)</f>
        <v>7.8443865755906117E-2</v>
      </c>
      <c r="AE180" s="43">
        <f t="shared" ref="AE180" si="212">IF(AB$151-Z$151 &lt;&gt; 0,(EXP(LN(AB180/Z180)/(AB$151-Z$151))-1)*100,0)</f>
        <v>0.47464495031066534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East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66.751713985174646</v>
      </c>
      <c r="C7" s="31">
        <f>'Occ T1'!C8</f>
        <v>76.123748648308876</v>
      </c>
      <c r="D7" s="31">
        <f>'Occ T1'!D8</f>
        <v>76.087845228449268</v>
      </c>
      <c r="E7" s="31">
        <f>'Occ T1'!E8</f>
        <v>71.736601082075765</v>
      </c>
      <c r="F7" s="31">
        <f>'Occ T1'!F8</f>
        <v>80.236680357784124</v>
      </c>
      <c r="H7" s="31">
        <f>C7-B7</f>
        <v>9.3720346631342295</v>
      </c>
      <c r="I7" s="31">
        <f>D7-C7</f>
        <v>-3.5903419859607766E-2</v>
      </c>
      <c r="J7" s="31">
        <f>E7-D7</f>
        <v>-4.351244146373503</v>
      </c>
      <c r="K7" s="31">
        <f>F7-E7</f>
        <v>8.5000792757083588</v>
      </c>
      <c r="L7" s="31">
        <f>F7-D7</f>
        <v>4.1488351293348558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39.600263863472534</v>
      </c>
      <c r="C8" s="32">
        <f>'Occ T2'!C8</f>
        <v>45.733066071024645</v>
      </c>
      <c r="D8" s="32">
        <f>'Occ T2'!D8</f>
        <v>46.837469273802256</v>
      </c>
      <c r="E8" s="32">
        <f>'Occ T2'!E8</f>
        <v>41.884038121004288</v>
      </c>
      <c r="F8" s="32">
        <f>'Occ T2'!F8</f>
        <v>45.609997198911195</v>
      </c>
      <c r="H8" s="31">
        <f t="shared" ref="H8:H9" si="0">C8-B8</f>
        <v>6.1328022075521105</v>
      </c>
      <c r="I8" s="31">
        <f t="shared" ref="I8:I9" si="1">D8-C8</f>
        <v>1.1044032027776112</v>
      </c>
      <c r="J8" s="31">
        <f t="shared" ref="J8:J9" si="2">E8-D8</f>
        <v>-4.9534311527979682</v>
      </c>
      <c r="K8" s="31">
        <f t="shared" ref="K8:K9" si="3">F8-E8</f>
        <v>3.7259590779069072</v>
      </c>
      <c r="L8" s="31">
        <f t="shared" ref="L8:L49" si="4">F8-D8</f>
        <v>-1.227472074891061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27.151450121702112</v>
      </c>
      <c r="C9" s="32">
        <f>'Occ T2'!C9</f>
        <v>30.390682577284228</v>
      </c>
      <c r="D9" s="32">
        <f>'Occ T2'!D9</f>
        <v>29.250375954647009</v>
      </c>
      <c r="E9" s="32">
        <f>'Occ T2'!E9</f>
        <v>29.852562961071474</v>
      </c>
      <c r="F9" s="32">
        <f>'Occ T2'!F9</f>
        <v>34.626683158872929</v>
      </c>
      <c r="H9" s="31">
        <f t="shared" si="0"/>
        <v>3.2392324555821155</v>
      </c>
      <c r="I9" s="31">
        <f t="shared" si="1"/>
        <v>-1.1403066226372189</v>
      </c>
      <c r="J9" s="31">
        <f t="shared" si="2"/>
        <v>0.60218700642446521</v>
      </c>
      <c r="K9" s="31">
        <f t="shared" si="3"/>
        <v>4.7741201978014551</v>
      </c>
      <c r="L9" s="31">
        <f t="shared" si="4"/>
        <v>5.3763072042259203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171.56452748311293</v>
      </c>
      <c r="C11" s="31">
        <f>'Occ T1'!C9</f>
        <v>179.52702517379763</v>
      </c>
      <c r="D11" s="31">
        <f>'Occ T1'!D9</f>
        <v>192.11620061130316</v>
      </c>
      <c r="E11" s="31">
        <f>'Occ T1'!E9</f>
        <v>204.69159213637892</v>
      </c>
      <c r="F11" s="31">
        <f>'Occ T1'!F9</f>
        <v>226.45434680494847</v>
      </c>
      <c r="H11" s="31">
        <f>C11-B11</f>
        <v>7.9624976906846996</v>
      </c>
      <c r="I11" s="31">
        <f t="shared" ref="I11:I49" si="5">D11-C11</f>
        <v>12.589175437505531</v>
      </c>
      <c r="J11" s="31">
        <f>E11-D11</f>
        <v>12.575391525075759</v>
      </c>
      <c r="K11" s="31">
        <f>F11-E11</f>
        <v>21.762754668569556</v>
      </c>
      <c r="L11" s="31">
        <f t="shared" si="4"/>
        <v>34.338146193645315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39.97279455164594</v>
      </c>
      <c r="C12" s="10">
        <f>'Occ T2'!C10</f>
        <v>43.01314424704281</v>
      </c>
      <c r="D12" s="10">
        <f>'Occ T2'!D10</f>
        <v>44.316162132984935</v>
      </c>
      <c r="E12" s="10">
        <f>'Occ T2'!E10</f>
        <v>53.983694972240848</v>
      </c>
      <c r="F12" s="10">
        <f>'Occ T2'!F10</f>
        <v>61.378040481370277</v>
      </c>
      <c r="H12" s="11">
        <f t="shared" ref="H12:K14" si="6">C12-B12</f>
        <v>3.0403496953968698</v>
      </c>
      <c r="I12" s="31">
        <f t="shared" si="5"/>
        <v>1.3030178859421255</v>
      </c>
      <c r="J12" s="11">
        <f t="shared" si="6"/>
        <v>9.6675328392559123</v>
      </c>
      <c r="K12" s="11">
        <f t="shared" si="6"/>
        <v>7.3943455091294297</v>
      </c>
      <c r="L12" s="31">
        <f t="shared" si="4"/>
        <v>17.061878348385342</v>
      </c>
    </row>
    <row r="13" spans="1:12" x14ac:dyDescent="0.2">
      <c r="A13" s="10" t="str">
        <f>'Occ T2'!A11</f>
        <v>22 Health professionals</v>
      </c>
      <c r="B13" s="10">
        <f>'Occ T2'!B11</f>
        <v>54.315991740109979</v>
      </c>
      <c r="C13" s="10">
        <f>'Occ T2'!C11</f>
        <v>55.448021260591702</v>
      </c>
      <c r="D13" s="10">
        <f>'Occ T2'!D11</f>
        <v>59.188712304029288</v>
      </c>
      <c r="E13" s="10">
        <f>'Occ T2'!E11</f>
        <v>59.358019837559233</v>
      </c>
      <c r="F13" s="10">
        <f>'Occ T2'!F11</f>
        <v>64.797074965992266</v>
      </c>
      <c r="H13" s="11">
        <f t="shared" si="6"/>
        <v>1.1320295204817228</v>
      </c>
      <c r="I13" s="31">
        <f t="shared" si="5"/>
        <v>3.740691043437586</v>
      </c>
      <c r="J13" s="11">
        <f t="shared" si="6"/>
        <v>0.16930753352994543</v>
      </c>
      <c r="K13" s="11">
        <f t="shared" si="6"/>
        <v>5.4390551284330328</v>
      </c>
      <c r="L13" s="31">
        <f t="shared" si="4"/>
        <v>5.6083626619629783</v>
      </c>
    </row>
    <row r="14" spans="1:12" x14ac:dyDescent="0.2">
      <c r="A14" s="10" t="str">
        <f>'Occ T2'!A12</f>
        <v>23 Teaching and other educational professionals</v>
      </c>
      <c r="B14" s="10">
        <f>'Occ T2'!B12</f>
        <v>38.373722043206286</v>
      </c>
      <c r="C14" s="10">
        <f>'Occ T2'!C12</f>
        <v>39.201813936748394</v>
      </c>
      <c r="D14" s="10">
        <f>'Occ T2'!D12</f>
        <v>41.182468618205775</v>
      </c>
      <c r="E14" s="10">
        <f>'Occ T2'!E12</f>
        <v>42.590989132763887</v>
      </c>
      <c r="F14" s="10">
        <f>'Occ T2'!F12</f>
        <v>45.261189928403148</v>
      </c>
      <c r="H14" s="11">
        <f t="shared" si="6"/>
        <v>0.82809189354210844</v>
      </c>
      <c r="I14" s="31">
        <f t="shared" si="5"/>
        <v>1.9806546814573807</v>
      </c>
      <c r="J14" s="11">
        <f t="shared" si="6"/>
        <v>1.4085205145581128</v>
      </c>
      <c r="K14" s="11">
        <f t="shared" si="6"/>
        <v>2.6702007956392606</v>
      </c>
      <c r="L14" s="31">
        <f t="shared" si="4"/>
        <v>4.0787213101973734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38.90201914815075</v>
      </c>
      <c r="C15" s="10">
        <f>'Occ T2'!C13</f>
        <v>41.864045729414705</v>
      </c>
      <c r="D15" s="10">
        <f>'Occ T2'!D13</f>
        <v>47.428857556083166</v>
      </c>
      <c r="E15" s="10">
        <f>'Occ T2'!E13</f>
        <v>48.758888193814961</v>
      </c>
      <c r="F15" s="10">
        <f>'Occ T2'!F13</f>
        <v>55.018041429182766</v>
      </c>
      <c r="H15" s="11">
        <f t="shared" ref="H15" si="7">C15-B15</f>
        <v>2.9620265812639559</v>
      </c>
      <c r="I15" s="31">
        <f t="shared" si="5"/>
        <v>5.5648118266684605</v>
      </c>
      <c r="J15" s="11">
        <f t="shared" ref="J15" si="8">E15-D15</f>
        <v>1.3300306377317952</v>
      </c>
      <c r="K15" s="11">
        <f t="shared" ref="K15" si="9">F15-E15</f>
        <v>6.2591532353678048</v>
      </c>
      <c r="L15" s="31">
        <f t="shared" si="4"/>
        <v>7.5891838730996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97.182741538413353</v>
      </c>
      <c r="C17" s="31">
        <f>'Occ T1'!C10</f>
        <v>101.35488506317023</v>
      </c>
      <c r="D17" s="31">
        <f>'Occ T1'!D10</f>
        <v>106.15507602723096</v>
      </c>
      <c r="E17" s="31">
        <f>'Occ T1'!E10</f>
        <v>113.05445087657088</v>
      </c>
      <c r="F17" s="31">
        <f>'Occ T1'!F10</f>
        <v>124.61612350761064</v>
      </c>
      <c r="H17" s="31">
        <f t="shared" ref="H17:K21" si="10">C17-B17</f>
        <v>4.1721435247568763</v>
      </c>
      <c r="I17" s="31">
        <f t="shared" si="5"/>
        <v>4.8001909640607323</v>
      </c>
      <c r="J17" s="31">
        <f t="shared" si="10"/>
        <v>6.899374849339921</v>
      </c>
      <c r="K17" s="31">
        <f t="shared" si="10"/>
        <v>11.561672631039755</v>
      </c>
      <c r="L17" s="31">
        <f t="shared" si="4"/>
        <v>18.461047480379676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16.58015591100235</v>
      </c>
      <c r="C18" s="10">
        <f>'Occ T2'!C14</f>
        <v>18.227342858116806</v>
      </c>
      <c r="D18" s="10">
        <f>'Occ T2'!D14</f>
        <v>19.501723949030438</v>
      </c>
      <c r="E18" s="10">
        <f>'Occ T2'!E14</f>
        <v>18.192659732837861</v>
      </c>
      <c r="F18" s="10">
        <f>'Occ T2'!F14</f>
        <v>19.325786685475627</v>
      </c>
      <c r="H18" s="11">
        <f t="shared" si="10"/>
        <v>1.6471869471144558</v>
      </c>
      <c r="I18" s="31">
        <f t="shared" si="5"/>
        <v>1.2743810909136322</v>
      </c>
      <c r="J18" s="11">
        <f t="shared" si="10"/>
        <v>-1.3090642161925778</v>
      </c>
      <c r="K18" s="11">
        <f t="shared" si="10"/>
        <v>1.1331269526377667</v>
      </c>
      <c r="L18" s="31">
        <f t="shared" si="4"/>
        <v>-0.1759372635548111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18.985667126593395</v>
      </c>
      <c r="C19" s="10">
        <f>'Occ T2'!C15</f>
        <v>19.35954242307924</v>
      </c>
      <c r="D19" s="10">
        <f>'Occ T2'!D15</f>
        <v>21.041078537789378</v>
      </c>
      <c r="E19" s="10">
        <f>'Occ T2'!E15</f>
        <v>33.566780202482875</v>
      </c>
      <c r="F19" s="10">
        <f>'Occ T2'!F15</f>
        <v>39.550980195338866</v>
      </c>
      <c r="H19" s="11">
        <f t="shared" si="10"/>
        <v>0.37387529648584561</v>
      </c>
      <c r="I19" s="31">
        <f t="shared" si="5"/>
        <v>1.6815361147101378</v>
      </c>
      <c r="J19" s="11">
        <f t="shared" si="10"/>
        <v>12.525701664693496</v>
      </c>
      <c r="K19" s="11">
        <f t="shared" si="10"/>
        <v>5.9841999928559915</v>
      </c>
      <c r="L19" s="31">
        <f t="shared" si="4"/>
        <v>18.509901657549488</v>
      </c>
    </row>
    <row r="20" spans="1:12" x14ac:dyDescent="0.2">
      <c r="A20" s="10" t="str">
        <f>'Occ T2'!A16</f>
        <v>33 Protective service occupations</v>
      </c>
      <c r="B20" s="10">
        <f>'Occ T2'!B16</f>
        <v>11.635084174885785</v>
      </c>
      <c r="C20" s="10">
        <f>'Occ T2'!C16</f>
        <v>12.292514330977298</v>
      </c>
      <c r="D20" s="10">
        <f>'Occ T2'!D16</f>
        <v>12.906496314839238</v>
      </c>
      <c r="E20" s="10">
        <f>'Occ T2'!E16</f>
        <v>10.417495611876301</v>
      </c>
      <c r="F20" s="10">
        <f>'Occ T2'!F16</f>
        <v>11.111900255288699</v>
      </c>
      <c r="H20" s="11">
        <f t="shared" si="10"/>
        <v>0.65743015609151279</v>
      </c>
      <c r="I20" s="31">
        <f t="shared" si="5"/>
        <v>0.61398198386194025</v>
      </c>
      <c r="J20" s="11">
        <f t="shared" si="10"/>
        <v>-2.4890007029629366</v>
      </c>
      <c r="K20" s="11">
        <f t="shared" si="10"/>
        <v>0.6944046434123976</v>
      </c>
      <c r="L20" s="31">
        <f t="shared" si="4"/>
        <v>-1.794596059550539</v>
      </c>
    </row>
    <row r="21" spans="1:12" x14ac:dyDescent="0.2">
      <c r="A21" s="10" t="str">
        <f>'Occ T2'!A17</f>
        <v>34 Culture, media and sports occupations</v>
      </c>
      <c r="B21" s="10">
        <f>'Occ T2'!B17</f>
        <v>11.843891058680041</v>
      </c>
      <c r="C21" s="10">
        <f>'Occ T2'!C17</f>
        <v>12.091813766975473</v>
      </c>
      <c r="D21" s="10">
        <f>'Occ T2'!D17</f>
        <v>11.461121523603211</v>
      </c>
      <c r="E21" s="10">
        <f>'Occ T2'!E17</f>
        <v>9.9657635997744602</v>
      </c>
      <c r="F21" s="10">
        <f>'Occ T2'!F17</f>
        <v>11.043669875294244</v>
      </c>
      <c r="H21" s="11">
        <f t="shared" si="10"/>
        <v>0.24792270829543206</v>
      </c>
      <c r="I21" s="31">
        <f t="shared" si="5"/>
        <v>-0.6306922433722626</v>
      </c>
      <c r="J21" s="11">
        <f t="shared" si="10"/>
        <v>-1.4953579238287507</v>
      </c>
      <c r="K21" s="11">
        <f t="shared" si="10"/>
        <v>1.0779062755197835</v>
      </c>
      <c r="L21" s="31">
        <f t="shared" si="4"/>
        <v>-0.41745164830896719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38.137943267251778</v>
      </c>
      <c r="C22" s="10">
        <f>'Occ T2'!C18</f>
        <v>39.383671684021401</v>
      </c>
      <c r="D22" s="10">
        <f>'Occ T2'!D18</f>
        <v>41.244655701968696</v>
      </c>
      <c r="E22" s="10">
        <f>'Occ T2'!E18</f>
        <v>40.911751729599395</v>
      </c>
      <c r="F22" s="10">
        <f>'Occ T2'!F18</f>
        <v>43.5837864962132</v>
      </c>
      <c r="H22" s="11">
        <f t="shared" ref="H22" si="11">C22-B22</f>
        <v>1.245728416769623</v>
      </c>
      <c r="I22" s="31">
        <f t="shared" si="5"/>
        <v>1.8609840179472954</v>
      </c>
      <c r="J22" s="11">
        <f t="shared" ref="J22" si="12">E22-D22</f>
        <v>-0.33290397236930147</v>
      </c>
      <c r="K22" s="11">
        <f t="shared" ref="K22" si="13">F22-E22</f>
        <v>2.6720347666138053</v>
      </c>
      <c r="L22" s="31">
        <f t="shared" si="4"/>
        <v>2.3391307942445039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105.04530839404194</v>
      </c>
      <c r="C24" s="31">
        <f>'Occ T1'!C11</f>
        <v>96.085843421679144</v>
      </c>
      <c r="D24" s="31">
        <f>'Occ T1'!D11</f>
        <v>99.783883511159274</v>
      </c>
      <c r="E24" s="31">
        <f>'Occ T1'!E11</f>
        <v>101.77644350220437</v>
      </c>
      <c r="F24" s="31">
        <f>'Occ T1'!F11</f>
        <v>97.812618885519157</v>
      </c>
      <c r="H24" s="31">
        <f t="shared" ref="H24:K26" si="14">C24-B24</f>
        <v>-8.9594649723627953</v>
      </c>
      <c r="I24" s="31">
        <f t="shared" si="5"/>
        <v>3.6980400894801306</v>
      </c>
      <c r="J24" s="31">
        <f t="shared" si="14"/>
        <v>1.9925599910450984</v>
      </c>
      <c r="K24" s="31">
        <f t="shared" si="14"/>
        <v>-3.9638246166852156</v>
      </c>
      <c r="L24" s="31">
        <f t="shared" si="4"/>
        <v>-1.9712646256401172</v>
      </c>
    </row>
    <row r="25" spans="1:12" x14ac:dyDescent="0.2">
      <c r="A25" t="str">
        <f>'Occ T2'!A19</f>
        <v>41 Administrative occupations</v>
      </c>
      <c r="B25" s="32">
        <f>'Occ T2'!B19</f>
        <v>86.294181835484835</v>
      </c>
      <c r="C25" s="32">
        <f>'Occ T2'!C19</f>
        <v>79.892164424842932</v>
      </c>
      <c r="D25" s="32">
        <f>'Occ T2'!D19</f>
        <v>83.464534101567878</v>
      </c>
      <c r="E25" s="32">
        <f>'Occ T2'!E19</f>
        <v>86.034696886137638</v>
      </c>
      <c r="F25" s="32">
        <f>'Occ T2'!F19</f>
        <v>84.842801136401576</v>
      </c>
      <c r="H25" s="11">
        <f t="shared" si="14"/>
        <v>-6.4020174106419034</v>
      </c>
      <c r="I25" s="31">
        <f t="shared" si="5"/>
        <v>3.5723696767249464</v>
      </c>
      <c r="J25" s="11">
        <f t="shared" si="14"/>
        <v>2.5701627845697601</v>
      </c>
      <c r="K25" s="11">
        <f t="shared" si="14"/>
        <v>-1.1918957497360623</v>
      </c>
      <c r="L25" s="31">
        <f t="shared" si="4"/>
        <v>1.3782670348336978</v>
      </c>
    </row>
    <row r="26" spans="1:12" x14ac:dyDescent="0.2">
      <c r="A26" t="str">
        <f>'Occ T2'!A20</f>
        <v>42 Secretarial and related occupations</v>
      </c>
      <c r="B26" s="32">
        <f>'Occ T2'!B20</f>
        <v>18.751126558557111</v>
      </c>
      <c r="C26" s="32">
        <f>'Occ T2'!C20</f>
        <v>16.193678996836212</v>
      </c>
      <c r="D26" s="32">
        <f>'Occ T2'!D20</f>
        <v>16.3193494095914</v>
      </c>
      <c r="E26" s="32">
        <f>'Occ T2'!E20</f>
        <v>15.741746616066738</v>
      </c>
      <c r="F26" s="32">
        <f>'Occ T2'!F20</f>
        <v>12.969817749117585</v>
      </c>
      <c r="H26" s="11">
        <f t="shared" si="14"/>
        <v>-2.5574475617208989</v>
      </c>
      <c r="I26" s="31">
        <f t="shared" si="5"/>
        <v>0.12567041275518775</v>
      </c>
      <c r="J26" s="11">
        <f t="shared" si="14"/>
        <v>-0.57760279352466171</v>
      </c>
      <c r="K26" s="11">
        <f t="shared" si="14"/>
        <v>-2.7719288669491533</v>
      </c>
      <c r="L26" s="31">
        <f t="shared" si="4"/>
        <v>-3.349531660473815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99.171319920906484</v>
      </c>
      <c r="C28" s="31">
        <f>'Occ T1'!C12</f>
        <v>97.295267462491694</v>
      </c>
      <c r="D28" s="31">
        <f>'Occ T1'!D12</f>
        <v>84.051947616950116</v>
      </c>
      <c r="E28" s="31">
        <f>'Occ T1'!E12</f>
        <v>81.610618402733991</v>
      </c>
      <c r="F28" s="31">
        <f>'Occ T1'!F12</f>
        <v>76.298409675263059</v>
      </c>
      <c r="H28" s="31">
        <f t="shared" ref="H28:K30" si="15">C28-B28</f>
        <v>-1.8760524584147902</v>
      </c>
      <c r="I28" s="31">
        <f t="shared" si="5"/>
        <v>-13.243319845541578</v>
      </c>
      <c r="J28" s="31">
        <f t="shared" si="15"/>
        <v>-2.4413292142161254</v>
      </c>
      <c r="K28" s="31">
        <f t="shared" si="15"/>
        <v>-5.3122087274709315</v>
      </c>
      <c r="L28" s="31">
        <f t="shared" si="4"/>
        <v>-7.7535379416870569</v>
      </c>
    </row>
    <row r="29" spans="1:12" x14ac:dyDescent="0.2">
      <c r="A29" s="10" t="str">
        <f>'Occ T2'!A21</f>
        <v>51 Skilled agricultural and related trades</v>
      </c>
      <c r="B29" s="10">
        <f>'Occ T2'!B21</f>
        <v>9.8314967627196541</v>
      </c>
      <c r="C29" s="10">
        <f>'Occ T2'!C21</f>
        <v>8.1291302717673251</v>
      </c>
      <c r="D29" s="10">
        <f>'Occ T2'!D21</f>
        <v>8.207815179753668</v>
      </c>
      <c r="E29" s="10">
        <f>'Occ T2'!E21</f>
        <v>8.1231907012702873</v>
      </c>
      <c r="F29" s="10">
        <f>'Occ T2'!F21</f>
        <v>8.9325556477985408</v>
      </c>
      <c r="H29" s="11">
        <f t="shared" si="15"/>
        <v>-1.7023664909523291</v>
      </c>
      <c r="I29" s="31">
        <f t="shared" si="5"/>
        <v>7.8684907986342978E-2</v>
      </c>
      <c r="J29" s="11">
        <f t="shared" si="15"/>
        <v>-8.4624478483380727E-2</v>
      </c>
      <c r="K29" s="11">
        <f t="shared" si="15"/>
        <v>0.80936494652825353</v>
      </c>
      <c r="L29" s="31">
        <f t="shared" si="4"/>
        <v>0.7247404680448728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39.310368443960606</v>
      </c>
      <c r="C30" s="10">
        <f>'Occ T2'!C22</f>
        <v>38.358534355845485</v>
      </c>
      <c r="D30" s="10">
        <f>'Occ T2'!D22</f>
        <v>32.431789522504481</v>
      </c>
      <c r="E30" s="10">
        <f>'Occ T2'!E22</f>
        <v>30.981039824266574</v>
      </c>
      <c r="F30" s="10">
        <f>'Occ T2'!F22</f>
        <v>27.915784598473167</v>
      </c>
      <c r="H30" s="11">
        <f t="shared" si="15"/>
        <v>-0.95183408811512038</v>
      </c>
      <c r="I30" s="31">
        <f t="shared" si="5"/>
        <v>-5.9267448333410044</v>
      </c>
      <c r="J30" s="11">
        <f t="shared" si="15"/>
        <v>-1.4507496982379067</v>
      </c>
      <c r="K30" s="11">
        <f t="shared" si="15"/>
        <v>-3.0652552257934076</v>
      </c>
      <c r="L30" s="31">
        <f t="shared" si="4"/>
        <v>-4.5160049240313143</v>
      </c>
    </row>
    <row r="31" spans="1:12" x14ac:dyDescent="0.2">
      <c r="A31" s="10" t="str">
        <f>'Occ T2'!A23</f>
        <v>53 Skilled construction and building trades</v>
      </c>
      <c r="B31" s="10">
        <f>'Occ T2'!B23</f>
        <v>30.758676250161187</v>
      </c>
      <c r="C31" s="10">
        <f>'Occ T2'!C23</f>
        <v>33.610799154572923</v>
      </c>
      <c r="D31" s="10">
        <f>'Occ T2'!D23</f>
        <v>27.25508238263054</v>
      </c>
      <c r="E31" s="10">
        <f>'Occ T2'!E23</f>
        <v>25.576380419123996</v>
      </c>
      <c r="F31" s="10">
        <f>'Occ T2'!F23</f>
        <v>22.521585482091755</v>
      </c>
      <c r="H31" s="11">
        <f t="shared" ref="H31:H32" si="16">C31-B31</f>
        <v>2.8521229044117362</v>
      </c>
      <c r="I31" s="31">
        <f t="shared" si="5"/>
        <v>-6.355716771942383</v>
      </c>
      <c r="J31" s="11">
        <f t="shared" ref="J31:J32" si="17">E31-D31</f>
        <v>-1.6787019635065441</v>
      </c>
      <c r="K31" s="11">
        <f t="shared" ref="K31:K32" si="18">F31-E31</f>
        <v>-3.0547949370322414</v>
      </c>
      <c r="L31" s="31">
        <f t="shared" si="4"/>
        <v>-4.7334969005387855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19.270778464065046</v>
      </c>
      <c r="C32" s="10">
        <f>'Occ T2'!C24</f>
        <v>17.196803680305958</v>
      </c>
      <c r="D32" s="10">
        <f>'Occ T2'!D24</f>
        <v>16.157260532061432</v>
      </c>
      <c r="E32" s="10">
        <f>'Occ T2'!E24</f>
        <v>16.930007458073138</v>
      </c>
      <c r="F32" s="10">
        <f>'Occ T2'!F24</f>
        <v>16.928483946899597</v>
      </c>
      <c r="H32" s="11">
        <f t="shared" si="16"/>
        <v>-2.0739747837590876</v>
      </c>
      <c r="I32" s="31">
        <f t="shared" si="5"/>
        <v>-1.0395431482445261</v>
      </c>
      <c r="J32" s="11">
        <f t="shared" si="17"/>
        <v>0.77274692601170614</v>
      </c>
      <c r="K32" s="11">
        <f t="shared" si="18"/>
        <v>-1.5235111735414364E-3</v>
      </c>
      <c r="L32" s="31">
        <f t="shared" si="4"/>
        <v>0.7712234148381647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86.704519436519462</v>
      </c>
      <c r="C34" s="31">
        <f>'Occ T1'!C13</f>
        <v>84.433654333793655</v>
      </c>
      <c r="D34" s="31">
        <f>'Occ T1'!D13</f>
        <v>84.514129937975895</v>
      </c>
      <c r="E34" s="31">
        <f>'Occ T1'!E13</f>
        <v>83.807883013381044</v>
      </c>
      <c r="F34" s="31">
        <f>'Occ T1'!F13</f>
        <v>86.351298740135064</v>
      </c>
      <c r="H34" s="31">
        <f t="shared" ref="H34:K36" si="19">C34-B34</f>
        <v>-2.2708651027258071</v>
      </c>
      <c r="I34" s="31">
        <f t="shared" si="5"/>
        <v>8.047560418224009E-2</v>
      </c>
      <c r="J34" s="31">
        <f t="shared" si="19"/>
        <v>-0.70624692459485061</v>
      </c>
      <c r="K34" s="31">
        <f t="shared" si="19"/>
        <v>2.5434157267540201</v>
      </c>
      <c r="L34" s="31">
        <f t="shared" si="4"/>
        <v>1.8371688021591694</v>
      </c>
    </row>
    <row r="35" spans="1:12" x14ac:dyDescent="0.2">
      <c r="A35" s="10" t="str">
        <f>'Occ T2'!A25</f>
        <v>61 Caring personal service occupations</v>
      </c>
      <c r="B35" s="10">
        <f>'Occ T2'!B25</f>
        <v>64.863358835168683</v>
      </c>
      <c r="C35" s="10">
        <f>'Occ T2'!C25</f>
        <v>61.581083991428557</v>
      </c>
      <c r="D35" s="10">
        <f>'Occ T2'!D25</f>
        <v>62.930136725529941</v>
      </c>
      <c r="E35" s="10">
        <f>'Occ T2'!E25</f>
        <v>64.423912771951095</v>
      </c>
      <c r="F35" s="10">
        <f>'Occ T2'!F25</f>
        <v>66.69055436010062</v>
      </c>
      <c r="G35" s="10"/>
      <c r="H35" s="11">
        <f t="shared" si="19"/>
        <v>-3.2822748437401259</v>
      </c>
      <c r="I35" s="31">
        <f t="shared" si="5"/>
        <v>1.3490527341013845</v>
      </c>
      <c r="J35" s="11">
        <f t="shared" si="19"/>
        <v>1.4937760464211536</v>
      </c>
      <c r="K35" s="11">
        <f t="shared" si="19"/>
        <v>2.2666415881495254</v>
      </c>
      <c r="L35" s="31">
        <f t="shared" si="4"/>
        <v>3.760417634570679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20.767238960033453</v>
      </c>
      <c r="C36" s="10">
        <f>'Occ T2'!C26</f>
        <v>21.877340978080174</v>
      </c>
      <c r="D36" s="10">
        <f>'Occ T2'!D26</f>
        <v>20.409570734791885</v>
      </c>
      <c r="E36" s="10">
        <f>'Occ T2'!E26</f>
        <v>18.498942825834202</v>
      </c>
      <c r="F36" s="10">
        <f>'Occ T2'!F26</f>
        <v>18.709395293182094</v>
      </c>
      <c r="G36" s="10"/>
      <c r="H36" s="11">
        <f t="shared" si="19"/>
        <v>1.1101020180467209</v>
      </c>
      <c r="I36" s="31">
        <f t="shared" si="5"/>
        <v>-1.4677702432882889</v>
      </c>
      <c r="J36" s="11">
        <f t="shared" si="19"/>
        <v>-1.9106279089576823</v>
      </c>
      <c r="K36" s="11">
        <f t="shared" si="19"/>
        <v>0.21045246734789202</v>
      </c>
      <c r="L36" s="31">
        <f t="shared" si="4"/>
        <v>-1.7001754416097903</v>
      </c>
    </row>
    <row r="37" spans="1:12" x14ac:dyDescent="0.2">
      <c r="A37" s="10" t="str">
        <f>'Occ T2'!A27</f>
        <v>63 Community and civil enforcement occupations</v>
      </c>
      <c r="B37" s="10">
        <f>'Occ T2'!B27</f>
        <v>1.0739216413173334</v>
      </c>
      <c r="C37" s="10">
        <f>'Occ T2'!C27</f>
        <v>0.97522936428492135</v>
      </c>
      <c r="D37" s="10">
        <f>'Occ T2'!D27</f>
        <v>1.174422477654083</v>
      </c>
      <c r="E37" s="10">
        <f>'Occ T2'!E27</f>
        <v>0.88502741559573728</v>
      </c>
      <c r="F37" s="10">
        <f>'Occ T2'!F27</f>
        <v>0.95134908685234998</v>
      </c>
      <c r="G37" s="10"/>
      <c r="H37" s="11">
        <f t="shared" ref="H37" si="20">C37-B37</f>
        <v>-9.8692277032412012E-2</v>
      </c>
      <c r="I37" s="31">
        <f t="shared" ref="I37" si="21">D37-C37</f>
        <v>0.19919311336916168</v>
      </c>
      <c r="J37" s="11">
        <f t="shared" ref="J37" si="22">E37-D37</f>
        <v>-0.28939506205834575</v>
      </c>
      <c r="K37" s="11">
        <f t="shared" ref="K37" si="23">F37-E37</f>
        <v>6.6321671256612702E-2</v>
      </c>
      <c r="L37" s="31">
        <f t="shared" ref="L37" si="24">F37-D37</f>
        <v>-0.22307339080173305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101.74441638451563</v>
      </c>
      <c r="C39" s="31">
        <f>'Occ T1'!C14</f>
        <v>94.215258109451213</v>
      </c>
      <c r="D39" s="31">
        <f>'Occ T1'!D14</f>
        <v>94.999460408345499</v>
      </c>
      <c r="E39" s="31">
        <f>'Occ T1'!E14</f>
        <v>96.879125317888779</v>
      </c>
      <c r="F39" s="31">
        <f>'Occ T1'!F14</f>
        <v>99.092733139326867</v>
      </c>
      <c r="H39" s="31">
        <f>C39-B39</f>
        <v>-7.5291582750644181</v>
      </c>
      <c r="I39" s="31">
        <f t="shared" si="5"/>
        <v>0.78420229889428583</v>
      </c>
      <c r="J39" s="31">
        <f>E39-D39</f>
        <v>1.8796649095432798</v>
      </c>
      <c r="K39" s="31">
        <f>F39-E39</f>
        <v>2.2136078214380888</v>
      </c>
      <c r="L39" s="31">
        <f t="shared" si="4"/>
        <v>4.0932727309813686</v>
      </c>
    </row>
    <row r="40" spans="1:12" s="30" customFormat="1" x14ac:dyDescent="0.2">
      <c r="A40" s="126" t="str">
        <f>'Occ T2'!A28</f>
        <v>71 Sales occupations</v>
      </c>
      <c r="B40" s="126">
        <f>'Occ T2'!B28</f>
        <v>86.096988149613779</v>
      </c>
      <c r="C40" s="126">
        <f>'Occ T2'!C28</f>
        <v>77.951726418348173</v>
      </c>
      <c r="D40" s="126">
        <f>'Occ T2'!D28</f>
        <v>78.181794843882599</v>
      </c>
      <c r="E40" s="126">
        <f>'Occ T2'!E28</f>
        <v>78.192016727043281</v>
      </c>
      <c r="F40" s="126">
        <f>'Occ T2'!F28</f>
        <v>77.814300228075098</v>
      </c>
      <c r="G40"/>
      <c r="H40" s="11">
        <f>C40-B40</f>
        <v>-8.1452617312656059</v>
      </c>
      <c r="I40" s="31">
        <f t="shared" si="5"/>
        <v>0.23006842553442652</v>
      </c>
      <c r="J40" s="11">
        <f t="shared" ref="J40" si="25">E40-D40</f>
        <v>1.0221883160681955E-2</v>
      </c>
      <c r="K40" s="11">
        <f t="shared" ref="K40" si="26">F40-E40</f>
        <v>-0.3777164989681836</v>
      </c>
      <c r="L40" s="31">
        <f t="shared" si="4"/>
        <v>-0.36749461580750165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15.647428234901847</v>
      </c>
      <c r="C41" s="126">
        <f>'Occ T2'!C29</f>
        <v>16.263531691103044</v>
      </c>
      <c r="D41" s="126">
        <f>'Occ T2'!D29</f>
        <v>16.817665564462896</v>
      </c>
      <c r="E41" s="126">
        <f>'Occ T2'!E29</f>
        <v>18.687108590845497</v>
      </c>
      <c r="F41" s="126">
        <f>'Occ T2'!F29</f>
        <v>21.27843291125177</v>
      </c>
      <c r="G41"/>
      <c r="H41" s="11">
        <f t="shared" ref="H41" si="27">C41-B41</f>
        <v>0.61610345620119666</v>
      </c>
      <c r="I41" s="31">
        <f t="shared" si="5"/>
        <v>0.5541338733598522</v>
      </c>
      <c r="J41" s="11">
        <f t="shared" ref="J41" si="28">E41-D41</f>
        <v>1.8694430263826014</v>
      </c>
      <c r="K41" s="11">
        <f t="shared" ref="K41" si="29">F41-E41</f>
        <v>2.5913243204062724</v>
      </c>
      <c r="L41" s="31">
        <f t="shared" si="4"/>
        <v>4.4607673467888738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63.409148366396735</v>
      </c>
      <c r="C43" s="31">
        <f>'Occ T1'!C15</f>
        <v>66.507614579162166</v>
      </c>
      <c r="D43" s="31">
        <f>'Occ T1'!D15</f>
        <v>58.830427592301803</v>
      </c>
      <c r="E43" s="31">
        <f>'Occ T1'!E15</f>
        <v>58.461597426475933</v>
      </c>
      <c r="F43" s="31">
        <f>'Occ T1'!F15</f>
        <v>54.176251375138165</v>
      </c>
      <c r="H43" s="31">
        <f t="shared" ref="H43:K45" si="30">C43-B43</f>
        <v>3.0984662127654303</v>
      </c>
      <c r="I43" s="31">
        <f t="shared" si="5"/>
        <v>-7.677186986860363</v>
      </c>
      <c r="J43" s="31">
        <f t="shared" si="30"/>
        <v>-0.36883016582586947</v>
      </c>
      <c r="K43" s="31">
        <f t="shared" si="30"/>
        <v>-4.2853460513377684</v>
      </c>
      <c r="L43" s="31">
        <f t="shared" si="4"/>
        <v>-4.6541762171636378</v>
      </c>
    </row>
    <row r="44" spans="1:12" x14ac:dyDescent="0.2">
      <c r="A44" s="10" t="str">
        <f>'Occ T2'!A30</f>
        <v>81 Process, plant and machine operatives</v>
      </c>
      <c r="B44" s="10">
        <f>'Occ T2'!B30</f>
        <v>33.147941184344226</v>
      </c>
      <c r="C44" s="10">
        <f>'Occ T2'!C30</f>
        <v>30.224404392111406</v>
      </c>
      <c r="D44" s="10">
        <f>'Occ T2'!D30</f>
        <v>26.513648916341079</v>
      </c>
      <c r="E44" s="10">
        <f>'Occ T2'!E30</f>
        <v>27.04471479942459</v>
      </c>
      <c r="F44" s="10">
        <f>'Occ T2'!F30</f>
        <v>24.572978871367958</v>
      </c>
      <c r="H44" s="11">
        <f t="shared" si="30"/>
        <v>-2.9235367922328201</v>
      </c>
      <c r="I44" s="31">
        <f t="shared" si="5"/>
        <v>-3.7107554757703269</v>
      </c>
      <c r="J44" s="11">
        <f t="shared" si="30"/>
        <v>0.53106588308351022</v>
      </c>
      <c r="K44" s="11">
        <f t="shared" si="30"/>
        <v>-2.4717359280566313</v>
      </c>
      <c r="L44" s="31">
        <f t="shared" si="4"/>
        <v>-1.9406700449731211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30.261207182052505</v>
      </c>
      <c r="C45" s="10">
        <f>'Occ T2'!C31</f>
        <v>36.283210187050756</v>
      </c>
      <c r="D45" s="10">
        <f>'Occ T2'!D31</f>
        <v>32.31677867596072</v>
      </c>
      <c r="E45" s="10">
        <f>'Occ T2'!E31</f>
        <v>31.416882627051347</v>
      </c>
      <c r="F45" s="10">
        <f>'Occ T2'!F31</f>
        <v>29.60327250377021</v>
      </c>
      <c r="H45" s="11">
        <f t="shared" si="30"/>
        <v>6.0220030049982505</v>
      </c>
      <c r="I45" s="31">
        <f t="shared" si="5"/>
        <v>-3.9664315110900361</v>
      </c>
      <c r="J45" s="11">
        <f t="shared" si="30"/>
        <v>-0.89989604890937258</v>
      </c>
      <c r="K45" s="11">
        <f t="shared" si="30"/>
        <v>-1.813610123281137</v>
      </c>
      <c r="L45" s="31">
        <f t="shared" si="4"/>
        <v>-2.7135061721905096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113.54430449091886</v>
      </c>
      <c r="C47" s="31">
        <f>'Occ T1'!C16</f>
        <v>109.45770320814491</v>
      </c>
      <c r="D47" s="31">
        <f>'Occ T1'!D16</f>
        <v>101.90502906628424</v>
      </c>
      <c r="E47" s="31">
        <f>'Occ T1'!E16</f>
        <v>101.56468824229005</v>
      </c>
      <c r="F47" s="31">
        <f>'Occ T1'!F16</f>
        <v>102.11753751427464</v>
      </c>
      <c r="H47" s="31">
        <f t="shared" ref="H47:K49" si="31">C47-B47</f>
        <v>-4.0866012827739553</v>
      </c>
      <c r="I47" s="31">
        <f t="shared" si="5"/>
        <v>-7.5526741418606633</v>
      </c>
      <c r="J47" s="31">
        <f t="shared" si="31"/>
        <v>-0.34034082399419674</v>
      </c>
      <c r="K47" s="31">
        <f t="shared" si="31"/>
        <v>0.55284927198459854</v>
      </c>
      <c r="L47" s="31">
        <f t="shared" si="4"/>
        <v>0.21250844799040181</v>
      </c>
    </row>
    <row r="48" spans="1:12" x14ac:dyDescent="0.2">
      <c r="A48" s="10" t="str">
        <f>'Occ T2'!A32</f>
        <v>91 Elementary trades and related occupations</v>
      </c>
      <c r="B48" s="10">
        <f>'Occ T2'!B32</f>
        <v>15.280613782908379</v>
      </c>
      <c r="C48" s="10">
        <f>'Occ T2'!C32</f>
        <v>13.490773280153467</v>
      </c>
      <c r="D48" s="10">
        <f>'Occ T2'!D32</f>
        <v>11.683553402501733</v>
      </c>
      <c r="E48" s="10">
        <f>'Occ T2'!E32</f>
        <v>20.442892391292627</v>
      </c>
      <c r="F48" s="10">
        <f>'Occ T2'!F32</f>
        <v>23.322720260601773</v>
      </c>
      <c r="H48" s="11">
        <f t="shared" si="31"/>
        <v>-1.7898405027549114</v>
      </c>
      <c r="I48" s="31">
        <f t="shared" si="5"/>
        <v>-1.8072198776517343</v>
      </c>
      <c r="J48" s="11">
        <f t="shared" si="31"/>
        <v>8.7593389887908941</v>
      </c>
      <c r="K48" s="11">
        <f t="shared" si="31"/>
        <v>2.8798278693091461</v>
      </c>
      <c r="L48" s="31">
        <f t="shared" si="4"/>
        <v>11.63916685810004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98.263690708010486</v>
      </c>
      <c r="C49" s="10">
        <f>'Occ T2'!C33</f>
        <v>95.966929927991444</v>
      </c>
      <c r="D49" s="10">
        <f>'Occ T2'!D33</f>
        <v>90.221475663782513</v>
      </c>
      <c r="E49" s="10">
        <f>'Occ T2'!E33</f>
        <v>81.121795850997415</v>
      </c>
      <c r="F49" s="10">
        <f>'Occ T2'!F33</f>
        <v>78.794817253672875</v>
      </c>
      <c r="H49" s="11">
        <f t="shared" si="31"/>
        <v>-2.2967607800190422</v>
      </c>
      <c r="I49" s="31">
        <f t="shared" si="5"/>
        <v>-5.7454542642089308</v>
      </c>
      <c r="J49" s="11">
        <f t="shared" si="31"/>
        <v>-9.099679812785098</v>
      </c>
      <c r="K49" s="11">
        <f t="shared" si="31"/>
        <v>-2.3269785973245405</v>
      </c>
      <c r="L49" s="31">
        <f t="shared" si="4"/>
        <v>-11.426658410109638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905.11800000000005</v>
      </c>
      <c r="C51" s="34">
        <f>'Occ T1'!C18</f>
        <v>905.00099999999964</v>
      </c>
      <c r="D51" s="34">
        <f>'Occ T1'!D18</f>
        <v>898.44400000000019</v>
      </c>
      <c r="E51" s="34">
        <f>'Occ T1'!E18</f>
        <v>913.58299999999963</v>
      </c>
      <c r="F51" s="34">
        <f>'Occ T1'!F18</f>
        <v>947.15600000000018</v>
      </c>
      <c r="G51" s="24"/>
      <c r="H51" s="34">
        <f>C51-B51</f>
        <v>-0.11700000000041655</v>
      </c>
      <c r="I51" s="205">
        <f>D51-C51</f>
        <v>-6.5569999999994479</v>
      </c>
      <c r="J51" s="34">
        <f>E51-D51</f>
        <v>15.138999999999442</v>
      </c>
      <c r="K51" s="34">
        <f>F51-E51</f>
        <v>33.573000000000548</v>
      </c>
      <c r="L51" s="205">
        <f>F51-D51</f>
        <v>48.711999999999989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3.339043222319904</v>
      </c>
      <c r="C59" s="44">
        <f>IF(AND(D$5-C$5 &lt;&gt; 0,D7 &lt;&gt; 0,C7 &lt;&gt; 0),(EXP(LN(D7/C7)/(D$5-C$5))-1)*100,0)</f>
        <v>-4.7164545226852095E-2</v>
      </c>
      <c r="D59" s="44">
        <f>IF(AND(E$5-D$5 &lt;&gt; 0,E7 &lt;&gt; 0,D7 &lt;&gt; 0),(EXP(LN(E7/D7)/(E$5-D$5))-1)*100,0)</f>
        <v>-1.1708404539692019</v>
      </c>
      <c r="E59" s="44">
        <f>IF(AND(F$5-E$5 &lt;&gt; 0,F7 &lt;&gt; 0,E7 &lt;&gt; 0),(EXP(LN(F7/E7)/(F$5-E$5))-1)*100,0)</f>
        <v>1.1260899794481416</v>
      </c>
      <c r="F59" s="44">
        <f>IF(AND(F$5-D$5 &lt;&gt; 0,F7 &lt;&gt; 0,D7 &lt;&gt; 0),(EXP(LN(F7/D7)/(F$5-D$5))-1)*100,0)</f>
        <v>0.35457540537211507</v>
      </c>
      <c r="H59" s="44">
        <f>(B7/B$51)*100</f>
        <v>7.3749184067905666</v>
      </c>
      <c r="I59" s="44">
        <f>(C7/C$51)*100</f>
        <v>8.4114546446146363</v>
      </c>
      <c r="J59" s="44">
        <f>(D7/D$51)*100</f>
        <v>8.4688467203798172</v>
      </c>
      <c r="K59" s="44">
        <f>(E7/E$51)*100</f>
        <v>7.8522259151139844</v>
      </c>
      <c r="L59" s="44">
        <f>(F7/F$51)*100</f>
        <v>8.4713268308266123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3.6652166685724019</v>
      </c>
      <c r="C60" s="44">
        <f t="shared" si="32"/>
        <v>2.4148899202656615</v>
      </c>
      <c r="D60" s="44">
        <f t="shared" si="32"/>
        <v>-2.210770331852685</v>
      </c>
      <c r="E60" s="44">
        <f t="shared" si="32"/>
        <v>0.85586301060951442</v>
      </c>
      <c r="F60" s="44">
        <f>IF(AND(F$5-D$5 &lt;&gt; 0,F8 &lt;&gt; 0,D8 &lt;&gt; 0),(EXP(LN(F8/D8)/(F$5-D$5))-1)*100,0)</f>
        <v>-0.17688722842810201</v>
      </c>
      <c r="H60" s="44">
        <f t="shared" ref="H60:L60" si="33">(B8/B$51)*100</f>
        <v>4.3751493024636057</v>
      </c>
      <c r="I60" s="44">
        <f t="shared" si="33"/>
        <v>5.053371882575231</v>
      </c>
      <c r="J60" s="44">
        <f t="shared" si="33"/>
        <v>5.2131762551480385</v>
      </c>
      <c r="K60" s="44">
        <f t="shared" si="33"/>
        <v>4.5845903569795308</v>
      </c>
      <c r="L60" s="44">
        <f t="shared" si="33"/>
        <v>4.8154683282279986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2.8577112206402022</v>
      </c>
      <c r="C61" s="44">
        <f>IF(AND(D$5-C$5 &lt;&gt; 0,D9 &lt;&gt; 0,C9 &lt;&gt; 0),(EXP(LN(D9/C9)/(D$5-C$5))-1)*100,0)</f>
        <v>-3.7521586418383102</v>
      </c>
      <c r="D61" s="44">
        <f t="shared" si="34"/>
        <v>0.40839709232152188</v>
      </c>
      <c r="E61" s="44">
        <f t="shared" si="34"/>
        <v>1.4945978263624093</v>
      </c>
      <c r="F61" s="44">
        <f>IF(AND(F$5-D$5 &lt;&gt; 0,F9 &lt;&gt; 0,D9 &lt;&gt; 0),(EXP(LN(F9/D9)/(F$5-D$5))-1)*100,0)</f>
        <v>1.1312315603947853</v>
      </c>
      <c r="H61" s="44">
        <f t="shared" ref="H61:L61" si="35">(B9/B$51)*100</f>
        <v>2.9997691043269619</v>
      </c>
      <c r="I61" s="44">
        <f t="shared" si="35"/>
        <v>3.3580827620394058</v>
      </c>
      <c r="J61" s="44">
        <f t="shared" si="35"/>
        <v>3.2556704652317787</v>
      </c>
      <c r="K61" s="44">
        <f t="shared" si="35"/>
        <v>3.2676355581344541</v>
      </c>
      <c r="L61" s="44">
        <f t="shared" si="35"/>
        <v>3.6558585025986137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1.1406135834918008</v>
      </c>
      <c r="C63" s="44">
        <f t="shared" si="36"/>
        <v>7.0124124350181338</v>
      </c>
      <c r="D63" s="44">
        <f t="shared" si="36"/>
        <v>1.2761545773257499</v>
      </c>
      <c r="E63" s="44">
        <f t="shared" si="36"/>
        <v>1.0155111445337983</v>
      </c>
      <c r="F63" s="44">
        <f>IF(AND(F$5-D$5 &lt;&gt; 0,F11 &lt;&gt; 0,D11 &lt;&gt; 0),(EXP(LN(F11/D11)/(F$5-D$5))-1)*100,0)</f>
        <v>1.1023176712319227</v>
      </c>
      <c r="H63" s="44">
        <f>(B11/B$51)*100</f>
        <v>18.954934879553043</v>
      </c>
      <c r="I63" s="44">
        <f>(C11/C$51)*100</f>
        <v>19.837218431117503</v>
      </c>
      <c r="J63" s="44">
        <f>(D11/D$51)*100</f>
        <v>21.383213712964093</v>
      </c>
      <c r="K63" s="44">
        <f>(E11/E$51)*100</f>
        <v>22.405363512278466</v>
      </c>
      <c r="L63" s="44">
        <f>(F11/F$51)*100</f>
        <v>23.908875286114263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1.84956296004819</v>
      </c>
      <c r="C64" s="44">
        <f t="shared" si="36"/>
        <v>3.0293481417176471</v>
      </c>
      <c r="D64" s="49">
        <f t="shared" si="36"/>
        <v>4.0255672995853642</v>
      </c>
      <c r="E64" s="49">
        <f t="shared" si="36"/>
        <v>1.2919754901026481</v>
      </c>
      <c r="F64" s="44">
        <f>IF(AND(F$5-D$5 &lt;&gt; 0,F12 &lt;&gt; 0,D12 &lt;&gt; 0),(EXP(LN(F12/D12)/(F$5-D$5))-1)*100,0)</f>
        <v>2.1950965845202619</v>
      </c>
      <c r="H64" s="40">
        <f t="shared" ref="H64:L67" si="37">(B12/B$11)*100</f>
        <v>23.298985599211619</v>
      </c>
      <c r="I64" s="40">
        <f t="shared" si="37"/>
        <v>23.959147212182891</v>
      </c>
      <c r="J64" s="40">
        <f t="shared" si="37"/>
        <v>23.067373803965179</v>
      </c>
      <c r="K64" s="40">
        <f t="shared" si="37"/>
        <v>26.373186318406955</v>
      </c>
      <c r="L64" s="40">
        <f t="shared" si="37"/>
        <v>27.10393567063516</v>
      </c>
    </row>
    <row r="65" spans="1:12" x14ac:dyDescent="0.2">
      <c r="A65" t="str">
        <f>A13</f>
        <v>22 Health professionals</v>
      </c>
      <c r="B65" s="49">
        <f t="shared" si="36"/>
        <v>0.51701536762700506</v>
      </c>
      <c r="C65" s="44">
        <f t="shared" si="36"/>
        <v>6.7463021373788568</v>
      </c>
      <c r="D65" s="49">
        <f t="shared" si="36"/>
        <v>5.7144053017754715E-2</v>
      </c>
      <c r="E65" s="49">
        <f t="shared" si="36"/>
        <v>0.88058678504536747</v>
      </c>
      <c r="F65" s="44">
        <f>IF(AND(F$5-D$5 &lt;&gt; 0,F13 &lt;&gt; 0,D13 &lt;&gt; 0),(EXP(LN(F13/D13)/(F$5-D$5))-1)*100,0)</f>
        <v>0.60535564788828378</v>
      </c>
      <c r="H65" s="40">
        <f t="shared" si="37"/>
        <v>31.659220316073959</v>
      </c>
      <c r="I65" s="40">
        <f t="shared" si="37"/>
        <v>30.885612462476463</v>
      </c>
      <c r="J65" s="40">
        <f t="shared" si="37"/>
        <v>30.808808479292253</v>
      </c>
      <c r="K65" s="40">
        <f t="shared" si="37"/>
        <v>28.998758189350077</v>
      </c>
      <c r="L65" s="40">
        <f t="shared" si="37"/>
        <v>28.61374748606783</v>
      </c>
    </row>
    <row r="66" spans="1:12" x14ac:dyDescent="0.2">
      <c r="A66" t="str">
        <f>A14</f>
        <v>23 Teaching and other educational professionals</v>
      </c>
      <c r="B66" s="49">
        <f t="shared" si="36"/>
        <v>0.53517990043652208</v>
      </c>
      <c r="C66" s="44">
        <f t="shared" si="36"/>
        <v>5.0524567170619816</v>
      </c>
      <c r="D66" s="49">
        <f t="shared" si="36"/>
        <v>0.6748682694266428</v>
      </c>
      <c r="E66" s="49">
        <f t="shared" si="36"/>
        <v>0.60992473826568805</v>
      </c>
      <c r="F66" s="44">
        <f>IF(AND(F$5-D$5 &lt;&gt; 0,F14 &lt;&gt; 0,D14 &lt;&gt; 0),(EXP(LN(F14/D14)/(F$5-D$5))-1)*100,0)</f>
        <v>0.63156792577383492</v>
      </c>
      <c r="H66" s="40">
        <f t="shared" si="37"/>
        <v>22.366932492489397</v>
      </c>
      <c r="I66" s="40">
        <f t="shared" si="37"/>
        <v>21.836163050547771</v>
      </c>
      <c r="J66" s="40">
        <f t="shared" si="37"/>
        <v>21.436228952667932</v>
      </c>
      <c r="K66" s="40">
        <f t="shared" si="37"/>
        <v>20.807395500830825</v>
      </c>
      <c r="L66" s="40">
        <f t="shared" si="37"/>
        <v>19.986893856088304</v>
      </c>
    </row>
    <row r="67" spans="1:12" x14ac:dyDescent="0.2">
      <c r="A67" t="str">
        <f>A15</f>
        <v>24 Business, media and public service professionals</v>
      </c>
      <c r="B67" s="49">
        <f t="shared" si="36"/>
        <v>1.8514610299792622</v>
      </c>
      <c r="C67" s="44">
        <f t="shared" si="36"/>
        <v>13.292580135795351</v>
      </c>
      <c r="D67" s="49">
        <f t="shared" si="36"/>
        <v>0.55466560702137624</v>
      </c>
      <c r="E67" s="49">
        <f t="shared" si="36"/>
        <v>1.2150591341190342</v>
      </c>
      <c r="F67" s="44">
        <f>IF(AND(F$5-D$5 &lt;&gt; 0,F15 &lt;&gt; 0,D15 &lt;&gt; 0),(EXP(LN(F15/D15)/(F$5-D$5))-1)*100,0)</f>
        <v>0.99444745529417844</v>
      </c>
      <c r="H67" s="40">
        <f t="shared" si="37"/>
        <v>22.674861592225042</v>
      </c>
      <c r="I67" s="40">
        <f t="shared" si="37"/>
        <v>23.319077274792864</v>
      </c>
      <c r="J67" s="40">
        <f t="shared" si="37"/>
        <v>24.687588764074636</v>
      </c>
      <c r="K67" s="40">
        <f t="shared" si="37"/>
        <v>23.820659991412153</v>
      </c>
      <c r="L67" s="40">
        <f t="shared" si="37"/>
        <v>24.295422987208699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1.0564143702766149</v>
      </c>
      <c r="C69" s="44">
        <f t="shared" si="39"/>
        <v>4.7360232918906453</v>
      </c>
      <c r="D69" s="44">
        <f t="shared" si="39"/>
        <v>1.2673347231004106</v>
      </c>
      <c r="E69" s="44">
        <f t="shared" si="39"/>
        <v>0.97844004156548703</v>
      </c>
      <c r="F69" s="44">
        <f t="shared" ref="F69:F74" si="40">IF(AND(F$5-D$5 &lt;&gt; 0,F17 &lt;&gt; 0,D17 &lt;&gt; 0),(EXP(LN(F17/D17)/(F$5-D$5))-1)*100,0)</f>
        <v>1.0746465794943649</v>
      </c>
      <c r="H69" s="44">
        <f>(B17/B$51)*100</f>
        <v>10.737024513755483</v>
      </c>
      <c r="I69" s="44">
        <f>(C17/C$51)*100</f>
        <v>11.199422438557557</v>
      </c>
      <c r="J69" s="44">
        <f>(D17/D$51)*100</f>
        <v>11.81543602352856</v>
      </c>
      <c r="K69" s="44">
        <f>(E17/E$51)*100</f>
        <v>12.374841790682503</v>
      </c>
      <c r="L69" s="44">
        <f>(F17/F$51)*100</f>
        <v>13.156874211598787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2.396164214627472</v>
      </c>
      <c r="C70" s="44">
        <f t="shared" si="39"/>
        <v>6.9915900569464506</v>
      </c>
      <c r="D70" s="49">
        <f t="shared" si="39"/>
        <v>-1.3800816966893725</v>
      </c>
      <c r="E70" s="49">
        <f t="shared" si="39"/>
        <v>0.60605010189984654</v>
      </c>
      <c r="F70" s="44">
        <f t="shared" si="40"/>
        <v>-6.0398869101541131E-2</v>
      </c>
      <c r="H70" s="40">
        <f t="shared" ref="H70:L74" si="41">(B18/B$17)*100</f>
        <v>17.060802822123229</v>
      </c>
      <c r="I70" s="40">
        <f t="shared" si="41"/>
        <v>17.983684601641521</v>
      </c>
      <c r="J70" s="40">
        <f t="shared" si="41"/>
        <v>18.370976385554886</v>
      </c>
      <c r="K70" s="40">
        <f t="shared" si="41"/>
        <v>16.091944714940951</v>
      </c>
      <c r="L70" s="40">
        <f t="shared" si="41"/>
        <v>15.508255385825215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0.48871819221056878</v>
      </c>
      <c r="C71" s="44">
        <f t="shared" si="39"/>
        <v>8.6858257182024889</v>
      </c>
      <c r="D71" s="49">
        <f t="shared" si="39"/>
        <v>9.7914036587120066</v>
      </c>
      <c r="E71" s="49">
        <f t="shared" si="39"/>
        <v>1.6540665214386463</v>
      </c>
      <c r="F71" s="44">
        <f t="shared" si="40"/>
        <v>4.2971922085729863</v>
      </c>
      <c r="H71" s="40">
        <f t="shared" si="41"/>
        <v>19.536048094598097</v>
      </c>
      <c r="I71" s="40">
        <f t="shared" si="41"/>
        <v>19.10074922487777</v>
      </c>
      <c r="J71" s="40">
        <f t="shared" si="41"/>
        <v>19.821076226625195</v>
      </c>
      <c r="K71" s="40">
        <f t="shared" si="41"/>
        <v>29.690808227559284</v>
      </c>
      <c r="L71" s="40">
        <f t="shared" si="41"/>
        <v>31.738252709267901</v>
      </c>
    </row>
    <row r="72" spans="1:12" x14ac:dyDescent="0.2">
      <c r="A72" t="str">
        <f t="shared" si="38"/>
        <v>33 Protective service occupations</v>
      </c>
      <c r="B72" s="49">
        <f t="shared" si="39"/>
        <v>1.3836210174929642</v>
      </c>
      <c r="C72" s="44">
        <f t="shared" si="39"/>
        <v>4.9947632138585218</v>
      </c>
      <c r="D72" s="49">
        <f t="shared" si="39"/>
        <v>-4.1943784206208035</v>
      </c>
      <c r="E72" s="49">
        <f t="shared" si="39"/>
        <v>0.64738620417272852</v>
      </c>
      <c r="F72" s="44">
        <f t="shared" si="40"/>
        <v>-0.99312987441986245</v>
      </c>
      <c r="H72" s="40">
        <f t="shared" si="41"/>
        <v>11.972376978361734</v>
      </c>
      <c r="I72" s="40">
        <f t="shared" si="41"/>
        <v>12.128191278906677</v>
      </c>
      <c r="J72" s="40">
        <f t="shared" si="41"/>
        <v>12.158152768435167</v>
      </c>
      <c r="K72" s="40">
        <f t="shared" si="41"/>
        <v>9.2145824698664711</v>
      </c>
      <c r="L72" s="40">
        <f t="shared" si="41"/>
        <v>8.9169041232534134</v>
      </c>
    </row>
    <row r="73" spans="1:12" x14ac:dyDescent="0.2">
      <c r="A73" t="str">
        <f t="shared" si="38"/>
        <v>34 Culture, media and sports occupations</v>
      </c>
      <c r="B73" s="49">
        <f t="shared" si="39"/>
        <v>0.51925506231318419</v>
      </c>
      <c r="C73" s="44">
        <f t="shared" si="39"/>
        <v>-5.2158613713914175</v>
      </c>
      <c r="D73" s="49">
        <f t="shared" si="39"/>
        <v>-2.7573707714644735</v>
      </c>
      <c r="E73" s="49">
        <f t="shared" si="39"/>
        <v>1.0323101625382414</v>
      </c>
      <c r="F73" s="44">
        <f t="shared" si="40"/>
        <v>-0.24704878984316281</v>
      </c>
      <c r="H73" s="40">
        <f t="shared" si="41"/>
        <v>12.187237025000488</v>
      </c>
      <c r="I73" s="40">
        <f t="shared" si="41"/>
        <v>11.930173626499755</v>
      </c>
      <c r="J73" s="40">
        <f t="shared" si="41"/>
        <v>10.796583594988144</v>
      </c>
      <c r="K73" s="40">
        <f t="shared" si="41"/>
        <v>8.8150121667078398</v>
      </c>
      <c r="L73" s="40">
        <f t="shared" si="41"/>
        <v>8.8621516738319812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0.8067778863008801</v>
      </c>
      <c r="C74" s="44">
        <f t="shared" si="39"/>
        <v>4.7252679559136368</v>
      </c>
      <c r="D74" s="49">
        <f t="shared" si="39"/>
        <v>-0.16195262531315535</v>
      </c>
      <c r="E74" s="49">
        <f t="shared" si="39"/>
        <v>0.63468425579671361</v>
      </c>
      <c r="F74" s="44">
        <f t="shared" si="40"/>
        <v>0.36843483325781357</v>
      </c>
      <c r="H74" s="40">
        <f t="shared" si="41"/>
        <v>39.243535079916448</v>
      </c>
      <c r="I74" s="40">
        <f t="shared" si="41"/>
        <v>38.85720126807427</v>
      </c>
      <c r="J74" s="40">
        <f t="shared" si="41"/>
        <v>38.853211024396607</v>
      </c>
      <c r="K74" s="40">
        <f t="shared" si="41"/>
        <v>36.187652420925467</v>
      </c>
      <c r="L74" s="40">
        <f t="shared" si="41"/>
        <v>34.974436107821496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-2.2040912696865478</v>
      </c>
      <c r="C76" s="44">
        <f t="shared" si="42"/>
        <v>3.8486835914537831</v>
      </c>
      <c r="D76" s="44">
        <f t="shared" si="42"/>
        <v>0.39622279809918837</v>
      </c>
      <c r="E76" s="44">
        <f t="shared" si="42"/>
        <v>-0.39646281654920346</v>
      </c>
      <c r="F76" s="44">
        <f>IF(AND(F$5-D$5 &lt;&gt; 0,F24 &lt;&gt; 0,D24 &lt;&gt; 0),(EXP(LN(F24/D24)/(F$5-D$5))-1)*100,0)</f>
        <v>-0.13293214175551515</v>
      </c>
      <c r="H76" s="44">
        <f>(B24/B$51)*100</f>
        <v>11.605703167326462</v>
      </c>
      <c r="I76" s="44">
        <f>(C24/C$51)*100</f>
        <v>10.617208535866721</v>
      </c>
      <c r="J76" s="44">
        <f>(D24/D$51)*100</f>
        <v>11.106299726099707</v>
      </c>
      <c r="K76" s="44">
        <f>(E24/E$51)*100</f>
        <v>11.140360919829332</v>
      </c>
      <c r="L76" s="44">
        <f>(F24/F$51)*100</f>
        <v>10.326980865403284</v>
      </c>
    </row>
    <row r="77" spans="1:12" x14ac:dyDescent="0.2">
      <c r="A77" t="str">
        <f>A25</f>
        <v>41 Administrative occupations</v>
      </c>
      <c r="B77" s="49">
        <f t="shared" si="42"/>
        <v>-1.9086598750253092</v>
      </c>
      <c r="C77" s="44">
        <f t="shared" si="42"/>
        <v>4.4714894163188967</v>
      </c>
      <c r="D77" s="49">
        <f t="shared" si="42"/>
        <v>0.60842074011298042</v>
      </c>
      <c r="E77" s="49">
        <f t="shared" si="42"/>
        <v>-0.13940794877882468</v>
      </c>
      <c r="F77" s="44">
        <f>IF(AND(F$5-D$5 &lt;&gt; 0,F25 &lt;&gt; 0,D25 &lt;&gt; 0),(EXP(LN(F25/D25)/(F$5-D$5))-1)*100,0)</f>
        <v>0.10924860296703809</v>
      </c>
      <c r="H77" s="40">
        <f t="shared" ref="H77:L78" si="43">(B25/B$24)*100</f>
        <v>82.149486878349109</v>
      </c>
      <c r="I77" s="40">
        <f t="shared" si="43"/>
        <v>83.146654678599035</v>
      </c>
      <c r="J77" s="40">
        <f t="shared" si="43"/>
        <v>83.645305398675589</v>
      </c>
      <c r="K77" s="40">
        <f t="shared" si="43"/>
        <v>84.533015622887447</v>
      </c>
      <c r="L77" s="40">
        <f t="shared" si="43"/>
        <v>86.740138545623054</v>
      </c>
    </row>
    <row r="78" spans="1:12" x14ac:dyDescent="0.2">
      <c r="A78" t="str">
        <f>A26</f>
        <v>42 Secretarial and related occupations</v>
      </c>
      <c r="B78" s="49">
        <f t="shared" si="42"/>
        <v>-3.5994436627266091</v>
      </c>
      <c r="C78" s="44">
        <f t="shared" si="42"/>
        <v>0.77604609045134332</v>
      </c>
      <c r="D78" s="49">
        <f t="shared" si="42"/>
        <v>-0.71811475672438618</v>
      </c>
      <c r="E78" s="49">
        <f t="shared" si="42"/>
        <v>-1.9182749443775515</v>
      </c>
      <c r="F78" s="44">
        <f>IF(AND(F$5-D$5 &lt;&gt; 0,F26 &lt;&gt; 0,D26 &lt;&gt; 0),(EXP(LN(F26/D26)/(F$5-D$5))-1)*100,0)</f>
        <v>-1.5198422739817419</v>
      </c>
      <c r="H78" s="40">
        <f t="shared" si="43"/>
        <v>17.850513121650902</v>
      </c>
      <c r="I78" s="40">
        <f t="shared" si="43"/>
        <v>16.853345321400958</v>
      </c>
      <c r="J78" s="40">
        <f t="shared" si="43"/>
        <v>16.354694601324407</v>
      </c>
      <c r="K78" s="40">
        <f t="shared" si="43"/>
        <v>15.466984377112555</v>
      </c>
      <c r="L78" s="40">
        <f t="shared" si="43"/>
        <v>13.259861454376951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-0.47632469358438456</v>
      </c>
      <c r="C80" s="44">
        <f t="shared" si="44"/>
        <v>-13.611473806418195</v>
      </c>
      <c r="D80" s="44">
        <f t="shared" si="44"/>
        <v>-0.58777879592916138</v>
      </c>
      <c r="E80" s="44">
        <f t="shared" si="44"/>
        <v>-0.67081279774982017</v>
      </c>
      <c r="F80" s="44">
        <f>IF(AND(F$5-D$5 &lt;&gt; 0,F28 &lt;&gt; 0,D28 &lt;&gt; 0),(EXP(LN(F28/D28)/(F$5-D$5))-1)*100,0)</f>
        <v>-0.64314250601644751</v>
      </c>
      <c r="H80" s="44">
        <f>(B28/B$51)*100</f>
        <v>10.956728285251922</v>
      </c>
      <c r="I80" s="44">
        <f>(C28/C$51)*100</f>
        <v>10.750846403759965</v>
      </c>
      <c r="J80" s="44">
        <f>(D28/D$51)*100</f>
        <v>9.355279529603413</v>
      </c>
      <c r="K80" s="44">
        <f>(E28/E$51)*100</f>
        <v>8.9330272567171249</v>
      </c>
      <c r="L80" s="44">
        <f>(F28/F$51)*100</f>
        <v>8.0555272494988195</v>
      </c>
    </row>
    <row r="81" spans="1:12" x14ac:dyDescent="0.2">
      <c r="A81" t="str">
        <f>A29</f>
        <v>51 Skilled agricultural and related trades</v>
      </c>
      <c r="B81" s="49">
        <f t="shared" si="44"/>
        <v>-4.6422246385060983</v>
      </c>
      <c r="C81" s="44">
        <f t="shared" si="44"/>
        <v>0.96793759425430892</v>
      </c>
      <c r="D81" s="49">
        <f t="shared" si="44"/>
        <v>-0.20706034550276309</v>
      </c>
      <c r="E81" s="49">
        <f t="shared" si="44"/>
        <v>0.95432007105300531</v>
      </c>
      <c r="F81" s="44">
        <f>IF(AND(F$5-D$5 &lt;&gt; 0,F29 &lt;&gt; 0,D29 &lt;&gt; 0),(EXP(LN(F29/D29)/(F$5-D$5))-1)*100,0)</f>
        <v>0.56569919979161387</v>
      </c>
      <c r="H81" s="40">
        <f t="shared" ref="H81:L84" si="45">(B29/B$28)*100</f>
        <v>9.9136491987408331</v>
      </c>
      <c r="I81" s="40">
        <f t="shared" si="45"/>
        <v>8.3551137519624863</v>
      </c>
      <c r="J81" s="40">
        <f t="shared" si="45"/>
        <v>9.7651695320126777</v>
      </c>
      <c r="K81" s="40">
        <f t="shared" si="45"/>
        <v>9.9535953289604748</v>
      </c>
      <c r="L81" s="40">
        <f t="shared" si="45"/>
        <v>11.707394277045582</v>
      </c>
    </row>
    <row r="82" spans="1:12" x14ac:dyDescent="0.2">
      <c r="A82" t="str">
        <f>A30</f>
        <v>52 Skilled metal, electrical and electronic trades</v>
      </c>
      <c r="B82" s="49">
        <f t="shared" si="44"/>
        <v>-0.61090808420062315</v>
      </c>
      <c r="C82" s="44">
        <f t="shared" si="44"/>
        <v>-15.450915768469198</v>
      </c>
      <c r="D82" s="49">
        <f t="shared" si="44"/>
        <v>-0.91109813891693259</v>
      </c>
      <c r="E82" s="49">
        <f t="shared" si="44"/>
        <v>-1.0364228746847393</v>
      </c>
      <c r="F82" s="44">
        <f>IF(AND(F$5-D$5 &lt;&gt; 0,F30 &lt;&gt; 0,D30 &lt;&gt; 0),(EXP(LN(F30/D30)/(F$5-D$5))-1)*100,0)</f>
        <v>-0.99466558456375864</v>
      </c>
      <c r="H82" s="40">
        <f t="shared" si="45"/>
        <v>39.63884767825251</v>
      </c>
      <c r="I82" s="40">
        <f t="shared" si="45"/>
        <v>39.424871688269</v>
      </c>
      <c r="J82" s="40">
        <f t="shared" si="45"/>
        <v>38.585411096368468</v>
      </c>
      <c r="K82" s="40">
        <f t="shared" si="45"/>
        <v>37.962020666698805</v>
      </c>
      <c r="L82" s="40">
        <f t="shared" si="45"/>
        <v>36.587636252559832</v>
      </c>
    </row>
    <row r="83" spans="1:12" x14ac:dyDescent="0.2">
      <c r="A83" t="str">
        <f>A31</f>
        <v>53 Skilled construction and building trades</v>
      </c>
      <c r="B83" s="49">
        <f t="shared" si="44"/>
        <v>2.2416381853283651</v>
      </c>
      <c r="C83" s="44">
        <f t="shared" si="44"/>
        <v>-18.909746069151868</v>
      </c>
      <c r="D83" s="49">
        <f t="shared" si="44"/>
        <v>-1.2633662197289453</v>
      </c>
      <c r="E83" s="49">
        <f t="shared" si="44"/>
        <v>-1.2638957104028514</v>
      </c>
      <c r="F83" s="44">
        <f>IF(AND(F$5-D$5 &lt;&gt; 0,F31 &lt;&gt; 0,D31 &lt;&gt; 0),(EXP(LN(F31/D31)/(F$5-D$5))-1)*100,0)</f>
        <v>-1.2637192138270414</v>
      </c>
      <c r="H83" s="40">
        <f t="shared" si="45"/>
        <v>31.015697153867261</v>
      </c>
      <c r="I83" s="40">
        <f t="shared" si="45"/>
        <v>34.545153152007337</v>
      </c>
      <c r="J83" s="40">
        <f t="shared" si="45"/>
        <v>32.42647333627545</v>
      </c>
      <c r="K83" s="40">
        <f t="shared" si="45"/>
        <v>31.339525321213813</v>
      </c>
      <c r="L83" s="40">
        <f t="shared" si="45"/>
        <v>29.517765282326124</v>
      </c>
    </row>
    <row r="84" spans="1:12" x14ac:dyDescent="0.2">
      <c r="A84" t="str">
        <f>A32</f>
        <v>54 Textiles, printing and other skilled trades</v>
      </c>
      <c r="B84" s="49">
        <f t="shared" si="44"/>
        <v>-2.8065230488848125</v>
      </c>
      <c r="C84" s="44">
        <f t="shared" si="44"/>
        <v>-6.0449788668287656</v>
      </c>
      <c r="D84" s="49">
        <f t="shared" si="44"/>
        <v>0.93874118222716518</v>
      </c>
      <c r="E84" s="49">
        <f t="shared" si="44"/>
        <v>-8.9992451294262921E-4</v>
      </c>
      <c r="F84" s="44">
        <f>IF(AND(F$5-D$5 &lt;&gt; 0,F32 &lt;&gt; 0,D32 &lt;&gt; 0),(EXP(LN(F32/D32)/(F$5-D$5))-1)*100,0)</f>
        <v>0.31133783009404947</v>
      </c>
      <c r="H84" s="40">
        <f t="shared" si="45"/>
        <v>19.431805969139411</v>
      </c>
      <c r="I84" s="40">
        <f t="shared" si="45"/>
        <v>17.674861407761171</v>
      </c>
      <c r="J84" s="40">
        <f t="shared" si="45"/>
        <v>19.222946035343412</v>
      </c>
      <c r="K84" s="40">
        <f t="shared" si="45"/>
        <v>20.744858683126921</v>
      </c>
      <c r="L84" s="40">
        <f t="shared" si="45"/>
        <v>22.18720418806846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-0.66130219815213609</v>
      </c>
      <c r="C86" s="44">
        <f t="shared" si="46"/>
        <v>9.5312236355526991E-2</v>
      </c>
      <c r="D86" s="44">
        <f t="shared" si="46"/>
        <v>-0.16769256161248691</v>
      </c>
      <c r="E86" s="44">
        <f t="shared" si="46"/>
        <v>0.29941507882735863</v>
      </c>
      <c r="F86" s="44">
        <f>IF(AND(F$5-D$5 &lt;&gt; 0,F34 &lt;&gt; 0,D34 &lt;&gt; 0),(EXP(LN(F34/D34)/(F$5-D$5))-1)*100,0)</f>
        <v>0.14347019557554574</v>
      </c>
      <c r="H86" s="44">
        <f>(B34/B$51)*100</f>
        <v>9.5793608608512333</v>
      </c>
      <c r="I86" s="44">
        <f>(C34/C$51)*100</f>
        <v>9.3296752527117306</v>
      </c>
      <c r="J86" s="44">
        <f>(D34/D$51)*100</f>
        <v>9.406722059246416</v>
      </c>
      <c r="K86" s="44">
        <f>(E34/E$51)*100</f>
        <v>9.1735379285057927</v>
      </c>
      <c r="L86" s="44">
        <f>(F34/F$51)*100</f>
        <v>9.116903523826597</v>
      </c>
    </row>
    <row r="87" spans="1:12" x14ac:dyDescent="0.2">
      <c r="A87" t="str">
        <f>A35</f>
        <v>61 Caring personal service occupations</v>
      </c>
      <c r="B87" s="49">
        <f t="shared" si="46"/>
        <v>-1.289813188955613</v>
      </c>
      <c r="C87" s="44">
        <f t="shared" si="46"/>
        <v>2.1906933861202571</v>
      </c>
      <c r="D87" s="49">
        <f t="shared" si="46"/>
        <v>0.47029664607796118</v>
      </c>
      <c r="E87" s="49">
        <f t="shared" si="46"/>
        <v>0.34638300999916272</v>
      </c>
      <c r="F87" s="44">
        <f>IF(AND(F$5-D$5 &lt;&gt; 0,F35 &lt;&gt; 0,D35 &lt;&gt; 0),(EXP(LN(F35/D35)/(F$5-D$5))-1)*100,0)</f>
        <v>0.38767056524948718</v>
      </c>
      <c r="H87" s="40">
        <f t="shared" ref="H87:L89" si="47">(B35/B$34)*100</f>
        <v>74.809663044909968</v>
      </c>
      <c r="I87" s="40">
        <f t="shared" si="47"/>
        <v>72.934287254675169</v>
      </c>
      <c r="J87" s="40">
        <f t="shared" si="47"/>
        <v>74.461083338033248</v>
      </c>
      <c r="K87" s="40">
        <f t="shared" si="47"/>
        <v>76.870946330508033</v>
      </c>
      <c r="L87" s="40">
        <f t="shared" si="47"/>
        <v>77.231674952334714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1.3103798963707503</v>
      </c>
      <c r="C88" s="44">
        <f t="shared" si="46"/>
        <v>-6.7090888456641462</v>
      </c>
      <c r="D88" s="49">
        <f t="shared" si="46"/>
        <v>-1.9466111739627423</v>
      </c>
      <c r="E88" s="49">
        <f t="shared" si="46"/>
        <v>0.11318634627253132</v>
      </c>
      <c r="F88" s="44">
        <f>IF(AND(F$5-D$5 &lt;&gt; 0,F36 &lt;&gt; 0,D36 &lt;&gt; 0),(EXP(LN(F36/D36)/(F$5-D$5))-1)*100,0)</f>
        <v>-0.57817625520836247</v>
      </c>
      <c r="H88" s="40">
        <f t="shared" si="47"/>
        <v>23.951737573769893</v>
      </c>
      <c r="I88" s="40">
        <f t="shared" si="47"/>
        <v>25.910688280282102</v>
      </c>
      <c r="J88" s="40">
        <f t="shared" si="47"/>
        <v>24.149299945192919</v>
      </c>
      <c r="K88" s="40">
        <f t="shared" si="47"/>
        <v>22.07303437420153</v>
      </c>
      <c r="L88" s="40">
        <f t="shared" si="47"/>
        <v>21.666605559096457</v>
      </c>
    </row>
    <row r="89" spans="1:12" x14ac:dyDescent="0.2">
      <c r="A89" t="str">
        <f>A37</f>
        <v>63 Community and civil enforcement occupations</v>
      </c>
      <c r="B89" s="49">
        <f t="shared" si="46"/>
        <v>-2.3811822167046692</v>
      </c>
      <c r="C89" s="44">
        <f t="shared" si="46"/>
        <v>20.425257961261067</v>
      </c>
      <c r="D89" s="49">
        <f t="shared" si="46"/>
        <v>-5.5011607803047369</v>
      </c>
      <c r="E89" s="49">
        <f t="shared" si="46"/>
        <v>0.7252416914009796</v>
      </c>
      <c r="F89" s="44">
        <f>IF(AND(F$5-D$5 &lt;&gt; 0,F37 &lt;&gt; 0,D37 &lt;&gt; 0),(EXP(LN(F37/D37)/(F$5-D$5))-1)*100,0)</f>
        <v>-1.3945233609218954</v>
      </c>
      <c r="H89" s="40">
        <f t="shared" si="47"/>
        <v>1.238599381320143</v>
      </c>
      <c r="I89" s="40">
        <f t="shared" si="47"/>
        <v>1.1550244650427222</v>
      </c>
      <c r="J89" s="40">
        <f t="shared" si="47"/>
        <v>1.3896167167738465</v>
      </c>
      <c r="K89" s="40">
        <f t="shared" si="47"/>
        <v>1.0560192952904333</v>
      </c>
      <c r="L89" s="40">
        <f t="shared" si="47"/>
        <v>1.1017194885688202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-1.903691560387466</v>
      </c>
      <c r="C91" s="44">
        <f t="shared" si="48"/>
        <v>0.83235169613744553</v>
      </c>
      <c r="D91" s="44">
        <f t="shared" si="48"/>
        <v>0.39262594449722688</v>
      </c>
      <c r="E91" s="44">
        <f t="shared" si="48"/>
        <v>0.2261757863138536</v>
      </c>
      <c r="F91" s="44">
        <f t="shared" ref="F91:F93" si="49">IF(AND(F$5-D$5 &lt;&gt; 0,F39 &lt;&gt; 0,D39 &lt;&gt; 0),(EXP(LN(F39/D39)/(F$5-D$5))-1)*100,0)</f>
        <v>0.28162848608972446</v>
      </c>
      <c r="H91" s="44">
        <f>(B39/B$51)*100</f>
        <v>11.241011269747771</v>
      </c>
      <c r="I91" s="44">
        <f>(C39/C$51)*100</f>
        <v>10.410514254619747</v>
      </c>
      <c r="J91" s="44">
        <f>(D39/D$51)*100</f>
        <v>10.573776485606835</v>
      </c>
      <c r="K91" s="44">
        <f>(E39/E$51)*100</f>
        <v>10.604304733985726</v>
      </c>
      <c r="L91" s="44">
        <f>(F39/F$51)*100</f>
        <v>10.462134341051193</v>
      </c>
    </row>
    <row r="92" spans="1:12" s="30" customFormat="1" x14ac:dyDescent="0.2">
      <c r="A92" t="str">
        <f>A40</f>
        <v>71 Sales occupations</v>
      </c>
      <c r="B92" s="49">
        <f t="shared" si="48"/>
        <v>-2.454004620410799</v>
      </c>
      <c r="C92" s="44">
        <f t="shared" si="48"/>
        <v>0.29514218107205004</v>
      </c>
      <c r="D92" s="49">
        <f t="shared" si="48"/>
        <v>2.6147643805707332E-3</v>
      </c>
      <c r="E92" s="49">
        <f t="shared" si="48"/>
        <v>-4.8411603778253376E-2</v>
      </c>
      <c r="F92" s="44">
        <f t="shared" si="49"/>
        <v>-3.1405707961740248E-2</v>
      </c>
      <c r="G92"/>
      <c r="H92" s="40">
        <f>(B40/B$34)*100</f>
        <v>99.299308397239329</v>
      </c>
      <c r="I92" s="40">
        <f t="shared" ref="H92:L93" si="50">(C40/C$34)*100</f>
        <v>92.323051789491046</v>
      </c>
      <c r="J92" s="40">
        <f t="shared" si="50"/>
        <v>92.507365219590454</v>
      </c>
      <c r="K92" s="40">
        <f t="shared" si="50"/>
        <v>93.299119266094436</v>
      </c>
      <c r="L92" s="40">
        <f t="shared" si="50"/>
        <v>90.113642022048623</v>
      </c>
    </row>
    <row r="93" spans="1:12" s="30" customFormat="1" x14ac:dyDescent="0.2">
      <c r="A93" t="str">
        <f>A41</f>
        <v>72 Customer service occupations</v>
      </c>
      <c r="B93" s="49">
        <f t="shared" si="48"/>
        <v>0.9701433813618543</v>
      </c>
      <c r="C93" s="44">
        <f t="shared" si="48"/>
        <v>3.4072173491259017</v>
      </c>
      <c r="D93" s="49">
        <f t="shared" si="48"/>
        <v>2.1304579991054728</v>
      </c>
      <c r="E93" s="49">
        <f t="shared" si="48"/>
        <v>1.3070695861809867</v>
      </c>
      <c r="F93" s="44">
        <f t="shared" si="49"/>
        <v>1.5807921507212885</v>
      </c>
      <c r="G93"/>
      <c r="H93" s="40">
        <f t="shared" si="50"/>
        <v>18.046842698157249</v>
      </c>
      <c r="I93" s="40">
        <f t="shared" si="50"/>
        <v>19.261906664382927</v>
      </c>
      <c r="J93" s="40">
        <f t="shared" si="50"/>
        <v>19.899235283857525</v>
      </c>
      <c r="K93" s="40">
        <f t="shared" si="50"/>
        <v>22.297554739405424</v>
      </c>
      <c r="L93" s="40">
        <f t="shared" si="50"/>
        <v>24.641705708777955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1.1998485938284897</v>
      </c>
      <c r="C95" s="44">
        <f t="shared" si="51"/>
        <v>-11.543320318190665</v>
      </c>
      <c r="D95" s="44">
        <f t="shared" si="51"/>
        <v>-0.12570318108912071</v>
      </c>
      <c r="E95" s="44">
        <f t="shared" si="51"/>
        <v>-0.75838403088064332</v>
      </c>
      <c r="F95" s="44">
        <f>IF(AND(F$5-D$5 &lt;&gt; 0,F43 &lt;&gt; 0,D43 &lt;&gt; 0),(EXP(LN(F43/D43)/(F$5-D$5))-1)*100,0)</f>
        <v>-0.5479369936746914</v>
      </c>
      <c r="H95" s="44">
        <f>(B43/B$51)*100</f>
        <v>7.0056222908390655</v>
      </c>
      <c r="I95" s="44">
        <f>(C43/C$51)*100</f>
        <v>7.3488995679742004</v>
      </c>
      <c r="J95" s="44">
        <f>(D43/D$51)*100</f>
        <v>6.548035001881229</v>
      </c>
      <c r="K95" s="44">
        <f>(E43/E$51)*100</f>
        <v>6.3991555694968003</v>
      </c>
      <c r="L95" s="44">
        <f>(F43/F$51)*100</f>
        <v>5.7198868375577154</v>
      </c>
    </row>
    <row r="96" spans="1:12" x14ac:dyDescent="0.2">
      <c r="A96" t="str">
        <f>A44</f>
        <v>81 Process, plant and machine operatives</v>
      </c>
      <c r="B96" s="49">
        <f t="shared" si="51"/>
        <v>-2.2818361354935757</v>
      </c>
      <c r="C96" s="44">
        <f t="shared" si="51"/>
        <v>-12.277348554596623</v>
      </c>
      <c r="D96" s="49">
        <f t="shared" si="51"/>
        <v>0.39742657349455257</v>
      </c>
      <c r="E96" s="49">
        <f t="shared" si="51"/>
        <v>-0.95386339024695621</v>
      </c>
      <c r="F96" s="44">
        <f>IF(AND(F$5-D$5 &lt;&gt; 0,F44 &lt;&gt; 0,D44 &lt;&gt; 0),(EXP(LN(F44/D44)/(F$5-D$5))-1)*100,0)</f>
        <v>-0.50546642707279821</v>
      </c>
      <c r="H96" s="40">
        <f>(B44/B$43)*100</f>
        <v>52.27627564528332</v>
      </c>
      <c r="I96" s="40">
        <f t="shared" ref="H96:L97" si="52">(C44/C$43)*100</f>
        <v>45.445028487882603</v>
      </c>
      <c r="J96" s="40">
        <f t="shared" si="52"/>
        <v>45.067918084978352</v>
      </c>
      <c r="K96" s="40">
        <f t="shared" si="52"/>
        <v>46.260649708447154</v>
      </c>
      <c r="L96" s="40">
        <f t="shared" si="52"/>
        <v>45.357473519558901</v>
      </c>
    </row>
    <row r="97" spans="1:12" x14ac:dyDescent="0.2">
      <c r="A97" t="str">
        <f>A45</f>
        <v>82 Transport and mobile machine drivers and operatives</v>
      </c>
      <c r="B97" s="49">
        <f t="shared" si="51"/>
        <v>4.6417186446095604</v>
      </c>
      <c r="C97" s="44">
        <f t="shared" si="51"/>
        <v>-10.931864878112773</v>
      </c>
      <c r="D97" s="49">
        <f t="shared" si="51"/>
        <v>-0.56323082015533599</v>
      </c>
      <c r="E97" s="49">
        <f t="shared" si="51"/>
        <v>-0.59284071237379887</v>
      </c>
      <c r="F97" s="44">
        <f>IF(AND(F$5-D$5 &lt;&gt; 0,F45 &lt;&gt; 0,D45 &lt;&gt; 0),(EXP(LN(F45/D45)/(F$5-D$5))-1)*100,0)</f>
        <v>-0.5829717281104263</v>
      </c>
      <c r="H97" s="40">
        <f t="shared" si="52"/>
        <v>47.723724354716666</v>
      </c>
      <c r="I97" s="40">
        <f t="shared" si="52"/>
        <v>54.554971512117397</v>
      </c>
      <c r="J97" s="40">
        <f t="shared" si="52"/>
        <v>54.932081915021634</v>
      </c>
      <c r="K97" s="40">
        <f t="shared" si="52"/>
        <v>53.739350291552846</v>
      </c>
      <c r="L97" s="40">
        <f t="shared" si="52"/>
        <v>54.642526480441099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-0.91218675496692603</v>
      </c>
      <c r="C99" s="44">
        <f t="shared" si="53"/>
        <v>-6.9000846176157093</v>
      </c>
      <c r="D99" s="44">
        <f t="shared" si="53"/>
        <v>-6.6885100044766777E-2</v>
      </c>
      <c r="E99" s="44">
        <f t="shared" si="53"/>
        <v>5.4300341024848819E-2</v>
      </c>
      <c r="F99" s="44">
        <f>IF(AND(F$5-D$5 &lt;&gt; 0,F47 &lt;&gt; 0,D47 &lt;&gt; 0),(EXP(LN(F47/D47)/(F$5-D$5))-1)*100,0)</f>
        <v>1.3888874195489009E-2</v>
      </c>
      <c r="H99" s="44">
        <f>(B47/B$51)*100</f>
        <v>12.544696325884455</v>
      </c>
      <c r="I99" s="44">
        <f>(C47/C$51)*100</f>
        <v>12.094760470777928</v>
      </c>
      <c r="J99" s="44">
        <f>(D47/D$51)*100</f>
        <v>11.342390740689929</v>
      </c>
      <c r="K99" s="44">
        <f>(E47/E$51)*100</f>
        <v>11.117182373390277</v>
      </c>
      <c r="L99" s="44">
        <f>(F47/F$51)*100</f>
        <v>10.781490854122724</v>
      </c>
    </row>
    <row r="100" spans="1:12" x14ac:dyDescent="0.2">
      <c r="A100" t="str">
        <f>A48</f>
        <v>91 Elementary trades and related occupations</v>
      </c>
      <c r="B100" s="49">
        <f t="shared" si="53"/>
        <v>-3.0664738886974297</v>
      </c>
      <c r="C100" s="44">
        <f t="shared" si="53"/>
        <v>-13.395969527635376</v>
      </c>
      <c r="D100" s="49">
        <f t="shared" si="53"/>
        <v>11.839052461150379</v>
      </c>
      <c r="E100" s="49">
        <f t="shared" si="53"/>
        <v>1.3266503638594385</v>
      </c>
      <c r="F100" s="44">
        <f>IF(AND(F$5-D$5 &lt;&gt; 0,F48 &lt;&gt; 0,D48 &lt;&gt; 0),(EXP(LN(F48/D48)/(F$5-D$5))-1)*100,0)</f>
        <v>4.7161380599712199</v>
      </c>
      <c r="H100" s="40">
        <f t="shared" ref="H100:L101" si="54">(B48/B$47)*100</f>
        <v>13.457842602867414</v>
      </c>
      <c r="I100" s="40">
        <f t="shared" si="54"/>
        <v>12.325101737699901</v>
      </c>
      <c r="J100" s="40">
        <f t="shared" si="54"/>
        <v>11.46513916884529</v>
      </c>
      <c r="K100" s="40">
        <f t="shared" si="54"/>
        <v>20.127952682259608</v>
      </c>
      <c r="L100" s="40">
        <f t="shared" si="54"/>
        <v>22.839093879777089</v>
      </c>
    </row>
    <row r="101" spans="1:12" x14ac:dyDescent="0.2">
      <c r="A101" t="str">
        <f>A49</f>
        <v>92 Elementary administration and service occupations</v>
      </c>
      <c r="B101" s="49">
        <f t="shared" si="53"/>
        <v>-0.58952878081723892</v>
      </c>
      <c r="C101" s="44">
        <f t="shared" si="53"/>
        <v>-5.9869105623364449</v>
      </c>
      <c r="D101" s="49">
        <f t="shared" si="53"/>
        <v>-2.1038694811407077</v>
      </c>
      <c r="E101" s="49">
        <f t="shared" si="53"/>
        <v>-0.29062141589257795</v>
      </c>
      <c r="F101" s="44">
        <f>IF(AND(F$5-D$5 &lt;&gt; 0,F49 &lt;&gt; 0,D49 &lt;&gt; 0),(EXP(LN(F49/D49)/(F$5-D$5))-1)*100,0)</f>
        <v>-0.89873874322251579</v>
      </c>
      <c r="H101" s="40">
        <f t="shared" si="54"/>
        <v>86.542157397132584</v>
      </c>
      <c r="I101" s="40">
        <f t="shared" si="54"/>
        <v>87.674898262300104</v>
      </c>
      <c r="J101" s="40">
        <f t="shared" si="54"/>
        <v>88.534860831154717</v>
      </c>
      <c r="K101" s="40">
        <f t="shared" si="54"/>
        <v>79.872047317740396</v>
      </c>
      <c r="L101" s="40">
        <f t="shared" si="54"/>
        <v>77.160906120222919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-3.2317795007452688E-3</v>
      </c>
      <c r="C103" s="206">
        <f t="shared" ref="C103" si="56">IF(AND(D$5-C$5 &lt;&gt; 0,D51 &lt;&gt; 0,C51 &lt;&gt; 0),(EXP(LN(D51/C51)/(D$5-C$5))-1)*100,0)</f>
        <v>-0.72452958615509822</v>
      </c>
      <c r="D103" s="50">
        <f>IF(AND(E$5-D$5 &lt;&gt; 0,E51 &lt;&gt; 0,D51 &lt;&gt; 0),(EXP(LN(E51/D51)/(E$5-D$5))-1)*100,0)</f>
        <v>0.3347561177915237</v>
      </c>
      <c r="E103" s="50">
        <f>IF(AND(F$5-E$5 &lt;&gt; 0,F51 &lt;&gt; 0,E51 &lt;&gt; 0),(EXP(LN(F51/E51)/(F$5-E$5))-1)*100,0)</f>
        <v>0.36154780624686467</v>
      </c>
      <c r="F103" s="206">
        <f>IF(AND(F$5-D$5 &lt;&gt; 0,F51 &lt;&gt; 0,D51 &lt;&gt; 0),(EXP(LN(F51/D51)/(F$5-D$5))-1)*100,0)</f>
        <v>0.35261644863415764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13.006733890885949</v>
      </c>
      <c r="C9" s="330">
        <v>26.593529972586616</v>
      </c>
      <c r="D9" s="330">
        <f>SUM(B9:C9)</f>
        <v>39.600263863472563</v>
      </c>
      <c r="E9" s="331"/>
      <c r="F9" s="330">
        <v>16.697104387724288</v>
      </c>
      <c r="G9" s="330">
        <v>30.140364886078014</v>
      </c>
      <c r="H9" s="330">
        <f>SUM(F9:G9)</f>
        <v>46.837469273802299</v>
      </c>
      <c r="I9" s="331"/>
      <c r="J9" s="330">
        <v>19.120666206230933</v>
      </c>
      <c r="K9" s="330">
        <v>26.489330992680323</v>
      </c>
      <c r="L9" s="330">
        <f>SUM(J9:K9)</f>
        <v>45.609997198911259</v>
      </c>
      <c r="M9" s="236"/>
      <c r="N9" s="328">
        <f>IF(B9&gt;0,(EXP(LN(F9/B9)/($F$6-$B$6))-1)*100,0)</f>
        <v>5.1222339442979825</v>
      </c>
      <c r="O9" s="328">
        <f>IF(F9&gt;0,(EXP(LN(J9/F9)/($J$6-$F$6))-1)*100,0)</f>
        <v>0.90765735903186595</v>
      </c>
      <c r="P9" s="328"/>
      <c r="Q9" s="328">
        <f>IF(C9&gt;0,(EXP(LN(G9/C9)/($F$6-$B$6))-1)*100,0)</f>
        <v>2.5355589979725535</v>
      </c>
      <c r="R9" s="328">
        <f>IF(G9&gt;0,(EXP(LN(K9/G9)/($J$6-$F$6))-1)*100,0)</f>
        <v>-0.85712721618812493</v>
      </c>
      <c r="S9" s="327"/>
      <c r="T9" s="328">
        <f>IF(D9&gt;0,(EXP(LN(H9/D9)/($F$6-$B$6))-1)*100,0)</f>
        <v>3.4139360787645678</v>
      </c>
      <c r="U9" s="328">
        <f>IF(H9&gt;0,(EXP(LN(L9/H9)/($J$6-$F$6))-1)*100,0)</f>
        <v>-0.17688722842810201</v>
      </c>
    </row>
    <row r="10" spans="1:21" x14ac:dyDescent="0.2">
      <c r="A10" s="329" t="str">
        <f>name!D5</f>
        <v>12 Other managers and proprietors</v>
      </c>
      <c r="B10" s="330">
        <v>10.36229068221339</v>
      </c>
      <c r="C10" s="330">
        <v>16.789159439488756</v>
      </c>
      <c r="D10" s="330">
        <f t="shared" ref="D10:D33" si="0">SUM(B10:C10)</f>
        <v>27.151450121702148</v>
      </c>
      <c r="E10" s="331"/>
      <c r="F10" s="330">
        <v>12.675967002960164</v>
      </c>
      <c r="G10" s="330">
        <v>16.574408951686859</v>
      </c>
      <c r="H10" s="330">
        <f t="shared" ref="H10:H33" si="1">SUM(F10:G10)</f>
        <v>29.250375954647023</v>
      </c>
      <c r="I10" s="331"/>
      <c r="J10" s="330">
        <v>12.765515548299259</v>
      </c>
      <c r="K10" s="330">
        <v>21.861167610573645</v>
      </c>
      <c r="L10" s="330">
        <f t="shared" ref="L10:L33" si="2">SUM(J10:K10)</f>
        <v>34.626683158872908</v>
      </c>
      <c r="M10" s="236"/>
      <c r="N10" s="328">
        <f t="shared" ref="N10:N36" si="3">IF(B10&gt;0,(EXP(LN(F10/B10)/($F$6-$B$6))-1)*100,0)</f>
        <v>4.1130251788156214</v>
      </c>
      <c r="O10" s="328">
        <f t="shared" ref="O10:O34" si="4">IF(F10&gt;0,(EXP(LN(J10/F10)/($J$6-$F$6))-1)*100,0)</f>
        <v>4.6941672888767272E-2</v>
      </c>
      <c r="P10" s="328"/>
      <c r="Q10" s="328">
        <f t="shared" ref="Q10:Q34" si="5">IF(C10&gt;0,(EXP(LN(G10/C10)/($F$6-$B$6))-1)*100,0)</f>
        <v>-0.25713943392654537</v>
      </c>
      <c r="R10" s="328">
        <f t="shared" ref="R10:R34" si="6">IF(G10&gt;0,(EXP(LN(K10/G10)/($J$6-$F$6))-1)*100,0)</f>
        <v>1.8628180705332564</v>
      </c>
      <c r="S10" s="327"/>
      <c r="T10" s="328">
        <f t="shared" ref="T10:T34" si="7">IF(D10&gt;0,(EXP(LN(H10/D10)/($F$6-$B$6))-1)*100,0)</f>
        <v>1.5003838299283423</v>
      </c>
      <c r="U10" s="328">
        <f t="shared" ref="U10:U34" si="8">IF(H10&gt;0,(EXP(LN(L10/H10)/($J$6-$F$6))-1)*100,0)</f>
        <v>1.1312315603947853</v>
      </c>
    </row>
    <row r="11" spans="1:21" x14ac:dyDescent="0.2">
      <c r="A11" s="329" t="str">
        <f>name!D6</f>
        <v>21 Science, research, engineering and technology professionals</v>
      </c>
      <c r="B11" s="330">
        <v>6.8132665337889557</v>
      </c>
      <c r="C11" s="330">
        <v>33.159528017857014</v>
      </c>
      <c r="D11" s="330">
        <f t="shared" si="0"/>
        <v>39.972794551645968</v>
      </c>
      <c r="E11" s="331"/>
      <c r="F11" s="330">
        <v>8.5331641995541112</v>
      </c>
      <c r="G11" s="330">
        <v>35.782997933430863</v>
      </c>
      <c r="H11" s="330">
        <f t="shared" si="1"/>
        <v>44.316162132984971</v>
      </c>
      <c r="I11" s="331"/>
      <c r="J11" s="330">
        <v>14.595279517537302</v>
      </c>
      <c r="K11" s="330">
        <v>46.782760963833034</v>
      </c>
      <c r="L11" s="330">
        <f t="shared" si="2"/>
        <v>61.378040481370334</v>
      </c>
      <c r="M11" s="236"/>
      <c r="N11" s="328">
        <f t="shared" si="3"/>
        <v>4.6046389384255981</v>
      </c>
      <c r="O11" s="328">
        <f t="shared" si="4"/>
        <v>3.6430426930992521</v>
      </c>
      <c r="P11" s="328"/>
      <c r="Q11" s="328">
        <f t="shared" si="5"/>
        <v>1.534509843943499</v>
      </c>
      <c r="R11" s="328">
        <f t="shared" si="6"/>
        <v>1.8030075226987075</v>
      </c>
      <c r="S11" s="327"/>
      <c r="T11" s="328">
        <f t="shared" si="7"/>
        <v>2.0844342405617944</v>
      </c>
      <c r="U11" s="328">
        <f t="shared" si="8"/>
        <v>2.1950965845202619</v>
      </c>
    </row>
    <row r="12" spans="1:21" x14ac:dyDescent="0.2">
      <c r="A12" s="329" t="str">
        <f>name!D7</f>
        <v>22 Health professionals</v>
      </c>
      <c r="B12" s="330">
        <v>41.061735370870856</v>
      </c>
      <c r="C12" s="330">
        <v>13.254256369239124</v>
      </c>
      <c r="D12" s="330">
        <f t="shared" si="0"/>
        <v>54.315991740109979</v>
      </c>
      <c r="E12" s="331"/>
      <c r="F12" s="330">
        <v>43.529870963603209</v>
      </c>
      <c r="G12" s="330">
        <v>15.658841340426083</v>
      </c>
      <c r="H12" s="330">
        <f t="shared" si="1"/>
        <v>59.188712304029295</v>
      </c>
      <c r="I12" s="331"/>
      <c r="J12" s="330">
        <v>47.355632835833241</v>
      </c>
      <c r="K12" s="330">
        <v>17.441442130159079</v>
      </c>
      <c r="L12" s="330">
        <f t="shared" si="2"/>
        <v>64.797074965992323</v>
      </c>
      <c r="M12" s="236"/>
      <c r="N12" s="328">
        <f t="shared" si="3"/>
        <v>1.1742552012527829</v>
      </c>
      <c r="O12" s="328">
        <f t="shared" si="4"/>
        <v>0.56316908828208945</v>
      </c>
      <c r="P12" s="328"/>
      <c r="Q12" s="328">
        <f t="shared" si="5"/>
        <v>3.3905513810190691</v>
      </c>
      <c r="R12" s="328">
        <f t="shared" si="6"/>
        <v>0.72134529543750325</v>
      </c>
      <c r="S12" s="327"/>
      <c r="T12" s="328">
        <f t="shared" si="7"/>
        <v>1.7330899596968319</v>
      </c>
      <c r="U12" s="328">
        <f t="shared" si="8"/>
        <v>0.60535564788830598</v>
      </c>
    </row>
    <row r="13" spans="1:21" x14ac:dyDescent="0.2">
      <c r="A13" s="329" t="str">
        <f>name!D8</f>
        <v>23 Teaching and other educational professionals</v>
      </c>
      <c r="B13" s="330">
        <v>22.110624875293393</v>
      </c>
      <c r="C13" s="330">
        <v>16.263097167912893</v>
      </c>
      <c r="D13" s="330">
        <f t="shared" si="0"/>
        <v>38.373722043206286</v>
      </c>
      <c r="E13" s="331"/>
      <c r="F13" s="330">
        <v>27.667631503495446</v>
      </c>
      <c r="G13" s="330">
        <v>13.51483711471041</v>
      </c>
      <c r="H13" s="330">
        <f t="shared" si="1"/>
        <v>41.18246861820586</v>
      </c>
      <c r="I13" s="331"/>
      <c r="J13" s="330">
        <v>30.093899338096119</v>
      </c>
      <c r="K13" s="330">
        <v>15.167290590306996</v>
      </c>
      <c r="L13" s="330">
        <f t="shared" si="2"/>
        <v>45.261189928403113</v>
      </c>
      <c r="M13" s="236"/>
      <c r="N13" s="328">
        <f t="shared" si="3"/>
        <v>4.58615412213077</v>
      </c>
      <c r="O13" s="328">
        <f t="shared" si="4"/>
        <v>0.56196834628405856</v>
      </c>
      <c r="P13" s="328"/>
      <c r="Q13" s="328">
        <f t="shared" si="5"/>
        <v>-3.6345149370143104</v>
      </c>
      <c r="R13" s="328">
        <f t="shared" si="6"/>
        <v>0.77198486764034069</v>
      </c>
      <c r="S13" s="327"/>
      <c r="T13" s="328">
        <f t="shared" si="7"/>
        <v>1.4228219773305018</v>
      </c>
      <c r="U13" s="328">
        <f t="shared" si="8"/>
        <v>0.63156792577383492</v>
      </c>
    </row>
    <row r="14" spans="1:21" x14ac:dyDescent="0.2">
      <c r="A14" s="329" t="str">
        <f>name!D9</f>
        <v>24 Business, media and public service professionals</v>
      </c>
      <c r="B14" s="330">
        <v>17.945500282536987</v>
      </c>
      <c r="C14" s="330">
        <v>20.956518865613816</v>
      </c>
      <c r="D14" s="330">
        <f t="shared" si="0"/>
        <v>38.902019148150799</v>
      </c>
      <c r="E14" s="331"/>
      <c r="F14" s="330">
        <v>24.083448382263967</v>
      </c>
      <c r="G14" s="330">
        <v>23.345409173819128</v>
      </c>
      <c r="H14" s="330">
        <f t="shared" si="1"/>
        <v>47.428857556083095</v>
      </c>
      <c r="I14" s="331"/>
      <c r="J14" s="330">
        <v>28.930469842516139</v>
      </c>
      <c r="K14" s="330">
        <v>26.087571586666616</v>
      </c>
      <c r="L14" s="330">
        <f t="shared" si="2"/>
        <v>55.018041429182759</v>
      </c>
      <c r="M14" s="236"/>
      <c r="N14" s="328">
        <f t="shared" si="3"/>
        <v>6.0602435979703051</v>
      </c>
      <c r="O14" s="328">
        <f t="shared" si="4"/>
        <v>1.2299730036772205</v>
      </c>
      <c r="P14" s="328"/>
      <c r="Q14" s="328">
        <f t="shared" si="5"/>
        <v>2.1824871926337641</v>
      </c>
      <c r="R14" s="328">
        <f t="shared" si="6"/>
        <v>0.74313874483491471</v>
      </c>
      <c r="S14" s="327"/>
      <c r="T14" s="328">
        <f t="shared" si="7"/>
        <v>4.0432965448660818</v>
      </c>
      <c r="U14" s="328">
        <f t="shared" si="8"/>
        <v>0.99444745529417844</v>
      </c>
    </row>
    <row r="15" spans="1:21" x14ac:dyDescent="0.2">
      <c r="A15" s="329" t="str">
        <f>name!D10</f>
        <v>31 Science, engineering and technology associate professionals</v>
      </c>
      <c r="B15" s="330">
        <v>3.3002099959770983</v>
      </c>
      <c r="C15" s="330">
        <v>13.279945915025253</v>
      </c>
      <c r="D15" s="330">
        <f t="shared" si="0"/>
        <v>16.58015591100235</v>
      </c>
      <c r="E15" s="331"/>
      <c r="F15" s="330">
        <v>3.9706798797023537</v>
      </c>
      <c r="G15" s="330">
        <v>15.531044069328118</v>
      </c>
      <c r="H15" s="330">
        <f t="shared" si="1"/>
        <v>19.50172394903047</v>
      </c>
      <c r="I15" s="331"/>
      <c r="J15" s="330">
        <v>5.1156833970940232</v>
      </c>
      <c r="K15" s="330">
        <v>14.210103288381628</v>
      </c>
      <c r="L15" s="330">
        <f t="shared" si="2"/>
        <v>19.325786685475652</v>
      </c>
      <c r="M15" s="236"/>
      <c r="N15" s="328">
        <f t="shared" si="3"/>
        <v>3.7682899806218861</v>
      </c>
      <c r="O15" s="328">
        <f t="shared" si="4"/>
        <v>1.7035046870179427</v>
      </c>
      <c r="P15" s="328"/>
      <c r="Q15" s="328">
        <f t="shared" si="5"/>
        <v>3.1812700209885136</v>
      </c>
      <c r="R15" s="328">
        <f t="shared" si="6"/>
        <v>-0.59083203725743827</v>
      </c>
      <c r="S15" s="327"/>
      <c r="T15" s="328">
        <f t="shared" si="7"/>
        <v>3.2991811523159775</v>
      </c>
      <c r="U15" s="328">
        <f t="shared" si="8"/>
        <v>-6.0398869101552233E-2</v>
      </c>
    </row>
    <row r="16" spans="1:21" x14ac:dyDescent="0.2">
      <c r="A16" s="329" t="str">
        <f>name!D11</f>
        <v>32 Health and social care associate professionals</v>
      </c>
      <c r="B16" s="330">
        <v>14.593264881404803</v>
      </c>
      <c r="C16" s="330">
        <v>4.392402245188638</v>
      </c>
      <c r="D16" s="330">
        <f t="shared" si="0"/>
        <v>18.985667126593441</v>
      </c>
      <c r="E16" s="331"/>
      <c r="F16" s="330">
        <v>16.227071298519768</v>
      </c>
      <c r="G16" s="330">
        <v>4.8140072392696087</v>
      </c>
      <c r="H16" s="330">
        <f t="shared" si="1"/>
        <v>21.041078537789375</v>
      </c>
      <c r="I16" s="331"/>
      <c r="J16" s="330">
        <v>32.08663083388808</v>
      </c>
      <c r="K16" s="330">
        <v>7.4643493614507914</v>
      </c>
      <c r="L16" s="330">
        <f t="shared" si="2"/>
        <v>39.550980195338873</v>
      </c>
      <c r="M16" s="236"/>
      <c r="N16" s="328">
        <f t="shared" si="3"/>
        <v>2.1450994959132164</v>
      </c>
      <c r="O16" s="328">
        <f t="shared" si="4"/>
        <v>4.6499274394111278</v>
      </c>
      <c r="P16" s="328"/>
      <c r="Q16" s="328">
        <f t="shared" si="5"/>
        <v>1.8499750230606349</v>
      </c>
      <c r="R16" s="328">
        <f t="shared" si="6"/>
        <v>2.9672264393758585</v>
      </c>
      <c r="S16" s="327"/>
      <c r="T16" s="328">
        <f t="shared" si="7"/>
        <v>2.0771243873165091</v>
      </c>
      <c r="U16" s="328">
        <f t="shared" si="8"/>
        <v>4.2971922085729863</v>
      </c>
    </row>
    <row r="17" spans="1:21" x14ac:dyDescent="0.2">
      <c r="A17" s="329" t="str">
        <f>name!D12</f>
        <v>33 Protective service occupations</v>
      </c>
      <c r="B17" s="330">
        <v>2.840286284756937</v>
      </c>
      <c r="C17" s="330">
        <v>8.7947978901288462</v>
      </c>
      <c r="D17" s="330">
        <f t="shared" si="0"/>
        <v>11.635084174885783</v>
      </c>
      <c r="E17" s="331"/>
      <c r="F17" s="330">
        <v>3.5119749040571153</v>
      </c>
      <c r="G17" s="330">
        <v>9.394521410782124</v>
      </c>
      <c r="H17" s="330">
        <f t="shared" si="1"/>
        <v>12.90649631483924</v>
      </c>
      <c r="I17" s="331"/>
      <c r="J17" s="330">
        <v>3.9640924596635978</v>
      </c>
      <c r="K17" s="330">
        <v>7.1478077956250967</v>
      </c>
      <c r="L17" s="330">
        <f t="shared" si="2"/>
        <v>11.111900255288695</v>
      </c>
      <c r="M17" s="236"/>
      <c r="N17" s="328">
        <f t="shared" si="3"/>
        <v>4.3368827922872333</v>
      </c>
      <c r="O17" s="328">
        <f t="shared" si="4"/>
        <v>0.81059037795996325</v>
      </c>
      <c r="P17" s="328"/>
      <c r="Q17" s="328">
        <f t="shared" si="5"/>
        <v>1.3280673620137629</v>
      </c>
      <c r="R17" s="328">
        <f t="shared" si="6"/>
        <v>-1.8056392914134411</v>
      </c>
      <c r="S17" s="327"/>
      <c r="T17" s="328">
        <f t="shared" si="7"/>
        <v>2.0957741202327185</v>
      </c>
      <c r="U17" s="328">
        <f t="shared" si="8"/>
        <v>-0.99312987441986245</v>
      </c>
    </row>
    <row r="18" spans="1:21" x14ac:dyDescent="0.2">
      <c r="A18" s="329" t="str">
        <f>name!D13</f>
        <v>34 Culture, media and sports occupations</v>
      </c>
      <c r="B18" s="330">
        <v>6.7281364470331404</v>
      </c>
      <c r="C18" s="330">
        <v>5.1157546116469055</v>
      </c>
      <c r="D18" s="330">
        <f t="shared" si="0"/>
        <v>11.843891058680047</v>
      </c>
      <c r="E18" s="331"/>
      <c r="F18" s="330">
        <v>6.6668352311074601</v>
      </c>
      <c r="G18" s="330">
        <v>4.7942862924957552</v>
      </c>
      <c r="H18" s="330">
        <f t="shared" si="1"/>
        <v>11.461121523603214</v>
      </c>
      <c r="I18" s="331"/>
      <c r="J18" s="330">
        <v>6.6488307903462776</v>
      </c>
      <c r="K18" s="330">
        <v>4.3948390849479564</v>
      </c>
      <c r="L18" s="330">
        <f t="shared" si="2"/>
        <v>11.043669875294235</v>
      </c>
      <c r="M18" s="236"/>
      <c r="N18" s="328">
        <f t="shared" si="3"/>
        <v>-0.18289122394720136</v>
      </c>
      <c r="O18" s="328">
        <f t="shared" si="4"/>
        <v>-1.802671514887777E-2</v>
      </c>
      <c r="P18" s="327"/>
      <c r="Q18" s="328">
        <f t="shared" si="5"/>
        <v>-1.2896135839803535</v>
      </c>
      <c r="R18" s="328">
        <f t="shared" si="6"/>
        <v>-0.5782810535456151</v>
      </c>
      <c r="S18" s="327"/>
      <c r="T18" s="328">
        <f t="shared" si="7"/>
        <v>-0.65487908866324052</v>
      </c>
      <c r="U18" s="328">
        <f t="shared" si="8"/>
        <v>-0.24704878984317391</v>
      </c>
    </row>
    <row r="19" spans="1:21" x14ac:dyDescent="0.2">
      <c r="A19" s="329" t="str">
        <f>name!D14</f>
        <v>35 Business and public service associate professionals</v>
      </c>
      <c r="B19" s="330">
        <v>19.276577842047296</v>
      </c>
      <c r="C19" s="330">
        <v>18.8613654252045</v>
      </c>
      <c r="D19" s="330">
        <f t="shared" si="0"/>
        <v>38.137943267251799</v>
      </c>
      <c r="E19" s="331"/>
      <c r="F19" s="330">
        <v>21.12422834047003</v>
      </c>
      <c r="G19" s="330">
        <v>20.120427361498624</v>
      </c>
      <c r="H19" s="330">
        <f t="shared" si="1"/>
        <v>41.244655701968654</v>
      </c>
      <c r="I19" s="331"/>
      <c r="J19" s="330">
        <v>23.488920322660512</v>
      </c>
      <c r="K19" s="330">
        <v>20.094866173552699</v>
      </c>
      <c r="L19" s="330">
        <f t="shared" si="2"/>
        <v>43.583786496213207</v>
      </c>
      <c r="M19" s="236"/>
      <c r="N19" s="328">
        <f t="shared" si="3"/>
        <v>1.84745551897878</v>
      </c>
      <c r="O19" s="328">
        <f t="shared" si="4"/>
        <v>0.70989583197691442</v>
      </c>
      <c r="P19" s="327"/>
      <c r="Q19" s="328">
        <f t="shared" si="5"/>
        <v>1.3007858231437019</v>
      </c>
      <c r="R19" s="328">
        <f t="shared" si="6"/>
        <v>-8.4744238801337524E-3</v>
      </c>
      <c r="S19" s="327"/>
      <c r="T19" s="328">
        <f t="shared" si="7"/>
        <v>1.5785672419923014</v>
      </c>
      <c r="U19" s="328">
        <f t="shared" si="8"/>
        <v>0.36843483325781357</v>
      </c>
    </row>
    <row r="20" spans="1:21" x14ac:dyDescent="0.2">
      <c r="A20" s="329" t="str">
        <f>name!D15</f>
        <v>41 Administrative occupations</v>
      </c>
      <c r="B20" s="330">
        <v>60.310751414382331</v>
      </c>
      <c r="C20" s="330">
        <v>25.983430421102501</v>
      </c>
      <c r="D20" s="330">
        <f t="shared" si="0"/>
        <v>86.294181835484835</v>
      </c>
      <c r="E20" s="331"/>
      <c r="F20" s="330">
        <v>55.582938982435934</v>
      </c>
      <c r="G20" s="330">
        <v>27.881595119131937</v>
      </c>
      <c r="H20" s="330">
        <f t="shared" si="1"/>
        <v>83.464534101567864</v>
      </c>
      <c r="I20" s="331"/>
      <c r="J20" s="330">
        <v>51.163336687429165</v>
      </c>
      <c r="K20" s="330">
        <v>33.679464448972411</v>
      </c>
      <c r="L20" s="330">
        <f t="shared" si="2"/>
        <v>84.842801136401576</v>
      </c>
      <c r="M20" s="236"/>
      <c r="N20" s="328">
        <f t="shared" si="3"/>
        <v>-1.6194256981400867</v>
      </c>
      <c r="O20" s="328">
        <f t="shared" si="4"/>
        <v>-0.55083137066702648</v>
      </c>
      <c r="P20" s="327"/>
      <c r="Q20" s="328">
        <f t="shared" si="5"/>
        <v>1.420144680501334</v>
      </c>
      <c r="R20" s="328">
        <f t="shared" si="6"/>
        <v>1.2674414103243103</v>
      </c>
      <c r="S20" s="327"/>
      <c r="T20" s="328">
        <f t="shared" si="7"/>
        <v>-0.66458932341219024</v>
      </c>
      <c r="U20" s="328">
        <f t="shared" si="8"/>
        <v>0.10924860296703809</v>
      </c>
    </row>
    <row r="21" spans="1:21" x14ac:dyDescent="0.2">
      <c r="A21" s="329" t="str">
        <f>name!D16</f>
        <v>42 Secretarial and related occupations</v>
      </c>
      <c r="B21" s="330">
        <v>17.495320614895583</v>
      </c>
      <c r="C21" s="330">
        <v>1.2558059436615248</v>
      </c>
      <c r="D21" s="330">
        <f t="shared" si="0"/>
        <v>18.751126558557107</v>
      </c>
      <c r="E21" s="331"/>
      <c r="F21" s="330">
        <v>15.423076421413887</v>
      </c>
      <c r="G21" s="330">
        <v>0.89627298817750845</v>
      </c>
      <c r="H21" s="330">
        <f t="shared" si="1"/>
        <v>16.319349409591396</v>
      </c>
      <c r="I21" s="331"/>
      <c r="J21" s="330">
        <v>11.876677161938643</v>
      </c>
      <c r="K21" s="330">
        <v>1.0931405871789364</v>
      </c>
      <c r="L21" s="330">
        <f t="shared" si="2"/>
        <v>12.969817749117579</v>
      </c>
      <c r="M21" s="236"/>
      <c r="N21" s="328">
        <f t="shared" si="3"/>
        <v>-2.4898507954528859</v>
      </c>
      <c r="O21" s="328">
        <f t="shared" si="4"/>
        <v>-1.7268381309770375</v>
      </c>
      <c r="P21" s="327"/>
      <c r="Q21" s="328">
        <f t="shared" si="5"/>
        <v>-6.5232606970377027</v>
      </c>
      <c r="R21" s="328">
        <f t="shared" si="6"/>
        <v>1.3325676806618558</v>
      </c>
      <c r="S21" s="327"/>
      <c r="T21" s="328">
        <f t="shared" si="7"/>
        <v>-2.7398141270011056</v>
      </c>
      <c r="U21" s="328">
        <f t="shared" si="8"/>
        <v>-1.5198422739817419</v>
      </c>
    </row>
    <row r="22" spans="1:21" x14ac:dyDescent="0.2">
      <c r="A22" s="329" t="str">
        <f>name!D17</f>
        <v>51 Skilled agricultural and related trades</v>
      </c>
      <c r="B22" s="330">
        <v>0.68267699515665881</v>
      </c>
      <c r="C22" s="330">
        <v>9.1488197675629888</v>
      </c>
      <c r="D22" s="330">
        <f t="shared" si="0"/>
        <v>9.831496762719647</v>
      </c>
      <c r="E22" s="331"/>
      <c r="F22" s="330">
        <v>1.7642235454446467</v>
      </c>
      <c r="G22" s="330">
        <v>6.4435916343090209</v>
      </c>
      <c r="H22" s="330">
        <f t="shared" si="1"/>
        <v>8.207815179753668</v>
      </c>
      <c r="I22" s="331"/>
      <c r="J22" s="330">
        <v>2.1417662339973074</v>
      </c>
      <c r="K22" s="330">
        <v>6.7907894138012397</v>
      </c>
      <c r="L22" s="330">
        <f t="shared" si="2"/>
        <v>8.9325556477985479</v>
      </c>
      <c r="M22" s="236"/>
      <c r="N22" s="328">
        <f t="shared" si="3"/>
        <v>20.911516752651195</v>
      </c>
      <c r="O22" s="328">
        <f t="shared" si="4"/>
        <v>1.3011938384663635</v>
      </c>
      <c r="P22" s="327"/>
      <c r="Q22" s="328">
        <f t="shared" si="5"/>
        <v>-6.7706647941443432</v>
      </c>
      <c r="R22" s="328">
        <f t="shared" si="6"/>
        <v>0.350486801639871</v>
      </c>
      <c r="S22" s="327"/>
      <c r="T22" s="328">
        <f t="shared" si="7"/>
        <v>-3.5457017656674639</v>
      </c>
      <c r="U22" s="328">
        <f t="shared" si="8"/>
        <v>0.56569919979161387</v>
      </c>
    </row>
    <row r="23" spans="1:21" x14ac:dyDescent="0.2">
      <c r="A23" s="329" t="str">
        <f>name!D18</f>
        <v>52 Skilled metal, electrical and electronic trades</v>
      </c>
      <c r="B23" s="330">
        <v>0.36625933804187388</v>
      </c>
      <c r="C23" s="330">
        <v>38.944109105918692</v>
      </c>
      <c r="D23" s="330">
        <f t="shared" si="0"/>
        <v>39.310368443960563</v>
      </c>
      <c r="E23" s="331"/>
      <c r="F23" s="330">
        <v>0.45347274368041507</v>
      </c>
      <c r="G23" s="330">
        <v>31.978316778824048</v>
      </c>
      <c r="H23" s="330">
        <f t="shared" si="1"/>
        <v>32.431789522504467</v>
      </c>
      <c r="I23" s="331"/>
      <c r="J23" s="330">
        <v>1.1080625731857383</v>
      </c>
      <c r="K23" s="330">
        <v>26.807722025287436</v>
      </c>
      <c r="L23" s="330">
        <f t="shared" si="2"/>
        <v>27.915784598473174</v>
      </c>
      <c r="M23" s="236"/>
      <c r="N23" s="328">
        <f t="shared" si="3"/>
        <v>4.3644278349787902</v>
      </c>
      <c r="O23" s="328">
        <f t="shared" si="4"/>
        <v>6.1371788569628549</v>
      </c>
      <c r="P23" s="327"/>
      <c r="Q23" s="328">
        <f t="shared" si="5"/>
        <v>-3.8647266710756245</v>
      </c>
      <c r="R23" s="328">
        <f t="shared" si="6"/>
        <v>-1.168901908114317</v>
      </c>
      <c r="S23" s="327"/>
      <c r="T23" s="328">
        <f t="shared" si="7"/>
        <v>-3.77392762795703</v>
      </c>
      <c r="U23" s="328">
        <f t="shared" si="8"/>
        <v>-0.99466558456374754</v>
      </c>
    </row>
    <row r="24" spans="1:21" x14ac:dyDescent="0.2">
      <c r="A24" s="329" t="str">
        <f>name!D19</f>
        <v>53 Skilled construction and building trades</v>
      </c>
      <c r="B24" s="330">
        <v>1.1283586306966946</v>
      </c>
      <c r="C24" s="330">
        <v>29.630317619464488</v>
      </c>
      <c r="D24" s="330">
        <f t="shared" si="0"/>
        <v>30.758676250161184</v>
      </c>
      <c r="E24" s="331"/>
      <c r="F24" s="330">
        <v>0.79042424973535386</v>
      </c>
      <c r="G24" s="330">
        <v>26.464658132895178</v>
      </c>
      <c r="H24" s="330">
        <f t="shared" si="1"/>
        <v>27.25508238263053</v>
      </c>
      <c r="I24" s="331"/>
      <c r="J24" s="330">
        <v>0.55108097035423376</v>
      </c>
      <c r="K24" s="330">
        <v>21.970504511737534</v>
      </c>
      <c r="L24" s="330">
        <f t="shared" si="2"/>
        <v>22.521585482091769</v>
      </c>
      <c r="M24" s="236"/>
      <c r="N24" s="328">
        <f t="shared" si="3"/>
        <v>-6.8714973874833829</v>
      </c>
      <c r="O24" s="328">
        <f t="shared" si="4"/>
        <v>-2.3759073152114674</v>
      </c>
      <c r="P24" s="327"/>
      <c r="Q24" s="328">
        <f t="shared" si="5"/>
        <v>-2.2344165852650311</v>
      </c>
      <c r="R24" s="328">
        <f t="shared" si="6"/>
        <v>-1.233063611542895</v>
      </c>
      <c r="S24" s="327"/>
      <c r="T24" s="328">
        <f t="shared" si="7"/>
        <v>-2.3896271632959265</v>
      </c>
      <c r="U24" s="328">
        <f t="shared" si="8"/>
        <v>-1.2637192138270414</v>
      </c>
    </row>
    <row r="25" spans="1:21" x14ac:dyDescent="0.2">
      <c r="A25" s="329" t="str">
        <f>name!D20</f>
        <v>54 Textiles, printing and other skilled trades</v>
      </c>
      <c r="B25" s="330">
        <v>8.121162824109124</v>
      </c>
      <c r="C25" s="330">
        <v>11.14961563995592</v>
      </c>
      <c r="D25" s="330">
        <f t="shared" si="0"/>
        <v>19.270778464065046</v>
      </c>
      <c r="E25" s="331"/>
      <c r="F25" s="330">
        <v>7.7734913314542879</v>
      </c>
      <c r="G25" s="330">
        <v>8.3837692006071425</v>
      </c>
      <c r="H25" s="330">
        <f t="shared" si="1"/>
        <v>16.157260532061429</v>
      </c>
      <c r="I25" s="331"/>
      <c r="J25" s="330">
        <v>7.9839854052793484</v>
      </c>
      <c r="K25" s="330">
        <v>8.9444985416202254</v>
      </c>
      <c r="L25" s="330">
        <f t="shared" si="2"/>
        <v>16.928483946899576</v>
      </c>
      <c r="M25" s="236"/>
      <c r="N25" s="328">
        <f t="shared" si="3"/>
        <v>-0.87126133949166906</v>
      </c>
      <c r="O25" s="328">
        <f t="shared" si="4"/>
        <v>0.17828081658388673</v>
      </c>
      <c r="P25" s="327"/>
      <c r="Q25" s="328">
        <f t="shared" si="5"/>
        <v>-5.5426225380418748</v>
      </c>
      <c r="R25" s="328">
        <f t="shared" si="6"/>
        <v>0.43253980837894002</v>
      </c>
      <c r="S25" s="327"/>
      <c r="T25" s="328">
        <f t="shared" si="7"/>
        <v>-3.4630232641738368</v>
      </c>
      <c r="U25" s="328">
        <f t="shared" si="8"/>
        <v>0.31133783009404947</v>
      </c>
    </row>
    <row r="26" spans="1:21" x14ac:dyDescent="0.2">
      <c r="A26" s="329" t="str">
        <f>name!D21</f>
        <v>61 Caring personal service occupations</v>
      </c>
      <c r="B26" s="330">
        <v>56.672814337168845</v>
      </c>
      <c r="C26" s="330">
        <v>8.1905444979998432</v>
      </c>
      <c r="D26" s="330">
        <f t="shared" si="0"/>
        <v>64.863358835168683</v>
      </c>
      <c r="E26" s="331"/>
      <c r="F26" s="330">
        <v>54.8452928837416</v>
      </c>
      <c r="G26" s="330">
        <v>8.0848438417883095</v>
      </c>
      <c r="H26" s="330">
        <f t="shared" si="1"/>
        <v>62.930136725529906</v>
      </c>
      <c r="I26" s="331"/>
      <c r="J26" s="330">
        <v>55.961082729837045</v>
      </c>
      <c r="K26" s="330">
        <v>10.729471630263605</v>
      </c>
      <c r="L26" s="330">
        <f t="shared" si="2"/>
        <v>66.690554360100649</v>
      </c>
      <c r="M26" s="236"/>
      <c r="N26" s="328">
        <f t="shared" si="3"/>
        <v>-0.65342117342507278</v>
      </c>
      <c r="O26" s="328">
        <f t="shared" si="4"/>
        <v>0.13435773146071028</v>
      </c>
      <c r="P26" s="327"/>
      <c r="Q26" s="328">
        <f t="shared" si="5"/>
        <v>-0.25944686622858537</v>
      </c>
      <c r="R26" s="328">
        <f t="shared" si="6"/>
        <v>1.9045979761004306</v>
      </c>
      <c r="S26" s="327"/>
      <c r="T26" s="328">
        <f t="shared" si="7"/>
        <v>-0.60332693467717302</v>
      </c>
      <c r="U26" s="328">
        <f t="shared" si="8"/>
        <v>0.38767056524948718</v>
      </c>
    </row>
    <row r="27" spans="1:21" x14ac:dyDescent="0.2">
      <c r="A27" s="329" t="str">
        <f>name!D22</f>
        <v>62 Leisure, travel and related personal service occupations</v>
      </c>
      <c r="B27" s="330">
        <v>14.712385050887226</v>
      </c>
      <c r="C27" s="330">
        <v>6.054853909146197</v>
      </c>
      <c r="D27" s="330">
        <f t="shared" si="0"/>
        <v>20.767238960033424</v>
      </c>
      <c r="E27" s="331"/>
      <c r="F27" s="330">
        <v>13.979279846044482</v>
      </c>
      <c r="G27" s="330">
        <v>6.4302908887473773</v>
      </c>
      <c r="H27" s="330">
        <f t="shared" si="1"/>
        <v>20.40957073479186</v>
      </c>
      <c r="I27" s="331"/>
      <c r="J27" s="330">
        <v>12.440599984040304</v>
      </c>
      <c r="K27" s="330">
        <v>6.2687953091418027</v>
      </c>
      <c r="L27" s="330">
        <f t="shared" si="2"/>
        <v>18.709395293182105</v>
      </c>
      <c r="M27" s="236"/>
      <c r="N27" s="328">
        <f t="shared" si="3"/>
        <v>-1.0170613369790527</v>
      </c>
      <c r="O27" s="328">
        <f t="shared" si="4"/>
        <v>-0.77439205423327495</v>
      </c>
      <c r="P27" s="327"/>
      <c r="Q27" s="328">
        <f t="shared" si="5"/>
        <v>1.2104579978408303</v>
      </c>
      <c r="R27" s="328">
        <f t="shared" si="6"/>
        <v>-0.16942681746190402</v>
      </c>
      <c r="S27" s="327"/>
      <c r="T27" s="328">
        <f t="shared" si="7"/>
        <v>-0.34685208388799404</v>
      </c>
      <c r="U27" s="328">
        <f t="shared" si="8"/>
        <v>-0.57817625520835136</v>
      </c>
    </row>
    <row r="28" spans="1:21" x14ac:dyDescent="0.2">
      <c r="A28" s="329" t="str">
        <f>name!D23</f>
        <v>63 Community and civil enforcement occupations</v>
      </c>
      <c r="B28" s="330">
        <v>0.28399328451433981</v>
      </c>
      <c r="C28" s="330">
        <v>0.78992835680299267</v>
      </c>
      <c r="D28" s="330">
        <f t="shared" si="0"/>
        <v>1.0739216413173325</v>
      </c>
      <c r="E28" s="331"/>
      <c r="F28" s="330">
        <v>0.27561671932358212</v>
      </c>
      <c r="G28" s="330">
        <v>0.8988057583305018</v>
      </c>
      <c r="H28" s="330">
        <f t="shared" si="1"/>
        <v>1.1744224776540839</v>
      </c>
      <c r="I28" s="331"/>
      <c r="J28" s="330">
        <v>0.3673758290986685</v>
      </c>
      <c r="K28" s="330">
        <v>0.5839732577536817</v>
      </c>
      <c r="L28" s="330">
        <f>SUM(J28:K28)</f>
        <v>0.9513490868523502</v>
      </c>
      <c r="M28" s="236"/>
      <c r="N28" s="328">
        <f t="shared" si="3"/>
        <v>-0.59699862532796022</v>
      </c>
      <c r="O28" s="328">
        <f t="shared" si="4"/>
        <v>1.9342976034036452</v>
      </c>
      <c r="P28" s="327"/>
      <c r="Q28" s="328">
        <f t="shared" si="5"/>
        <v>2.6161291561306532</v>
      </c>
      <c r="R28" s="328">
        <f t="shared" si="6"/>
        <v>-2.8338173758518104</v>
      </c>
      <c r="S28" s="327"/>
      <c r="T28" s="328">
        <f t="shared" si="7"/>
        <v>1.8052915791078039</v>
      </c>
      <c r="U28" s="328">
        <f t="shared" si="8"/>
        <v>-1.3945233609218954</v>
      </c>
    </row>
    <row r="29" spans="1:21" x14ac:dyDescent="0.2">
      <c r="A29" s="329" t="str">
        <f>name!D24</f>
        <v>71 Sales occupations</v>
      </c>
      <c r="B29" s="330">
        <v>59.622763264446888</v>
      </c>
      <c r="C29" s="330">
        <v>26.47422488516694</v>
      </c>
      <c r="D29" s="330">
        <f t="shared" si="0"/>
        <v>86.096988149613821</v>
      </c>
      <c r="E29" s="331"/>
      <c r="F29" s="330">
        <v>53.101572325940921</v>
      </c>
      <c r="G29" s="330">
        <v>25.080222517941738</v>
      </c>
      <c r="H29" s="330">
        <f t="shared" si="1"/>
        <v>78.181794843882656</v>
      </c>
      <c r="I29" s="331"/>
      <c r="J29" s="330">
        <v>52.212352302195328</v>
      </c>
      <c r="K29" s="330">
        <v>25.601947925879642</v>
      </c>
      <c r="L29" s="330">
        <f t="shared" si="2"/>
        <v>77.81430022807497</v>
      </c>
      <c r="M29" s="236"/>
      <c r="N29" s="328">
        <f t="shared" si="3"/>
        <v>-2.2899903558973977</v>
      </c>
      <c r="O29" s="328">
        <f t="shared" si="4"/>
        <v>-0.11251956541586949</v>
      </c>
      <c r="P29" s="327"/>
      <c r="Q29" s="328">
        <f t="shared" si="5"/>
        <v>-1.0760096666851182</v>
      </c>
      <c r="R29" s="328">
        <f t="shared" si="6"/>
        <v>0.13735325258463771</v>
      </c>
      <c r="S29" s="327"/>
      <c r="T29" s="328">
        <f t="shared" si="7"/>
        <v>-1.9102708257457968</v>
      </c>
      <c r="U29" s="328">
        <f t="shared" si="8"/>
        <v>-3.1405707961762452E-2</v>
      </c>
    </row>
    <row r="30" spans="1:21" x14ac:dyDescent="0.2">
      <c r="A30" s="329" t="str">
        <f>name!D25</f>
        <v>72 Customer service occupations</v>
      </c>
      <c r="B30" s="330">
        <v>9.4900851474332484</v>
      </c>
      <c r="C30" s="330">
        <v>6.1573430874685897</v>
      </c>
      <c r="D30" s="330">
        <f t="shared" si="0"/>
        <v>15.647428234901838</v>
      </c>
      <c r="E30" s="331"/>
      <c r="F30" s="330">
        <v>9.9580933933037539</v>
      </c>
      <c r="G30" s="330">
        <v>6.8595721711591446</v>
      </c>
      <c r="H30" s="330">
        <f t="shared" si="1"/>
        <v>16.817665564462899</v>
      </c>
      <c r="I30" s="331"/>
      <c r="J30" s="330">
        <v>11.180456195366506</v>
      </c>
      <c r="K30" s="330">
        <v>10.097976715885276</v>
      </c>
      <c r="L30" s="330">
        <f t="shared" si="2"/>
        <v>21.278432911251784</v>
      </c>
      <c r="M30" s="236"/>
      <c r="N30" s="328">
        <f t="shared" si="3"/>
        <v>0.96741029088818209</v>
      </c>
      <c r="O30" s="328">
        <f t="shared" si="4"/>
        <v>0.77486428549111697</v>
      </c>
      <c r="P30" s="327"/>
      <c r="Q30" s="328">
        <f t="shared" si="5"/>
        <v>2.1834908751837467</v>
      </c>
      <c r="R30" s="328">
        <f t="shared" si="6"/>
        <v>2.611449453488901</v>
      </c>
      <c r="S30" s="327"/>
      <c r="T30" s="328">
        <f t="shared" si="7"/>
        <v>1.4529193830060239</v>
      </c>
      <c r="U30" s="328">
        <f t="shared" si="8"/>
        <v>1.5807921507212885</v>
      </c>
    </row>
    <row r="31" spans="1:21" x14ac:dyDescent="0.2">
      <c r="A31" s="329" t="str">
        <f>name!D26</f>
        <v>81 Process, plant and machine operatives</v>
      </c>
      <c r="B31" s="330">
        <v>5.8722806811695349</v>
      </c>
      <c r="C31" s="330">
        <v>27.275660503174656</v>
      </c>
      <c r="D31" s="330">
        <f t="shared" si="0"/>
        <v>33.147941184344191</v>
      </c>
      <c r="E31" s="331"/>
      <c r="F31" s="330">
        <v>4.7853250774550808</v>
      </c>
      <c r="G31" s="330">
        <v>21.728323838885981</v>
      </c>
      <c r="H31" s="330">
        <f t="shared" si="1"/>
        <v>26.513648916341062</v>
      </c>
      <c r="I31" s="331"/>
      <c r="J31" s="330">
        <v>4.8936223574457944</v>
      </c>
      <c r="K31" s="330">
        <v>19.679356513922158</v>
      </c>
      <c r="L31" s="330">
        <f t="shared" si="2"/>
        <v>24.572978871367951</v>
      </c>
      <c r="M31" s="236"/>
      <c r="N31" s="328">
        <f t="shared" si="3"/>
        <v>-4.0111191920241485</v>
      </c>
      <c r="O31" s="328">
        <f t="shared" si="4"/>
        <v>0.14930360219569394</v>
      </c>
      <c r="P31" s="327"/>
      <c r="Q31" s="328">
        <f t="shared" si="5"/>
        <v>-4.4457100118514887</v>
      </c>
      <c r="R31" s="328">
        <f t="shared" si="6"/>
        <v>-0.65813449136209456</v>
      </c>
      <c r="S31" s="327"/>
      <c r="T31" s="328">
        <f t="shared" si="7"/>
        <v>-4.3681431662522137</v>
      </c>
      <c r="U31" s="328">
        <f t="shared" si="8"/>
        <v>-0.50546642707278711</v>
      </c>
    </row>
    <row r="32" spans="1:21" x14ac:dyDescent="0.2">
      <c r="A32" s="329" t="str">
        <f>name!D27</f>
        <v>82 Transport and mobile machine drivers and operatives</v>
      </c>
      <c r="B32" s="330">
        <v>1.1010918954010533</v>
      </c>
      <c r="C32" s="330">
        <v>29.16011528665144</v>
      </c>
      <c r="D32" s="330">
        <f t="shared" si="0"/>
        <v>30.261207182052495</v>
      </c>
      <c r="E32" s="331"/>
      <c r="F32" s="330">
        <v>0.89404970344745582</v>
      </c>
      <c r="G32" s="330">
        <v>31.42272897251323</v>
      </c>
      <c r="H32" s="330">
        <f t="shared" si="1"/>
        <v>32.316778675960684</v>
      </c>
      <c r="I32" s="331"/>
      <c r="J32" s="330">
        <v>1.2523508070434521</v>
      </c>
      <c r="K32" s="330">
        <v>28.350921696726793</v>
      </c>
      <c r="L32" s="330">
        <f t="shared" si="2"/>
        <v>29.603272503770246</v>
      </c>
      <c r="M32" s="236"/>
      <c r="N32" s="328">
        <f t="shared" si="3"/>
        <v>-4.0803424715057819</v>
      </c>
      <c r="O32" s="328">
        <f t="shared" si="4"/>
        <v>2.2722056942265478</v>
      </c>
      <c r="P32" s="327"/>
      <c r="Q32" s="328">
        <f t="shared" si="5"/>
        <v>1.5058173447854539</v>
      </c>
      <c r="R32" s="328">
        <f t="shared" si="6"/>
        <v>-0.68346662114457946</v>
      </c>
      <c r="S32" s="327"/>
      <c r="T32" s="328">
        <f t="shared" si="7"/>
        <v>1.3230753530150352</v>
      </c>
      <c r="U32" s="328">
        <f t="shared" si="8"/>
        <v>-0.5829717281104041</v>
      </c>
    </row>
    <row r="33" spans="1:21" x14ac:dyDescent="0.2">
      <c r="A33" s="329" t="str">
        <f>name!D28</f>
        <v>91 Elementary trades and related occupations</v>
      </c>
      <c r="B33" s="330">
        <v>3.254865499622793</v>
      </c>
      <c r="C33" s="330">
        <v>12.025748283285594</v>
      </c>
      <c r="D33" s="330">
        <f t="shared" si="0"/>
        <v>15.280613782908388</v>
      </c>
      <c r="E33" s="331"/>
      <c r="F33" s="330">
        <v>2.01984663055529</v>
      </c>
      <c r="G33" s="330">
        <v>9.66370677194646</v>
      </c>
      <c r="H33" s="330">
        <f t="shared" si="1"/>
        <v>11.683553402501751</v>
      </c>
      <c r="I33" s="331"/>
      <c r="J33" s="330">
        <v>9.1957257852598868</v>
      </c>
      <c r="K33" s="330">
        <v>14.126994475341874</v>
      </c>
      <c r="L33" s="330">
        <f t="shared" si="2"/>
        <v>23.322720260601763</v>
      </c>
      <c r="M33" s="236"/>
      <c r="N33" s="328">
        <f t="shared" si="3"/>
        <v>-9.1014261472752374</v>
      </c>
      <c r="O33" s="328">
        <f t="shared" si="4"/>
        <v>10.632953813213586</v>
      </c>
      <c r="P33" s="327"/>
      <c r="Q33" s="328">
        <f t="shared" si="5"/>
        <v>-4.2791984027357621</v>
      </c>
      <c r="R33" s="328">
        <f t="shared" si="6"/>
        <v>2.5637131677065828</v>
      </c>
      <c r="S33" s="327"/>
      <c r="T33" s="328">
        <f t="shared" si="7"/>
        <v>-5.226519576878963</v>
      </c>
      <c r="U33" s="328">
        <f t="shared" si="8"/>
        <v>4.7161380599712199</v>
      </c>
    </row>
    <row r="34" spans="1:21" x14ac:dyDescent="0.2">
      <c r="A34" s="329" t="str">
        <f>name!D29</f>
        <v>92 Elementary administration and service occupations</v>
      </c>
      <c r="B34" s="330">
        <v>51.63174684600731</v>
      </c>
      <c r="C34" s="330">
        <v>46.631943862003141</v>
      </c>
      <c r="D34" s="330">
        <f t="shared" ref="D34" si="9">SUM(B34:C34)</f>
        <v>98.263690708010444</v>
      </c>
      <c r="E34" s="331"/>
      <c r="F34" s="330">
        <v>44.213488935245785</v>
      </c>
      <c r="G34" s="330">
        <v>46.007986728536821</v>
      </c>
      <c r="H34" s="330">
        <f t="shared" ref="H34" si="10">SUM(F34:G34)</f>
        <v>90.221475663782599</v>
      </c>
      <c r="I34" s="331"/>
      <c r="J34" s="330">
        <v>37.2196528174956</v>
      </c>
      <c r="K34" s="330">
        <v>41.575164436177303</v>
      </c>
      <c r="L34" s="330">
        <f t="shared" ref="L34" si="11">SUM(J34:K34)</f>
        <v>78.794817253672903</v>
      </c>
      <c r="M34" s="236"/>
      <c r="N34" s="328">
        <f t="shared" si="3"/>
        <v>-3.054513667812353</v>
      </c>
      <c r="O34" s="328">
        <f t="shared" si="4"/>
        <v>-1.1413894813399605</v>
      </c>
      <c r="P34" s="327"/>
      <c r="Q34" s="328">
        <f t="shared" si="5"/>
        <v>-0.2690532200817719</v>
      </c>
      <c r="R34" s="328">
        <f t="shared" si="6"/>
        <v>-0.67313771427406355</v>
      </c>
      <c r="S34" s="327"/>
      <c r="T34" s="328">
        <f t="shared" si="7"/>
        <v>-1.6932427116070792</v>
      </c>
      <c r="U34" s="328">
        <f t="shared" si="8"/>
        <v>-0.89873874322251579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448.78518291074226</v>
      </c>
      <c r="C36" s="333">
        <f t="shared" ref="C36:D36" si="12">SUM(C9:C34)</f>
        <v>456.3328170892579</v>
      </c>
      <c r="D36" s="333">
        <f t="shared" si="12"/>
        <v>905.11800000000039</v>
      </c>
      <c r="E36" s="333"/>
      <c r="F36" s="333">
        <f>SUM(F9:F34)</f>
        <v>450.54816888268039</v>
      </c>
      <c r="G36" s="333">
        <f t="shared" ref="G36:H36" si="13">SUM(G9:G34)</f>
        <v>447.89583111732009</v>
      </c>
      <c r="H36" s="333">
        <f t="shared" si="13"/>
        <v>898.44400000000019</v>
      </c>
      <c r="I36" s="333"/>
      <c r="J36" s="333">
        <f>SUM(J9:J34)</f>
        <v>483.71374893213243</v>
      </c>
      <c r="K36" s="333">
        <f t="shared" ref="K36:L36" si="14">SUM(K9:K34)</f>
        <v>463.4422510678678</v>
      </c>
      <c r="L36" s="333">
        <f t="shared" si="14"/>
        <v>947.15600000000006</v>
      </c>
      <c r="M36" s="258"/>
      <c r="N36" s="334">
        <f t="shared" si="3"/>
        <v>7.8443865755906117E-2</v>
      </c>
      <c r="O36" s="334">
        <f>IF(F36&gt;0,(EXP(LN(J36/F36)/($J$6-$F$6))-1)*100,0)</f>
        <v>0.47464495031066534</v>
      </c>
      <c r="P36" s="335"/>
      <c r="Q36" s="334">
        <f t="shared" ref="Q36" si="15">IF(C36&gt;0,(EXP(LN(G36/C36)/($F$6-$B$6))-1)*100,0)</f>
        <v>-0.37253874180810387</v>
      </c>
      <c r="R36" s="334">
        <f t="shared" ref="R36" si="16">IF(G36&gt;0,(EXP(LN(K36/G36)/($J$6-$F$6))-1)*100,0)</f>
        <v>0.22773290855151451</v>
      </c>
      <c r="S36" s="335"/>
      <c r="T36" s="334">
        <f t="shared" ref="T36" si="17">IF(D36&gt;0,(EXP(LN(H36/D36)/($F$6-$B$6))-1)*100,0)</f>
        <v>-0.14790938126226783</v>
      </c>
      <c r="U36" s="334">
        <f t="shared" ref="U36" si="18">IF(H36&gt;0,(EXP(LN(L36/H36)/($J$6-$F$6))-1)*100,0)</f>
        <v>0.35261644863415764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East</v>
      </c>
      <c r="Q1" s="19" t="str">
        <f>CONCATENATE("Occupation Table 5.1  Males: Employment Change by Status (SOC 2020), ",B$5,"-",L$5,", ",Info!B5)</f>
        <v>Occupation Table 5.1  Males: Employment Change by Status (SOC 2020), 2015-2035, North East</v>
      </c>
      <c r="AG1" s="19" t="str">
        <f>CONCATENATE("Occupation Table 5.2  Females: Employment Change by Status (SOC 2020), ",R$5,"-",AB$5,", ",Info!B5)</f>
        <v>Occupation Table 5.2  Females: Employment Change by Status (SOC 2020), 2015-2035, North East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44.984237395713272</v>
      </c>
      <c r="C8" s="11">
        <v>6.096375793467538</v>
      </c>
      <c r="D8" s="11">
        <v>15.671100795993867</v>
      </c>
      <c r="E8" s="11">
        <f>SUM(B8:D8)</f>
        <v>66.751713985174675</v>
      </c>
      <c r="F8" s="11"/>
      <c r="G8" s="11">
        <v>52.363305348938376</v>
      </c>
      <c r="H8" s="11">
        <v>8.9389232965085075</v>
      </c>
      <c r="I8" s="11">
        <v>14.785616583002433</v>
      </c>
      <c r="J8" s="11">
        <f>SUM(G8:I8)</f>
        <v>76.087845228449311</v>
      </c>
      <c r="K8" s="11"/>
      <c r="L8" s="11">
        <v>53.681767579684816</v>
      </c>
      <c r="M8" s="11">
        <v>10.960846146953649</v>
      </c>
      <c r="N8" s="11">
        <v>15.59406663114566</v>
      </c>
      <c r="O8" s="11">
        <f>SUM(L8:N8)</f>
        <v>80.236680357784138</v>
      </c>
      <c r="Q8" s="10" t="str">
        <f>name!E4</f>
        <v>Managers, directors and senior officials</v>
      </c>
      <c r="R8" s="11">
        <v>31.619805691798582</v>
      </c>
      <c r="S8" s="11">
        <v>2.0180842525329452</v>
      </c>
      <c r="T8" s="11">
        <v>9.7447994677438157</v>
      </c>
      <c r="U8" s="11">
        <f>SUM(R8:T8)</f>
        <v>43.382689412075344</v>
      </c>
      <c r="V8" s="11"/>
      <c r="W8" s="11">
        <v>36.196726882631133</v>
      </c>
      <c r="X8" s="11">
        <v>3.1213236255055143</v>
      </c>
      <c r="Y8" s="11">
        <v>7.3967233296282249</v>
      </c>
      <c r="Z8" s="11">
        <f>SUM(W8:Y8)</f>
        <v>46.714773837764874</v>
      </c>
      <c r="AA8" s="11"/>
      <c r="AB8" s="11">
        <v>36.25366293527059</v>
      </c>
      <c r="AC8" s="11">
        <v>3.5671008088756628</v>
      </c>
      <c r="AD8" s="11">
        <v>8.5297348591077053</v>
      </c>
      <c r="AE8" s="11">
        <f>SUM(AB8:AD8)</f>
        <v>48.350498603253961</v>
      </c>
      <c r="AG8" s="10" t="str">
        <f>name!E4</f>
        <v>Managers, directors and senior officials</v>
      </c>
      <c r="AH8" s="11">
        <v>13.364431703914677</v>
      </c>
      <c r="AI8" s="11">
        <v>4.0782915409345932</v>
      </c>
      <c r="AJ8" s="11">
        <v>5.926301328250057</v>
      </c>
      <c r="AK8" s="11">
        <f>SUM(AH8:AJ8)</f>
        <v>23.369024573099324</v>
      </c>
      <c r="AL8" s="11"/>
      <c r="AM8" s="11">
        <v>16.16657846630725</v>
      </c>
      <c r="AN8" s="11">
        <v>5.817599671002994</v>
      </c>
      <c r="AO8" s="11">
        <v>7.3888932533742082</v>
      </c>
      <c r="AP8" s="11">
        <f>SUM(AM8:AO8)</f>
        <v>29.373071390684451</v>
      </c>
      <c r="AQ8" s="11"/>
      <c r="AR8" s="11">
        <v>17.42810464441423</v>
      </c>
      <c r="AS8" s="11">
        <v>7.3937453380779887</v>
      </c>
      <c r="AT8" s="11">
        <v>7.0643317720379599</v>
      </c>
      <c r="AU8" s="11">
        <f>SUM(AR8:AT8)</f>
        <v>31.886181754530178</v>
      </c>
    </row>
    <row r="9" spans="1:47" x14ac:dyDescent="0.2">
      <c r="A9" t="str">
        <f>name!E5</f>
        <v>Professional occupations</v>
      </c>
      <c r="B9" s="11">
        <v>123.63995696062888</v>
      </c>
      <c r="C9" s="11">
        <v>31.745402663550234</v>
      </c>
      <c r="D9" s="11">
        <v>16.179167858933983</v>
      </c>
      <c r="E9" s="11">
        <f t="shared" ref="E9:E18" si="0">SUM(B9:D9)</f>
        <v>171.5645274831131</v>
      </c>
      <c r="F9" s="11"/>
      <c r="G9" s="11">
        <v>139.37650947153759</v>
      </c>
      <c r="H9" s="11">
        <v>39.210002128347163</v>
      </c>
      <c r="I9" s="11">
        <v>13.52968901141846</v>
      </c>
      <c r="J9" s="11">
        <f t="shared" ref="J9:J16" si="1">SUM(G9:I9)</f>
        <v>192.11620061130321</v>
      </c>
      <c r="K9" s="11"/>
      <c r="L9" s="11">
        <v>166.9582603511621</v>
      </c>
      <c r="M9" s="11">
        <v>47.119516072263963</v>
      </c>
      <c r="N9" s="11">
        <v>12.376570381522622</v>
      </c>
      <c r="O9" s="11">
        <f t="shared" ref="O9:O16" si="2">SUM(L9:N9)</f>
        <v>226.45434680494867</v>
      </c>
      <c r="Q9" s="10" t="str">
        <f>name!E5</f>
        <v>Professional occupations</v>
      </c>
      <c r="R9" s="11">
        <v>68.859098981038372</v>
      </c>
      <c r="S9" s="11">
        <v>4.7096064907645143</v>
      </c>
      <c r="T9" s="11">
        <v>10.064694948819985</v>
      </c>
      <c r="U9" s="11">
        <f t="shared" ref="U9:U16" si="3">SUM(R9:T9)</f>
        <v>83.633400420622877</v>
      </c>
      <c r="V9" s="11"/>
      <c r="W9" s="11">
        <v>75.336853928445763</v>
      </c>
      <c r="X9" s="11">
        <v>6.7393421887938878</v>
      </c>
      <c r="Y9" s="11">
        <v>6.2258894451467768</v>
      </c>
      <c r="Z9" s="11">
        <f t="shared" ref="Z9:Z16" si="4">SUM(W9:Y9)</f>
        <v>88.302085562386424</v>
      </c>
      <c r="AA9" s="11"/>
      <c r="AB9" s="11">
        <v>91.14142256116331</v>
      </c>
      <c r="AC9" s="11">
        <v>8.9974065007134811</v>
      </c>
      <c r="AD9" s="11">
        <v>5.3402362090890136</v>
      </c>
      <c r="AE9" s="11">
        <f t="shared" ref="AE9:AE16" si="5">SUM(AB9:AD9)</f>
        <v>105.4790652709658</v>
      </c>
      <c r="AG9" s="10" t="str">
        <f>name!E5</f>
        <v>Professional occupations</v>
      </c>
      <c r="AH9" s="11">
        <v>54.780857979590479</v>
      </c>
      <c r="AI9" s="11">
        <v>27.035796172785723</v>
      </c>
      <c r="AJ9" s="11">
        <v>6.1144729101140003</v>
      </c>
      <c r="AK9" s="11">
        <f t="shared" ref="AK9:AK18" si="6">SUM(AH9:AJ9)</f>
        <v>87.931127062490205</v>
      </c>
      <c r="AL9" s="11"/>
      <c r="AM9" s="11">
        <v>64.039655543091797</v>
      </c>
      <c r="AN9" s="11">
        <v>32.470659939553258</v>
      </c>
      <c r="AO9" s="11">
        <v>7.3037995662716844</v>
      </c>
      <c r="AP9" s="11">
        <f t="shared" ref="AP9:AP18" si="7">SUM(AM9:AO9)</f>
        <v>103.81411504891673</v>
      </c>
      <c r="AQ9" s="11"/>
      <c r="AR9" s="11">
        <v>75.816837789998758</v>
      </c>
      <c r="AS9" s="11">
        <v>38.122109571550489</v>
      </c>
      <c r="AT9" s="11">
        <v>7.036334172433607</v>
      </c>
      <c r="AU9" s="11">
        <f t="shared" ref="AU9:AU18" si="8">SUM(AR9:AT9)</f>
        <v>120.97528153398287</v>
      </c>
    </row>
    <row r="10" spans="1:47" x14ac:dyDescent="0.2">
      <c r="A10" t="str">
        <f>name!E6</f>
        <v>Associate professional occupations</v>
      </c>
      <c r="B10" s="11">
        <v>65.541937407174572</v>
      </c>
      <c r="C10" s="11">
        <v>18.60672735915459</v>
      </c>
      <c r="D10" s="11">
        <v>13.034076772084182</v>
      </c>
      <c r="E10" s="11">
        <f t="shared" si="0"/>
        <v>97.182741538413339</v>
      </c>
      <c r="F10" s="11"/>
      <c r="G10" s="11">
        <v>73.27143693044637</v>
      </c>
      <c r="H10" s="11">
        <v>21.786946335450786</v>
      </c>
      <c r="I10" s="11">
        <v>11.096692761333781</v>
      </c>
      <c r="J10" s="11">
        <f t="shared" si="1"/>
        <v>106.15507602723095</v>
      </c>
      <c r="K10" s="11"/>
      <c r="L10" s="11">
        <v>84.750034963358601</v>
      </c>
      <c r="M10" s="11">
        <v>28.766551625011065</v>
      </c>
      <c r="N10" s="11">
        <v>11.099536919240983</v>
      </c>
      <c r="O10" s="11">
        <f t="shared" si="2"/>
        <v>124.61612350761064</v>
      </c>
      <c r="Q10" s="10" t="str">
        <f>name!E6</f>
        <v>Associate professional occupations</v>
      </c>
      <c r="R10" s="11">
        <v>40.658951884689671</v>
      </c>
      <c r="S10" s="11">
        <v>3.3560429471045898</v>
      </c>
      <c r="T10" s="11">
        <v>6.4292712553998905</v>
      </c>
      <c r="U10" s="11">
        <f t="shared" si="3"/>
        <v>50.444266087194151</v>
      </c>
      <c r="V10" s="11"/>
      <c r="W10" s="11">
        <v>44.981743853993692</v>
      </c>
      <c r="X10" s="11">
        <v>4.661062240260784</v>
      </c>
      <c r="Y10" s="11">
        <v>5.0114802791197617</v>
      </c>
      <c r="Z10" s="11">
        <f t="shared" si="4"/>
        <v>54.654286373374234</v>
      </c>
      <c r="AA10" s="11"/>
      <c r="AB10" s="11">
        <v>43.105333644695122</v>
      </c>
      <c r="AC10" s="11">
        <v>4.9747593304268971</v>
      </c>
      <c r="AD10" s="11">
        <v>5.2318727288361506</v>
      </c>
      <c r="AE10" s="11">
        <f t="shared" si="5"/>
        <v>53.311965703958172</v>
      </c>
      <c r="AG10" s="10" t="str">
        <f>name!E6</f>
        <v>Associate professional occupations</v>
      </c>
      <c r="AH10" s="11">
        <v>24.882985522484919</v>
      </c>
      <c r="AI10" s="11">
        <v>15.250684412049999</v>
      </c>
      <c r="AJ10" s="11">
        <v>6.6048055166842889</v>
      </c>
      <c r="AK10" s="11">
        <f t="shared" si="6"/>
        <v>46.738475451219209</v>
      </c>
      <c r="AL10" s="11"/>
      <c r="AM10" s="11">
        <v>28.289693076452696</v>
      </c>
      <c r="AN10" s="11">
        <v>17.125884095190006</v>
      </c>
      <c r="AO10" s="11">
        <v>6.085212482214021</v>
      </c>
      <c r="AP10" s="11">
        <f t="shared" si="7"/>
        <v>51.500789653856721</v>
      </c>
      <c r="AQ10" s="11"/>
      <c r="AR10" s="11">
        <v>41.644701318663472</v>
      </c>
      <c r="AS10" s="11">
        <v>23.79179229458417</v>
      </c>
      <c r="AT10" s="11">
        <v>5.8676641904048283</v>
      </c>
      <c r="AU10" s="11">
        <f t="shared" si="8"/>
        <v>71.304157803652473</v>
      </c>
    </row>
    <row r="11" spans="1:47" x14ac:dyDescent="0.2">
      <c r="A11" t="str">
        <f>name!E7</f>
        <v>Administrative and secretarial occupations</v>
      </c>
      <c r="B11" s="11">
        <v>60.139088796713381</v>
      </c>
      <c r="C11" s="11">
        <v>40.398446014419463</v>
      </c>
      <c r="D11" s="11">
        <v>4.5077735829091177</v>
      </c>
      <c r="E11" s="11">
        <f t="shared" si="0"/>
        <v>105.04530839404197</v>
      </c>
      <c r="F11" s="11"/>
      <c r="G11" s="11">
        <v>57.655211219096685</v>
      </c>
      <c r="H11" s="11">
        <v>38.572412037125488</v>
      </c>
      <c r="I11" s="11">
        <v>3.5562602549369715</v>
      </c>
      <c r="J11" s="11">
        <f t="shared" si="1"/>
        <v>99.783883511159146</v>
      </c>
      <c r="K11" s="11"/>
      <c r="L11" s="11">
        <v>58.551484195509836</v>
      </c>
      <c r="M11" s="11">
        <v>34.753499119836604</v>
      </c>
      <c r="N11" s="11">
        <v>4.5076355701726118</v>
      </c>
      <c r="O11" s="11">
        <f t="shared" si="2"/>
        <v>97.812618885519058</v>
      </c>
      <c r="Q11" s="10" t="str">
        <f>name!E7</f>
        <v>Administrative and secretarial occupations</v>
      </c>
      <c r="R11" s="11">
        <v>21.279078216610468</v>
      </c>
      <c r="S11" s="11">
        <v>4.4905185101175986</v>
      </c>
      <c r="T11" s="11">
        <v>1.4696396380359662</v>
      </c>
      <c r="U11" s="11">
        <f t="shared" si="3"/>
        <v>27.239236364764032</v>
      </c>
      <c r="V11" s="11"/>
      <c r="W11" s="11">
        <v>22.57070957922144</v>
      </c>
      <c r="X11" s="11">
        <v>5.3010181305927944</v>
      </c>
      <c r="Y11" s="11">
        <v>0.90614039749518638</v>
      </c>
      <c r="Z11" s="11">
        <f t="shared" si="4"/>
        <v>28.77786810730942</v>
      </c>
      <c r="AA11" s="11"/>
      <c r="AB11" s="11">
        <v>27.951164327799599</v>
      </c>
      <c r="AC11" s="11">
        <v>5.4960633311684273</v>
      </c>
      <c r="AD11" s="11">
        <v>1.3253773771832711</v>
      </c>
      <c r="AE11" s="11">
        <f t="shared" si="5"/>
        <v>34.772605036151297</v>
      </c>
      <c r="AG11" s="10" t="str">
        <f>name!E7</f>
        <v>Administrative and secretarial occupations</v>
      </c>
      <c r="AH11" s="11">
        <v>38.860010580102873</v>
      </c>
      <c r="AI11" s="11">
        <v>35.907927504301867</v>
      </c>
      <c r="AJ11" s="11">
        <v>3.0381339448731497</v>
      </c>
      <c r="AK11" s="11">
        <f t="shared" si="6"/>
        <v>77.806072029277885</v>
      </c>
      <c r="AL11" s="11"/>
      <c r="AM11" s="11">
        <v>35.084501639875256</v>
      </c>
      <c r="AN11" s="11">
        <v>33.271393906532708</v>
      </c>
      <c r="AO11" s="11">
        <v>2.6501198574417852</v>
      </c>
      <c r="AP11" s="11">
        <f t="shared" si="7"/>
        <v>71.006015403849744</v>
      </c>
      <c r="AQ11" s="11"/>
      <c r="AR11" s="11">
        <v>30.600319867710237</v>
      </c>
      <c r="AS11" s="11">
        <v>29.257435788668182</v>
      </c>
      <c r="AT11" s="11">
        <v>3.1822581929893383</v>
      </c>
      <c r="AU11" s="11">
        <f t="shared" si="8"/>
        <v>63.040013849367753</v>
      </c>
    </row>
    <row r="12" spans="1:47" x14ac:dyDescent="0.2">
      <c r="A12" t="str">
        <f>name!E8</f>
        <v>Skilled trades occupations</v>
      </c>
      <c r="B12" s="11">
        <v>67.085382039455496</v>
      </c>
      <c r="C12" s="11">
        <v>8.2725466416728022</v>
      </c>
      <c r="D12" s="11">
        <v>23.81339123977822</v>
      </c>
      <c r="E12" s="11">
        <f t="shared" si="0"/>
        <v>99.171319920906512</v>
      </c>
      <c r="F12" s="11"/>
      <c r="G12" s="11">
        <v>55.273645281372495</v>
      </c>
      <c r="H12" s="11">
        <v>6.9054117868056091</v>
      </c>
      <c r="I12" s="11">
        <v>21.872890548771998</v>
      </c>
      <c r="J12" s="11">
        <f t="shared" si="1"/>
        <v>84.051947616950102</v>
      </c>
      <c r="K12" s="11"/>
      <c r="L12" s="11">
        <v>45.166662821990386</v>
      </c>
      <c r="M12" s="11">
        <v>8.3546366963484289</v>
      </c>
      <c r="N12" s="11">
        <v>22.777110156924223</v>
      </c>
      <c r="O12" s="11">
        <f t="shared" si="2"/>
        <v>76.298409675263031</v>
      </c>
      <c r="Q12" s="10" t="str">
        <f>name!E8</f>
        <v>Skilled trades occupations</v>
      </c>
      <c r="R12" s="11">
        <v>63.264554175300042</v>
      </c>
      <c r="S12" s="11">
        <v>5.1062404722815007</v>
      </c>
      <c r="T12" s="11">
        <v>20.502067485320602</v>
      </c>
      <c r="U12" s="11">
        <f t="shared" si="3"/>
        <v>88.872862132902156</v>
      </c>
      <c r="V12" s="11"/>
      <c r="W12" s="11">
        <v>50.946170587431098</v>
      </c>
      <c r="X12" s="11">
        <v>4.1460616916955937</v>
      </c>
      <c r="Y12" s="11">
        <v>18.178103467508691</v>
      </c>
      <c r="Z12" s="11">
        <f t="shared" si="4"/>
        <v>73.270335746635382</v>
      </c>
      <c r="AA12" s="11"/>
      <c r="AB12" s="11">
        <v>40.967876984375557</v>
      </c>
      <c r="AC12" s="11">
        <v>5.1182248676488875</v>
      </c>
      <c r="AD12" s="11">
        <v>18.427412640421963</v>
      </c>
      <c r="AE12" s="11">
        <f t="shared" si="5"/>
        <v>64.513514492446404</v>
      </c>
      <c r="AG12" s="10" t="str">
        <f>name!E8</f>
        <v>Skilled trades occupations</v>
      </c>
      <c r="AH12" s="11">
        <v>3.8208278641554245</v>
      </c>
      <c r="AI12" s="11">
        <v>3.1663061693912962</v>
      </c>
      <c r="AJ12" s="11">
        <v>3.3113237544576206</v>
      </c>
      <c r="AK12" s="11">
        <f t="shared" si="6"/>
        <v>10.298457788004342</v>
      </c>
      <c r="AL12" s="11"/>
      <c r="AM12" s="11">
        <v>4.3274746939413644</v>
      </c>
      <c r="AN12" s="11">
        <v>2.7593500951100172</v>
      </c>
      <c r="AO12" s="11">
        <v>3.6947870812633212</v>
      </c>
      <c r="AP12" s="11">
        <f t="shared" si="7"/>
        <v>10.781611870314702</v>
      </c>
      <c r="AQ12" s="11"/>
      <c r="AR12" s="11">
        <v>4.1987858376148326</v>
      </c>
      <c r="AS12" s="11">
        <v>3.2364118286995454</v>
      </c>
      <c r="AT12" s="11">
        <v>4.3496975165022578</v>
      </c>
      <c r="AU12" s="11">
        <f t="shared" si="8"/>
        <v>11.784895182816637</v>
      </c>
    </row>
    <row r="13" spans="1:47" x14ac:dyDescent="0.2">
      <c r="A13" t="str">
        <f>name!E9</f>
        <v>Caring, leisure and other service occupations</v>
      </c>
      <c r="B13" s="11">
        <v>42.888592221285116</v>
      </c>
      <c r="C13" s="11">
        <v>36.221467037035595</v>
      </c>
      <c r="D13" s="11">
        <v>7.5944601781987382</v>
      </c>
      <c r="E13" s="11">
        <f t="shared" si="0"/>
        <v>86.704519436519462</v>
      </c>
      <c r="F13" s="11"/>
      <c r="G13" s="11">
        <v>40.680123042897392</v>
      </c>
      <c r="H13" s="11">
        <v>35.989273127309367</v>
      </c>
      <c r="I13" s="11">
        <v>7.8447337677690028</v>
      </c>
      <c r="J13" s="11">
        <f t="shared" si="1"/>
        <v>84.514129937975767</v>
      </c>
      <c r="K13" s="11"/>
      <c r="L13" s="11">
        <v>43.056204774090375</v>
      </c>
      <c r="M13" s="11">
        <v>34.659919296209587</v>
      </c>
      <c r="N13" s="11">
        <v>8.6351746698351288</v>
      </c>
      <c r="O13" s="11">
        <f t="shared" si="2"/>
        <v>86.351298740135093</v>
      </c>
      <c r="Q13" s="10" t="str">
        <f>name!E9</f>
        <v>Caring, leisure and other service occupations</v>
      </c>
      <c r="R13" s="11">
        <v>9.3832438609033204</v>
      </c>
      <c r="S13" s="11">
        <v>4.232051206922681</v>
      </c>
      <c r="T13" s="11">
        <v>1.4200316961230333</v>
      </c>
      <c r="U13" s="11">
        <f t="shared" si="3"/>
        <v>15.035326763949033</v>
      </c>
      <c r="V13" s="11"/>
      <c r="W13" s="11">
        <v>9.5753667427645883</v>
      </c>
      <c r="X13" s="11">
        <v>4.9834357957343256</v>
      </c>
      <c r="Y13" s="11">
        <v>0.85513795036726448</v>
      </c>
      <c r="Z13" s="11">
        <f t="shared" si="4"/>
        <v>15.413940488866178</v>
      </c>
      <c r="AA13" s="11"/>
      <c r="AB13" s="11">
        <v>9.8555726522714995</v>
      </c>
      <c r="AC13" s="11">
        <v>6.4849105757210772</v>
      </c>
      <c r="AD13" s="11">
        <v>1.2417569691665205</v>
      </c>
      <c r="AE13" s="11">
        <f t="shared" si="5"/>
        <v>17.582240197159098</v>
      </c>
      <c r="AG13" s="10" t="str">
        <f>name!E9</f>
        <v>Caring, leisure and other service occupations</v>
      </c>
      <c r="AH13" s="11">
        <v>33.505348360381795</v>
      </c>
      <c r="AI13" s="11">
        <v>31.989415830112918</v>
      </c>
      <c r="AJ13" s="11">
        <v>6.1744284820757036</v>
      </c>
      <c r="AK13" s="11">
        <f t="shared" si="6"/>
        <v>71.669192672570418</v>
      </c>
      <c r="AL13" s="11"/>
      <c r="AM13" s="11">
        <v>31.104756300132809</v>
      </c>
      <c r="AN13" s="11">
        <v>31.005837331575048</v>
      </c>
      <c r="AO13" s="11">
        <v>6.9895958174017379</v>
      </c>
      <c r="AP13" s="11">
        <f t="shared" si="7"/>
        <v>69.100189449109592</v>
      </c>
      <c r="AQ13" s="11"/>
      <c r="AR13" s="11">
        <v>33.200632121818884</v>
      </c>
      <c r="AS13" s="11">
        <v>28.175008720488506</v>
      </c>
      <c r="AT13" s="11">
        <v>7.3934177006686097</v>
      </c>
      <c r="AU13" s="11">
        <f t="shared" si="8"/>
        <v>68.769058542975998</v>
      </c>
    </row>
    <row r="14" spans="1:47" x14ac:dyDescent="0.2">
      <c r="A14" t="str">
        <f>name!E10</f>
        <v>Sales and customer service occupations</v>
      </c>
      <c r="B14" s="11">
        <v>37.212370925952591</v>
      </c>
      <c r="C14" s="11">
        <v>57.785522807830219</v>
      </c>
      <c r="D14" s="11">
        <v>6.7465226507327563</v>
      </c>
      <c r="E14" s="11">
        <f t="shared" si="0"/>
        <v>101.74441638451556</v>
      </c>
      <c r="F14" s="11"/>
      <c r="G14" s="11">
        <v>35.478324068789121</v>
      </c>
      <c r="H14" s="11">
        <v>55.577393948503321</v>
      </c>
      <c r="I14" s="11">
        <v>3.9437423910531559</v>
      </c>
      <c r="J14" s="11">
        <f t="shared" si="1"/>
        <v>94.999460408345584</v>
      </c>
      <c r="K14" s="11"/>
      <c r="L14" s="11">
        <v>37.43734809449866</v>
      </c>
      <c r="M14" s="11">
        <v>58.579829364686809</v>
      </c>
      <c r="N14" s="11">
        <v>3.0755556801412451</v>
      </c>
      <c r="O14" s="11">
        <f t="shared" si="2"/>
        <v>99.092733139326711</v>
      </c>
      <c r="Q14" s="10" t="str">
        <f>name!E10</f>
        <v>Sales and customer service occupations</v>
      </c>
      <c r="R14" s="11">
        <v>13.266442519607907</v>
      </c>
      <c r="S14" s="11">
        <v>15.578696408404149</v>
      </c>
      <c r="T14" s="11">
        <v>3.786429044623449</v>
      </c>
      <c r="U14" s="11">
        <f t="shared" si="3"/>
        <v>32.631567972635501</v>
      </c>
      <c r="V14" s="11"/>
      <c r="W14" s="11">
        <v>14.3544949507087</v>
      </c>
      <c r="X14" s="11">
        <v>15.51432279846591</v>
      </c>
      <c r="Y14" s="11">
        <v>2.0709769399262838</v>
      </c>
      <c r="Z14" s="11">
        <f t="shared" si="4"/>
        <v>31.939794689100893</v>
      </c>
      <c r="AA14" s="11"/>
      <c r="AB14" s="11">
        <v>16.344620024408936</v>
      </c>
      <c r="AC14" s="11">
        <v>17.495652263025239</v>
      </c>
      <c r="AD14" s="11">
        <v>1.8596523543307266</v>
      </c>
      <c r="AE14" s="11">
        <f t="shared" si="5"/>
        <v>35.699924641764902</v>
      </c>
      <c r="AG14" s="10" t="str">
        <f>name!E10</f>
        <v>Sales and customer service occupations</v>
      </c>
      <c r="AH14" s="11">
        <v>23.945928406344709</v>
      </c>
      <c r="AI14" s="11">
        <v>42.20682639942607</v>
      </c>
      <c r="AJ14" s="11">
        <v>2.9600936061093091</v>
      </c>
      <c r="AK14" s="11">
        <f t="shared" si="6"/>
        <v>69.112848411880094</v>
      </c>
      <c r="AL14" s="11"/>
      <c r="AM14" s="11">
        <v>21.123829118080419</v>
      </c>
      <c r="AN14" s="11">
        <v>40.063071150037388</v>
      </c>
      <c r="AO14" s="11">
        <v>1.872765451126873</v>
      </c>
      <c r="AP14" s="11">
        <f t="shared" si="7"/>
        <v>63.059665719244684</v>
      </c>
      <c r="AQ14" s="11"/>
      <c r="AR14" s="11">
        <v>21.09272807008972</v>
      </c>
      <c r="AS14" s="11">
        <v>41.084177101661588</v>
      </c>
      <c r="AT14" s="11">
        <v>1.2159033258105165</v>
      </c>
      <c r="AU14" s="11">
        <f t="shared" si="8"/>
        <v>63.392808497561823</v>
      </c>
    </row>
    <row r="15" spans="1:47" x14ac:dyDescent="0.2">
      <c r="A15" t="str">
        <f>name!E11</f>
        <v>Process, plant and machine operatives</v>
      </c>
      <c r="B15" s="11">
        <v>49.413690539634224</v>
      </c>
      <c r="C15" s="11">
        <v>7.1596565580574181</v>
      </c>
      <c r="D15" s="11">
        <v>6.8358012687050511</v>
      </c>
      <c r="E15" s="11">
        <f t="shared" si="0"/>
        <v>63.409148366396693</v>
      </c>
      <c r="F15" s="11"/>
      <c r="G15" s="11">
        <v>42.622966861897467</v>
      </c>
      <c r="H15" s="11">
        <v>7.6196910505252715</v>
      </c>
      <c r="I15" s="11">
        <v>8.5877696798789813</v>
      </c>
      <c r="J15" s="11">
        <f t="shared" si="1"/>
        <v>58.830427592301717</v>
      </c>
      <c r="K15" s="11"/>
      <c r="L15" s="11">
        <v>35.023783817831813</v>
      </c>
      <c r="M15" s="11">
        <v>9.266365481032059</v>
      </c>
      <c r="N15" s="11">
        <v>9.8861020762743408</v>
      </c>
      <c r="O15" s="11">
        <f t="shared" si="2"/>
        <v>54.176251375138214</v>
      </c>
      <c r="Q15" s="10" t="str">
        <f>name!E11</f>
        <v>Process, plant and machine operatives</v>
      </c>
      <c r="R15" s="11">
        <v>44.648018462304115</v>
      </c>
      <c r="S15" s="11">
        <v>5.6109490320629387</v>
      </c>
      <c r="T15" s="11">
        <v>6.1768082954590522</v>
      </c>
      <c r="U15" s="11">
        <f t="shared" si="3"/>
        <v>56.43577578982611</v>
      </c>
      <c r="V15" s="11"/>
      <c r="W15" s="11">
        <v>38.839723185916284</v>
      </c>
      <c r="X15" s="11">
        <v>6.3896428312620914</v>
      </c>
      <c r="Y15" s="11">
        <v>7.9216867942208227</v>
      </c>
      <c r="Z15" s="11">
        <f t="shared" si="4"/>
        <v>53.151052811399204</v>
      </c>
      <c r="AA15" s="11"/>
      <c r="AB15" s="11">
        <v>31.451296956146628</v>
      </c>
      <c r="AC15" s="11">
        <v>7.6324948323165653</v>
      </c>
      <c r="AD15" s="11">
        <v>8.9464864221857692</v>
      </c>
      <c r="AE15" s="11">
        <f t="shared" si="5"/>
        <v>48.030278210648966</v>
      </c>
      <c r="AG15" s="10" t="str">
        <f>name!E11</f>
        <v>Process, plant and machine operatives</v>
      </c>
      <c r="AH15" s="11">
        <v>4.765672077330108</v>
      </c>
      <c r="AI15" s="11">
        <v>1.5487075259944854</v>
      </c>
      <c r="AJ15" s="11">
        <v>0.65899297324599293</v>
      </c>
      <c r="AK15" s="11">
        <f t="shared" si="6"/>
        <v>6.9733725765705863</v>
      </c>
      <c r="AL15" s="11"/>
      <c r="AM15" s="11">
        <v>3.7832436759812058</v>
      </c>
      <c r="AN15" s="11">
        <v>1.230048219263181</v>
      </c>
      <c r="AO15" s="11">
        <v>0.66608288565815221</v>
      </c>
      <c r="AP15" s="11">
        <f t="shared" si="7"/>
        <v>5.6793747809025392</v>
      </c>
      <c r="AQ15" s="11"/>
      <c r="AR15" s="11">
        <v>3.5724868616851877</v>
      </c>
      <c r="AS15" s="11">
        <v>1.6338706487154944</v>
      </c>
      <c r="AT15" s="11">
        <v>0.93961565408856584</v>
      </c>
      <c r="AU15" s="11">
        <f t="shared" si="8"/>
        <v>6.1459731644892486</v>
      </c>
    </row>
    <row r="16" spans="1:47" x14ac:dyDescent="0.2">
      <c r="A16" t="str">
        <f>name!E12</f>
        <v>Elementary occupations</v>
      </c>
      <c r="B16" s="11">
        <v>48.143388953479928</v>
      </c>
      <c r="C16" s="11">
        <v>57.664781518981904</v>
      </c>
      <c r="D16" s="11">
        <v>7.736134018456978</v>
      </c>
      <c r="E16" s="11">
        <f t="shared" si="0"/>
        <v>113.5443044909188</v>
      </c>
      <c r="F16" s="11"/>
      <c r="G16" s="11">
        <v>44.549037504341086</v>
      </c>
      <c r="H16" s="11">
        <v>51.710734292476452</v>
      </c>
      <c r="I16" s="11">
        <v>5.6452572694667387</v>
      </c>
      <c r="J16" s="11">
        <f t="shared" si="1"/>
        <v>101.90502906628429</v>
      </c>
      <c r="K16" s="11"/>
      <c r="L16" s="11">
        <v>49.24823691663871</v>
      </c>
      <c r="M16" s="11">
        <v>44.923326442305232</v>
      </c>
      <c r="N16" s="11">
        <v>7.9459741553306626</v>
      </c>
      <c r="O16" s="11">
        <f t="shared" si="2"/>
        <v>102.1175375142746</v>
      </c>
      <c r="Q16" s="10" t="str">
        <f>name!E12</f>
        <v>Elementary occupations</v>
      </c>
      <c r="R16" s="11">
        <v>34.685205594292754</v>
      </c>
      <c r="S16" s="11">
        <v>20.80906446982625</v>
      </c>
      <c r="T16" s="11">
        <v>3.1634220811696978</v>
      </c>
      <c r="U16" s="11">
        <f t="shared" si="3"/>
        <v>58.657692145288706</v>
      </c>
      <c r="V16" s="11"/>
      <c r="W16" s="11">
        <v>31.882615452852527</v>
      </c>
      <c r="X16" s="11">
        <v>20.743665497963043</v>
      </c>
      <c r="Y16" s="11">
        <v>3.0454125496677515</v>
      </c>
      <c r="Z16" s="11">
        <f t="shared" si="4"/>
        <v>55.671693500483322</v>
      </c>
      <c r="AA16" s="11"/>
      <c r="AB16" s="11">
        <v>32.852011774299868</v>
      </c>
      <c r="AC16" s="11">
        <v>18.921047493360355</v>
      </c>
      <c r="AD16" s="11">
        <v>3.9290996438589225</v>
      </c>
      <c r="AE16" s="11">
        <f t="shared" si="5"/>
        <v>55.702158911519149</v>
      </c>
      <c r="AG16" s="10" t="str">
        <f>name!E12</f>
        <v>Elementary occupations</v>
      </c>
      <c r="AH16" s="11">
        <v>13.458183359187176</v>
      </c>
      <c r="AI16" s="11">
        <v>36.855717049155665</v>
      </c>
      <c r="AJ16" s="11">
        <v>4.5727119372872824</v>
      </c>
      <c r="AK16" s="11">
        <f t="shared" si="6"/>
        <v>54.88661234563012</v>
      </c>
      <c r="AL16" s="11"/>
      <c r="AM16" s="11">
        <v>12.666422051488626</v>
      </c>
      <c r="AN16" s="11">
        <v>30.96706879451343</v>
      </c>
      <c r="AO16" s="11">
        <v>2.5998447197989871</v>
      </c>
      <c r="AP16" s="11">
        <f t="shared" si="7"/>
        <v>46.233335565801042</v>
      </c>
      <c r="AQ16" s="11"/>
      <c r="AR16" s="11">
        <v>16.396225142338839</v>
      </c>
      <c r="AS16" s="11">
        <v>26.002278948944834</v>
      </c>
      <c r="AT16" s="11">
        <v>4.016874511471741</v>
      </c>
      <c r="AU16" s="11">
        <f t="shared" si="8"/>
        <v>46.41537860275541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539.04864524003756</v>
      </c>
      <c r="C18" s="34">
        <f t="shared" ref="C18:D18" si="9">SUM(C8:C16)</f>
        <v>263.95092639416976</v>
      </c>
      <c r="D18" s="34">
        <f t="shared" si="9"/>
        <v>102.11842836579291</v>
      </c>
      <c r="E18" s="34">
        <f t="shared" si="0"/>
        <v>905.11800000000017</v>
      </c>
      <c r="F18" s="34"/>
      <c r="G18" s="34">
        <f>SUM(G8:G16)</f>
        <v>541.27055972931657</v>
      </c>
      <c r="H18" s="34">
        <f t="shared" ref="H18:I18" si="10">SUM(H8:H16)</f>
        <v>266.31078800305198</v>
      </c>
      <c r="I18" s="34">
        <f t="shared" si="10"/>
        <v>90.862652267631503</v>
      </c>
      <c r="J18" s="34">
        <f t="shared" ref="J18" si="11">SUM(G18:I18)</f>
        <v>898.44400000000007</v>
      </c>
      <c r="K18" s="34"/>
      <c r="L18" s="34">
        <f>SUM(L8:L16)</f>
        <v>573.87378351476525</v>
      </c>
      <c r="M18" s="34">
        <f t="shared" ref="M18:N18" si="12">SUM(M8:M16)</f>
        <v>277.3844902446474</v>
      </c>
      <c r="N18" s="34">
        <f t="shared" si="12"/>
        <v>95.897726240587474</v>
      </c>
      <c r="O18" s="34">
        <f>SUM(L18:N18)</f>
        <v>947.15600000000018</v>
      </c>
      <c r="Q18" s="231" t="str">
        <f>name!E3</f>
        <v>All occupations</v>
      </c>
      <c r="R18" s="34">
        <f>SUM(R8:R16)</f>
        <v>327.6643993865452</v>
      </c>
      <c r="S18" s="34">
        <f t="shared" ref="S18:T18" si="13">SUM(S8:S16)</f>
        <v>65.91125379001717</v>
      </c>
      <c r="T18" s="34">
        <f t="shared" si="13"/>
        <v>62.757163912695489</v>
      </c>
      <c r="U18" s="34">
        <f t="shared" ref="U18" si="14">SUM(R18:T18)</f>
        <v>456.33281708925784</v>
      </c>
      <c r="V18" s="34"/>
      <c r="W18" s="34">
        <f>SUM(W8:W16)</f>
        <v>324.68440516396521</v>
      </c>
      <c r="X18" s="34">
        <f t="shared" ref="X18:Y18" si="15">SUM(X8:X16)</f>
        <v>71.599874800273938</v>
      </c>
      <c r="Y18" s="34">
        <f t="shared" si="15"/>
        <v>51.611551153080768</v>
      </c>
      <c r="Z18" s="34">
        <f t="shared" ref="Z18" si="16">SUM(W18:Y18)</f>
        <v>447.89583111731991</v>
      </c>
      <c r="AA18" s="34"/>
      <c r="AB18" s="34">
        <f>SUM(AB8:AB16)</f>
        <v>329.92296186043109</v>
      </c>
      <c r="AC18" s="34">
        <f t="shared" ref="AC18:AD18" si="17">SUM(AC8:AC16)</f>
        <v>78.687660003256582</v>
      </c>
      <c r="AD18" s="34">
        <f t="shared" si="17"/>
        <v>54.831629204180047</v>
      </c>
      <c r="AE18" s="34">
        <f t="shared" ref="AE18" si="18">SUM(AB18:AD18)</f>
        <v>463.44225106786774</v>
      </c>
      <c r="AG18" s="231" t="str">
        <f>name!E3</f>
        <v>All occupations</v>
      </c>
      <c r="AH18" s="34">
        <f>SUM(AH8:AH16)</f>
        <v>211.38424585349216</v>
      </c>
      <c r="AI18" s="34">
        <f t="shared" ref="AI18:AJ18" si="19">SUM(AI8:AI16)</f>
        <v>198.0396726041526</v>
      </c>
      <c r="AJ18" s="34">
        <f t="shared" si="19"/>
        <v>39.361264453097405</v>
      </c>
      <c r="AK18" s="34">
        <f t="shared" si="6"/>
        <v>448.78518291074215</v>
      </c>
      <c r="AL18" s="34"/>
      <c r="AM18" s="34">
        <f>SUM(AM8:AM16)</f>
        <v>216.58615456535142</v>
      </c>
      <c r="AN18" s="34">
        <f t="shared" ref="AN18:AO18" si="20">SUM(AN8:AN16)</f>
        <v>194.71091320277804</v>
      </c>
      <c r="AO18" s="34">
        <f t="shared" si="20"/>
        <v>39.251101114550764</v>
      </c>
      <c r="AP18" s="34">
        <f t="shared" si="7"/>
        <v>450.54816888268022</v>
      </c>
      <c r="AQ18" s="34"/>
      <c r="AR18" s="34">
        <f>SUM(AR8:AR16)</f>
        <v>243.95082165433413</v>
      </c>
      <c r="AS18" s="34">
        <f t="shared" ref="AS18:AT18" si="21">SUM(AS8:AS16)</f>
        <v>198.69683024139078</v>
      </c>
      <c r="AT18" s="34">
        <f t="shared" si="21"/>
        <v>41.06609703640742</v>
      </c>
      <c r="AU18" s="34">
        <f t="shared" si="8"/>
        <v>483.71374893213238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8.3451164923495647</v>
      </c>
      <c r="C26" s="18">
        <f t="shared" ref="C26:O26" si="22">C8/C$18*100</f>
        <v>2.3096625864322777</v>
      </c>
      <c r="D26" s="18">
        <f t="shared" si="22"/>
        <v>15.346006638350584</v>
      </c>
      <c r="E26" s="18">
        <f t="shared" si="22"/>
        <v>7.3749184067905693</v>
      </c>
      <c r="F26" s="18"/>
      <c r="G26" s="18">
        <f t="shared" si="22"/>
        <v>9.6741462116699424</v>
      </c>
      <c r="H26" s="18">
        <f t="shared" si="22"/>
        <v>3.3565757375199032</v>
      </c>
      <c r="I26" s="18">
        <f t="shared" si="22"/>
        <v>16.272490637244577</v>
      </c>
      <c r="J26" s="18">
        <f t="shared" si="22"/>
        <v>8.4688467203798226</v>
      </c>
      <c r="K26" s="18"/>
      <c r="L26" s="18">
        <f t="shared" si="22"/>
        <v>9.354281223809144</v>
      </c>
      <c r="M26" s="18">
        <f t="shared" si="22"/>
        <v>3.9514992843638836</v>
      </c>
      <c r="N26" s="18">
        <f t="shared" si="22"/>
        <v>16.261143243400149</v>
      </c>
      <c r="O26" s="18">
        <f t="shared" si="22"/>
        <v>8.4713268308266141</v>
      </c>
      <c r="Q26" t="str">
        <f>$A$8</f>
        <v>Managers, directors and senior officials</v>
      </c>
      <c r="R26" s="18">
        <f>R8/R$18*100</f>
        <v>9.65005833743224</v>
      </c>
      <c r="S26" s="18">
        <f t="shared" ref="S26:U26" si="23">S8/S$18*100</f>
        <v>3.0618204577965433</v>
      </c>
      <c r="T26" s="18">
        <f t="shared" si="23"/>
        <v>15.527788160249361</v>
      </c>
      <c r="U26" s="18">
        <f t="shared" si="23"/>
        <v>9.5068090190826169</v>
      </c>
      <c r="V26" s="18"/>
      <c r="W26" s="18">
        <f t="shared" ref="W26:Z26" si="24">W8/W$18*100</f>
        <v>11.148280085811892</v>
      </c>
      <c r="X26" s="18">
        <f t="shared" si="24"/>
        <v>4.3593981612570811</v>
      </c>
      <c r="Y26" s="18">
        <f t="shared" si="24"/>
        <v>14.331526885695439</v>
      </c>
      <c r="Z26" s="18">
        <f t="shared" si="24"/>
        <v>10.429830016776513</v>
      </c>
      <c r="AA26" s="18"/>
      <c r="AB26" s="18">
        <f t="shared" ref="AB26:AE26" si="25">AB8/AB$18*100</f>
        <v>10.988523724095067</v>
      </c>
      <c r="AC26" s="18">
        <f t="shared" si="25"/>
        <v>4.5332404200709924</v>
      </c>
      <c r="AD26" s="18">
        <f t="shared" si="25"/>
        <v>15.556230925302231</v>
      </c>
      <c r="AE26" s="18">
        <f t="shared" si="25"/>
        <v>10.432906903037932</v>
      </c>
      <c r="AG26" t="str">
        <f>$A$8</f>
        <v>Managers, directors and senior officials</v>
      </c>
      <c r="AH26" s="18">
        <f>AH8/AH$18*100</f>
        <v>6.3223404610660543</v>
      </c>
      <c r="AI26" s="18">
        <f t="shared" ref="AI26:AK26" si="26">AI8/AI$18*100</f>
        <v>2.0593305812449003</v>
      </c>
      <c r="AJ26" s="18">
        <f t="shared" si="26"/>
        <v>15.056176194013773</v>
      </c>
      <c r="AK26" s="18">
        <f t="shared" si="26"/>
        <v>5.207173824575027</v>
      </c>
      <c r="AL26" s="18"/>
      <c r="AM26" s="18">
        <f t="shared" ref="AM26:AP26" si="27">AM8/AM$18*100</f>
        <v>7.4642714345017112</v>
      </c>
      <c r="AN26" s="18">
        <f t="shared" si="27"/>
        <v>2.9878138699623702</v>
      </c>
      <c r="AO26" s="18">
        <f t="shared" si="27"/>
        <v>18.824677635948088</v>
      </c>
      <c r="AP26" s="18">
        <f t="shared" si="27"/>
        <v>6.5194075615770632</v>
      </c>
      <c r="AQ26" s="18"/>
      <c r="AR26" s="18">
        <f t="shared" ref="AR26:AU26" si="28">AR8/AR$18*100</f>
        <v>7.144105736650876</v>
      </c>
      <c r="AS26" s="18">
        <f t="shared" si="28"/>
        <v>3.7211189172447043</v>
      </c>
      <c r="AT26" s="18">
        <f t="shared" si="28"/>
        <v>17.202345199191999</v>
      </c>
      <c r="AU26" s="18">
        <f t="shared" si="28"/>
        <v>6.5919527457971805</v>
      </c>
    </row>
    <row r="27" spans="1:47" x14ac:dyDescent="0.2">
      <c r="A27" t="str">
        <f>$A$9</f>
        <v>Professional occupations</v>
      </c>
      <c r="B27" s="18">
        <f t="shared" ref="B27:B34" si="29">B9/B$18*100</f>
        <v>22.936697467363487</v>
      </c>
      <c r="C27" s="18">
        <f t="shared" ref="C27:O27" si="30">C9/C$18*100</f>
        <v>12.027009375274327</v>
      </c>
      <c r="D27" s="18">
        <f t="shared" si="30"/>
        <v>15.843533941767552</v>
      </c>
      <c r="E27" s="18">
        <f t="shared" si="30"/>
        <v>18.954934879553058</v>
      </c>
      <c r="F27" s="18"/>
      <c r="G27" s="18">
        <f t="shared" si="30"/>
        <v>25.749878127721974</v>
      </c>
      <c r="H27" s="18">
        <f t="shared" si="30"/>
        <v>14.723399837597945</v>
      </c>
      <c r="I27" s="18">
        <f t="shared" si="30"/>
        <v>14.890264232621586</v>
      </c>
      <c r="J27" s="18">
        <f t="shared" si="30"/>
        <v>21.383213712964103</v>
      </c>
      <c r="K27" s="18"/>
      <c r="L27" s="18">
        <f t="shared" si="30"/>
        <v>29.093202224469</v>
      </c>
      <c r="M27" s="18">
        <f t="shared" si="30"/>
        <v>16.987076685760449</v>
      </c>
      <c r="N27" s="18">
        <f t="shared" si="30"/>
        <v>12.906010253540714</v>
      </c>
      <c r="O27" s="18">
        <f t="shared" si="30"/>
        <v>23.908875286114288</v>
      </c>
      <c r="Q27" t="str">
        <f>$A$9</f>
        <v>Professional occupations</v>
      </c>
      <c r="R27" s="18">
        <f t="shared" ref="R27:U27" si="31">R9/R$18*100</f>
        <v>21.015129843204416</v>
      </c>
      <c r="S27" s="18">
        <f t="shared" si="31"/>
        <v>7.1453753645296683</v>
      </c>
      <c r="T27" s="18">
        <f t="shared" si="31"/>
        <v>16.037523561168996</v>
      </c>
      <c r="U27" s="18">
        <f t="shared" si="31"/>
        <v>18.327281599882031</v>
      </c>
      <c r="V27" s="18"/>
      <c r="W27" s="18">
        <f t="shared" ref="W27:Z27" si="32">W9/W$18*100</f>
        <v>23.203102067806658</v>
      </c>
      <c r="X27" s="18">
        <f t="shared" si="32"/>
        <v>9.4125055491969984</v>
      </c>
      <c r="Y27" s="18">
        <f t="shared" si="32"/>
        <v>12.062976806646789</v>
      </c>
      <c r="Z27" s="18">
        <f t="shared" si="32"/>
        <v>19.714871054304801</v>
      </c>
      <c r="AA27" s="18"/>
      <c r="AB27" s="18">
        <f t="shared" ref="AB27:AE27" si="33">AB9/AB$18*100</f>
        <v>27.62506193785909</v>
      </c>
      <c r="AC27" s="18">
        <f t="shared" si="33"/>
        <v>11.434329728881394</v>
      </c>
      <c r="AD27" s="18">
        <f t="shared" si="33"/>
        <v>9.7393352825669908</v>
      </c>
      <c r="AE27" s="18">
        <f t="shared" si="33"/>
        <v>22.75991561579032</v>
      </c>
      <c r="AG27" t="str">
        <f>$A$9</f>
        <v>Professional occupations</v>
      </c>
      <c r="AH27" s="18">
        <f t="shared" ref="AH27:AK27" si="34">AH9/AH$18*100</f>
        <v>25.915298350832831</v>
      </c>
      <c r="AI27" s="18">
        <f>AI9/AI$18*100</f>
        <v>13.651707164162834</v>
      </c>
      <c r="AJ27" s="18">
        <f t="shared" si="34"/>
        <v>15.53423904204084</v>
      </c>
      <c r="AK27" s="18">
        <f t="shared" si="34"/>
        <v>19.59314398309327</v>
      </c>
      <c r="AL27" s="18"/>
      <c r="AM27" s="18">
        <f t="shared" ref="AM27:AP27" si="35">AM9/AM$18*100</f>
        <v>29.567751305067308</v>
      </c>
      <c r="AN27" s="18">
        <f t="shared" si="35"/>
        <v>16.676343100367106</v>
      </c>
      <c r="AO27" s="18">
        <f t="shared" si="35"/>
        <v>18.607884515025987</v>
      </c>
      <c r="AP27" s="18">
        <f t="shared" si="35"/>
        <v>23.041734983934482</v>
      </c>
      <c r="AQ27" s="18"/>
      <c r="AR27" s="18">
        <f t="shared" ref="AR27:AU27" si="36">AR9/AR$18*100</f>
        <v>31.078738442384651</v>
      </c>
      <c r="AS27" s="18">
        <f t="shared" si="36"/>
        <v>19.186068305788815</v>
      </c>
      <c r="AT27" s="18">
        <f t="shared" si="36"/>
        <v>17.1341682804565</v>
      </c>
      <c r="AU27" s="18">
        <f t="shared" si="36"/>
        <v>25.009684302142166</v>
      </c>
    </row>
    <row r="28" spans="1:47" x14ac:dyDescent="0.2">
      <c r="A28" t="str">
        <f>$A$10</f>
        <v>Associate professional occupations</v>
      </c>
      <c r="B28" s="18">
        <f t="shared" si="29"/>
        <v>12.158816831454764</v>
      </c>
      <c r="C28" s="18">
        <f t="shared" ref="C28:O28" si="37">C10/C$18*100</f>
        <v>7.0493131482207154</v>
      </c>
      <c r="D28" s="18">
        <f t="shared" si="37"/>
        <v>12.763687201878509</v>
      </c>
      <c r="E28" s="18">
        <f t="shared" si="37"/>
        <v>10.737024513755479</v>
      </c>
      <c r="F28" s="18"/>
      <c r="G28" s="18">
        <f t="shared" si="37"/>
        <v>13.536933722589421</v>
      </c>
      <c r="H28" s="18">
        <f t="shared" si="37"/>
        <v>8.1810228187981267</v>
      </c>
      <c r="I28" s="18">
        <f t="shared" si="37"/>
        <v>12.212600539822473</v>
      </c>
      <c r="J28" s="18">
        <f t="shared" si="37"/>
        <v>11.81543602352856</v>
      </c>
      <c r="K28" s="18"/>
      <c r="L28" s="18">
        <f t="shared" si="37"/>
        <v>14.768061793012377</v>
      </c>
      <c r="M28" s="18">
        <f t="shared" si="37"/>
        <v>10.370641703737494</v>
      </c>
      <c r="N28" s="18">
        <f t="shared" si="37"/>
        <v>11.574348375470917</v>
      </c>
      <c r="O28" s="18">
        <f t="shared" si="37"/>
        <v>13.156874211598787</v>
      </c>
      <c r="Q28" t="str">
        <f>$A$10</f>
        <v>Associate professional occupations</v>
      </c>
      <c r="R28" s="18">
        <f t="shared" ref="R28:U28" si="38">R10/R$18*100</f>
        <v>12.408718176528041</v>
      </c>
      <c r="S28" s="18">
        <f t="shared" si="38"/>
        <v>5.0917601382556192</v>
      </c>
      <c r="T28" s="18">
        <f t="shared" si="38"/>
        <v>10.244681012583614</v>
      </c>
      <c r="U28" s="18">
        <f t="shared" si="38"/>
        <v>11.054270961478394</v>
      </c>
      <c r="V28" s="18"/>
      <c r="W28" s="18">
        <f t="shared" ref="W28:Z28" si="39">W10/W$18*100</f>
        <v>13.853989639963757</v>
      </c>
      <c r="X28" s="18">
        <f t="shared" si="39"/>
        <v>6.5098748472154462</v>
      </c>
      <c r="Y28" s="18">
        <f t="shared" si="39"/>
        <v>9.7099974078586069</v>
      </c>
      <c r="Z28" s="18">
        <f t="shared" si="39"/>
        <v>12.202454806742402</v>
      </c>
      <c r="AA28" s="18"/>
      <c r="AB28" s="18">
        <f t="shared" ref="AB28:AE28" si="40">AB10/AB$18*100</f>
        <v>13.065272390143667</v>
      </c>
      <c r="AC28" s="18">
        <f t="shared" si="40"/>
        <v>6.3221594468827895</v>
      </c>
      <c r="AD28" s="18">
        <f t="shared" si="40"/>
        <v>9.541705772326937</v>
      </c>
      <c r="AE28" s="18">
        <f t="shared" si="40"/>
        <v>11.503475477498279</v>
      </c>
      <c r="AG28" t="str">
        <f>$A$10</f>
        <v>Associate professional occupations</v>
      </c>
      <c r="AH28" s="18">
        <f t="shared" ref="AH28:AK28" si="41">AH10/AH$18*100</f>
        <v>11.771447499323584</v>
      </c>
      <c r="AI28" s="18">
        <f t="shared" si="41"/>
        <v>7.7008228762998954</v>
      </c>
      <c r="AJ28" s="18">
        <f t="shared" si="41"/>
        <v>16.779962758956909</v>
      </c>
      <c r="AK28" s="18">
        <f t="shared" si="41"/>
        <v>10.414442640035849</v>
      </c>
      <c r="AL28" s="18"/>
      <c r="AM28" s="18">
        <f t="shared" ref="AM28:AP28" si="42">AM10/AM$18*100</f>
        <v>13.061635049213976</v>
      </c>
      <c r="AN28" s="18">
        <f t="shared" si="42"/>
        <v>8.7955440265202682</v>
      </c>
      <c r="AO28" s="18">
        <f t="shared" si="42"/>
        <v>15.503291141960279</v>
      </c>
      <c r="AP28" s="18">
        <f t="shared" si="42"/>
        <v>11.430695586128813</v>
      </c>
      <c r="AQ28" s="18"/>
      <c r="AR28" s="18">
        <f t="shared" ref="AR28:AU28" si="43">AR10/AR$18*100</f>
        <v>17.070941198825675</v>
      </c>
      <c r="AS28" s="18">
        <f t="shared" si="43"/>
        <v>11.973916375857751</v>
      </c>
      <c r="AT28" s="18">
        <f t="shared" si="43"/>
        <v>14.288341512471497</v>
      </c>
      <c r="AU28" s="18">
        <f t="shared" si="43"/>
        <v>14.740982236098654</v>
      </c>
    </row>
    <row r="29" spans="1:47" x14ac:dyDescent="0.2">
      <c r="A29" t="str">
        <f>$A$11</f>
        <v>Administrative and secretarial occupations</v>
      </c>
      <c r="B29" s="18">
        <f t="shared" si="29"/>
        <v>11.156523502611446</v>
      </c>
      <c r="C29" s="18">
        <f t="shared" ref="C29:O29" si="44">C11/C$18*100</f>
        <v>15.305286693364604</v>
      </c>
      <c r="D29" s="18">
        <f t="shared" si="44"/>
        <v>4.414260633508837</v>
      </c>
      <c r="E29" s="18">
        <f t="shared" si="44"/>
        <v>11.605703167326464</v>
      </c>
      <c r="F29" s="18"/>
      <c r="G29" s="18">
        <f t="shared" si="44"/>
        <v>10.651828403142675</v>
      </c>
      <c r="H29" s="18">
        <f t="shared" si="44"/>
        <v>14.483984042239943</v>
      </c>
      <c r="I29" s="18">
        <f t="shared" si="44"/>
        <v>3.9138855912572095</v>
      </c>
      <c r="J29" s="18">
        <f t="shared" si="44"/>
        <v>11.106299726099694</v>
      </c>
      <c r="K29" s="18"/>
      <c r="L29" s="18">
        <f t="shared" si="44"/>
        <v>10.20285050083724</v>
      </c>
      <c r="M29" s="18">
        <f t="shared" si="44"/>
        <v>12.528998679480866</v>
      </c>
      <c r="N29" s="18">
        <f t="shared" si="44"/>
        <v>4.7004613632484791</v>
      </c>
      <c r="O29" s="18">
        <f t="shared" si="44"/>
        <v>10.326980865403275</v>
      </c>
      <c r="Q29" t="str">
        <f>$A$11</f>
        <v>Administrative and secretarial occupations</v>
      </c>
      <c r="R29" s="18">
        <f t="shared" ref="R29:U29" si="45">R11/R$18*100</f>
        <v>6.4941685018113828</v>
      </c>
      <c r="S29" s="18">
        <f t="shared" si="45"/>
        <v>6.8129769226112442</v>
      </c>
      <c r="T29" s="18">
        <f t="shared" si="45"/>
        <v>2.3417878476478839</v>
      </c>
      <c r="U29" s="18">
        <f t="shared" si="45"/>
        <v>5.9691600833161402</v>
      </c>
      <c r="V29" s="18"/>
      <c r="W29" s="18">
        <f t="shared" ref="W29:Z29" si="46">W11/W$18*100</f>
        <v>6.9515841291555898</v>
      </c>
      <c r="X29" s="18">
        <f t="shared" si="46"/>
        <v>7.4036695530262469</v>
      </c>
      <c r="Y29" s="18">
        <f t="shared" si="46"/>
        <v>1.755693012999276</v>
      </c>
      <c r="Z29" s="18">
        <f t="shared" si="46"/>
        <v>6.4251252429655832</v>
      </c>
      <c r="AA29" s="18"/>
      <c r="AB29" s="18">
        <f t="shared" ref="AB29:AE29" si="47">AB11/AB$18*100</f>
        <v>8.4720275818886215</v>
      </c>
      <c r="AC29" s="18">
        <f t="shared" si="47"/>
        <v>6.984657226992093</v>
      </c>
      <c r="AD29" s="18">
        <f t="shared" si="47"/>
        <v>2.4171767215741093</v>
      </c>
      <c r="AE29" s="18">
        <f t="shared" si="47"/>
        <v>7.5031149956716181</v>
      </c>
      <c r="AG29" t="str">
        <f>$A$11</f>
        <v>Administrative and secretarial occupations</v>
      </c>
      <c r="AH29" s="18">
        <f t="shared" ref="AH29:AK29" si="48">AH11/AH$18*100</f>
        <v>18.383588816281168</v>
      </c>
      <c r="AI29" s="18">
        <f t="shared" si="48"/>
        <v>18.131683935913014</v>
      </c>
      <c r="AJ29" s="18">
        <f t="shared" si="48"/>
        <v>7.718588279838845</v>
      </c>
      <c r="AK29" s="18">
        <f t="shared" si="48"/>
        <v>17.33704119299156</v>
      </c>
      <c r="AL29" s="18"/>
      <c r="AM29" s="18">
        <f t="shared" ref="AM29:AP29" si="49">AM11/AM$18*100</f>
        <v>16.198866317324576</v>
      </c>
      <c r="AN29" s="18">
        <f t="shared" si="49"/>
        <v>17.087585569424572</v>
      </c>
      <c r="AO29" s="18">
        <f t="shared" si="49"/>
        <v>6.751708314392638</v>
      </c>
      <c r="AP29" s="18">
        <f t="shared" si="49"/>
        <v>15.759916543427179</v>
      </c>
      <c r="AQ29" s="18"/>
      <c r="AR29" s="18">
        <f t="shared" ref="AR29:AU29" si="50">AR11/AR$18*100</f>
        <v>12.543642878591871</v>
      </c>
      <c r="AS29" s="18">
        <f t="shared" si="50"/>
        <v>14.724661562604801</v>
      </c>
      <c r="AT29" s="18">
        <f t="shared" si="50"/>
        <v>7.7491128269825253</v>
      </c>
      <c r="AU29" s="18">
        <f t="shared" si="50"/>
        <v>13.032504035400617</v>
      </c>
    </row>
    <row r="30" spans="1:47" x14ac:dyDescent="0.2">
      <c r="A30" t="str">
        <f>$A$12</f>
        <v>Skilled trades occupations</v>
      </c>
      <c r="B30" s="18">
        <f t="shared" si="29"/>
        <v>12.44514435419506</v>
      </c>
      <c r="C30" s="18">
        <f t="shared" ref="C30:O30" si="51">C12/C$18*100</f>
        <v>3.1341229806176312</v>
      </c>
      <c r="D30" s="18">
        <f t="shared" si="51"/>
        <v>23.319386736424846</v>
      </c>
      <c r="E30" s="18">
        <f t="shared" si="51"/>
        <v>10.956728285251922</v>
      </c>
      <c r="F30" s="18"/>
      <c r="G30" s="18">
        <f t="shared" si="51"/>
        <v>10.211832934164059</v>
      </c>
      <c r="H30" s="18">
        <f t="shared" si="51"/>
        <v>2.5929898817041055</v>
      </c>
      <c r="I30" s="18">
        <f t="shared" si="51"/>
        <v>24.072476427769761</v>
      </c>
      <c r="J30" s="18">
        <f t="shared" si="51"/>
        <v>9.355279529603413</v>
      </c>
      <c r="K30" s="18"/>
      <c r="L30" s="18">
        <f t="shared" si="51"/>
        <v>7.870487225494295</v>
      </c>
      <c r="M30" s="18">
        <f t="shared" si="51"/>
        <v>3.0119336120703113</v>
      </c>
      <c r="N30" s="18">
        <f t="shared" si="51"/>
        <v>23.751460070889674</v>
      </c>
      <c r="O30" s="18">
        <f t="shared" si="51"/>
        <v>8.0555272494988177</v>
      </c>
      <c r="Q30" t="str">
        <f>$A$12</f>
        <v>Skilled trades occupations</v>
      </c>
      <c r="R30" s="18">
        <f t="shared" ref="R30:U30" si="52">R12/R$18*100</f>
        <v>19.307728973225114</v>
      </c>
      <c r="S30" s="18">
        <f t="shared" si="52"/>
        <v>7.7471451059771601</v>
      </c>
      <c r="T30" s="18">
        <f t="shared" si="52"/>
        <v>32.668887832219468</v>
      </c>
      <c r="U30" s="18">
        <f t="shared" si="52"/>
        <v>19.475448358016905</v>
      </c>
      <c r="V30" s="18"/>
      <c r="W30" s="18">
        <f t="shared" ref="W30:Z30" si="53">W12/W$18*100</f>
        <v>15.690981697043116</v>
      </c>
      <c r="X30" s="18">
        <f t="shared" si="53"/>
        <v>5.7905990803209209</v>
      </c>
      <c r="Y30" s="18">
        <f t="shared" si="53"/>
        <v>35.220998131972657</v>
      </c>
      <c r="Z30" s="18">
        <f t="shared" si="53"/>
        <v>16.358789400619195</v>
      </c>
      <c r="AA30" s="18"/>
      <c r="AB30" s="18">
        <f t="shared" ref="AB30:AE30" si="54">AB12/AB$18*100</f>
        <v>12.417407007186847</v>
      </c>
      <c r="AC30" s="18">
        <f t="shared" si="54"/>
        <v>6.504482237033181</v>
      </c>
      <c r="AD30" s="18">
        <f t="shared" si="54"/>
        <v>33.607268118557315</v>
      </c>
      <c r="AE30" s="18">
        <f t="shared" si="54"/>
        <v>13.920507753402672</v>
      </c>
      <c r="AG30" t="str">
        <f>$A$12</f>
        <v>Skilled trades occupations</v>
      </c>
      <c r="AH30" s="18">
        <f t="shared" ref="AH30:AK30" si="55">AH12/AH$18*100</f>
        <v>1.8075272585846316</v>
      </c>
      <c r="AI30" s="18">
        <f t="shared" si="55"/>
        <v>1.598824178890762</v>
      </c>
      <c r="AJ30" s="18">
        <f t="shared" si="55"/>
        <v>8.4126457837841304</v>
      </c>
      <c r="AK30" s="18">
        <f t="shared" si="55"/>
        <v>2.2947410431891595</v>
      </c>
      <c r="AL30" s="18"/>
      <c r="AM30" s="18">
        <f t="shared" ref="AM30:AP30" si="56">AM12/AM$18*100</f>
        <v>1.9980384723233164</v>
      </c>
      <c r="AN30" s="18">
        <f t="shared" si="56"/>
        <v>1.4171522539347055</v>
      </c>
      <c r="AO30" s="18">
        <f t="shared" si="56"/>
        <v>9.4132061938349754</v>
      </c>
      <c r="AP30" s="18">
        <f t="shared" si="56"/>
        <v>2.3929987102271775</v>
      </c>
      <c r="AQ30" s="18"/>
      <c r="AR30" s="18">
        <f t="shared" ref="AR30:AU30" si="57">AR12/AR$18*100</f>
        <v>1.721160768855412</v>
      </c>
      <c r="AS30" s="18">
        <f t="shared" si="57"/>
        <v>1.6288190530104212</v>
      </c>
      <c r="AT30" s="18">
        <f t="shared" si="57"/>
        <v>10.591942820000657</v>
      </c>
      <c r="AU30" s="18">
        <f t="shared" si="57"/>
        <v>2.4363366161978002</v>
      </c>
    </row>
    <row r="31" spans="1:47" x14ac:dyDescent="0.2">
      <c r="A31" t="str">
        <f>$A$13</f>
        <v>Caring, leisure and other service occupations</v>
      </c>
      <c r="B31" s="18">
        <f t="shared" si="29"/>
        <v>7.956349134721763</v>
      </c>
      <c r="C31" s="18">
        <f t="shared" ref="C31:O31" si="58">C13/C$18*100</f>
        <v>13.722803527101265</v>
      </c>
      <c r="D31" s="18">
        <f t="shared" si="58"/>
        <v>7.436914472474089</v>
      </c>
      <c r="E31" s="18">
        <f t="shared" si="58"/>
        <v>9.5793608608512315</v>
      </c>
      <c r="F31" s="18"/>
      <c r="G31" s="18">
        <f t="shared" si="58"/>
        <v>7.5156725803156688</v>
      </c>
      <c r="H31" s="18">
        <f t="shared" si="58"/>
        <v>13.514012480371965</v>
      </c>
      <c r="I31" s="18">
        <f t="shared" si="58"/>
        <v>8.6336174126446625</v>
      </c>
      <c r="J31" s="18">
        <f t="shared" si="58"/>
        <v>9.4067220592464036</v>
      </c>
      <c r="K31" s="18"/>
      <c r="L31" s="18">
        <f t="shared" si="58"/>
        <v>7.5027307416601268</v>
      </c>
      <c r="M31" s="18">
        <f t="shared" si="58"/>
        <v>12.495262177651048</v>
      </c>
      <c r="N31" s="18">
        <f t="shared" si="58"/>
        <v>9.0045666444387518</v>
      </c>
      <c r="O31" s="18">
        <f t="shared" si="58"/>
        <v>9.1169035238266005</v>
      </c>
      <c r="Q31" t="str">
        <f>$A$13</f>
        <v>Caring, leisure and other service occupations</v>
      </c>
      <c r="R31" s="18">
        <f t="shared" ref="R31:U31" si="59">R13/R$18*100</f>
        <v>2.8636751134608072</v>
      </c>
      <c r="S31" s="18">
        <f t="shared" si="59"/>
        <v>6.4208325036651956</v>
      </c>
      <c r="T31" s="18">
        <f t="shared" si="59"/>
        <v>2.2627403910388746</v>
      </c>
      <c r="U31" s="18">
        <f t="shared" si="59"/>
        <v>3.2948160204327692</v>
      </c>
      <c r="V31" s="18"/>
      <c r="W31" s="18">
        <f t="shared" ref="W31:Z31" si="60">W13/W$18*100</f>
        <v>2.9491304757704762</v>
      </c>
      <c r="X31" s="18">
        <f t="shared" si="60"/>
        <v>6.9601180304232306</v>
      </c>
      <c r="Y31" s="18">
        <f t="shared" si="60"/>
        <v>1.6568731829642365</v>
      </c>
      <c r="Z31" s="18">
        <f t="shared" si="60"/>
        <v>3.4414119127687783</v>
      </c>
      <c r="AA31" s="18"/>
      <c r="AB31" s="18">
        <f t="shared" ref="AB31:AE31" si="61">AB13/AB$18*100</f>
        <v>2.9872345339942572</v>
      </c>
      <c r="AC31" s="18">
        <f t="shared" si="61"/>
        <v>8.241331074596312</v>
      </c>
      <c r="AD31" s="18">
        <f t="shared" si="61"/>
        <v>2.2646727576569181</v>
      </c>
      <c r="AE31" s="18">
        <f t="shared" si="61"/>
        <v>3.7938362669018511</v>
      </c>
      <c r="AG31" t="str">
        <f>$A$13</f>
        <v>Caring, leisure and other service occupations</v>
      </c>
      <c r="AH31" s="18">
        <f t="shared" ref="AH31:AK31" si="62">AH13/AH$18*100</f>
        <v>15.850447238912944</v>
      </c>
      <c r="AI31" s="18">
        <f t="shared" si="62"/>
        <v>16.153034091332945</v>
      </c>
      <c r="AJ31" s="18">
        <f t="shared" si="62"/>
        <v>15.686560296946524</v>
      </c>
      <c r="AK31" s="18">
        <f t="shared" si="62"/>
        <v>15.969598685887215</v>
      </c>
      <c r="AL31" s="18"/>
      <c r="AM31" s="18">
        <f t="shared" ref="AM31:AP31" si="63">AM13/AM$18*100</f>
        <v>14.361377975685627</v>
      </c>
      <c r="AN31" s="18">
        <f t="shared" si="63"/>
        <v>15.924036727866712</v>
      </c>
      <c r="AO31" s="18">
        <f t="shared" si="63"/>
        <v>17.807387866656885</v>
      </c>
      <c r="AP31" s="18">
        <f t="shared" si="63"/>
        <v>15.336914945292527</v>
      </c>
      <c r="AQ31" s="18"/>
      <c r="AR31" s="18">
        <f t="shared" ref="AR31:AU31" si="64">AR13/AR$18*100</f>
        <v>13.609559458201984</v>
      </c>
      <c r="AS31" s="18">
        <f t="shared" si="64"/>
        <v>14.179898434343183</v>
      </c>
      <c r="AT31" s="18">
        <f t="shared" si="64"/>
        <v>18.003701920136034</v>
      </c>
      <c r="AU31" s="18">
        <f t="shared" si="64"/>
        <v>14.216891435232837</v>
      </c>
    </row>
    <row r="32" spans="1:47" x14ac:dyDescent="0.2">
      <c r="A32" t="str">
        <f>$A$14</f>
        <v>Sales and customer service occupations</v>
      </c>
      <c r="B32" s="18">
        <f t="shared" si="29"/>
        <v>6.9033418884453326</v>
      </c>
      <c r="C32" s="18">
        <f t="shared" ref="C32:O32" si="65">C14/C$18*100</f>
        <v>21.892525098220911</v>
      </c>
      <c r="D32" s="18">
        <f t="shared" si="65"/>
        <v>6.6065672559769544</v>
      </c>
      <c r="E32" s="18">
        <f t="shared" si="65"/>
        <v>11.24101126974776</v>
      </c>
      <c r="F32" s="18"/>
      <c r="G32" s="18">
        <f t="shared" si="65"/>
        <v>6.5546376818520189</v>
      </c>
      <c r="H32" s="18">
        <f t="shared" si="65"/>
        <v>20.869373848973176</v>
      </c>
      <c r="I32" s="18">
        <f t="shared" si="65"/>
        <v>4.3403337814056488</v>
      </c>
      <c r="J32" s="18">
        <f t="shared" si="65"/>
        <v>10.573776485606846</v>
      </c>
      <c r="K32" s="18"/>
      <c r="L32" s="18">
        <f t="shared" si="65"/>
        <v>6.523620553845257</v>
      </c>
      <c r="M32" s="18">
        <f t="shared" si="65"/>
        <v>21.118639082170965</v>
      </c>
      <c r="N32" s="18">
        <f t="shared" si="65"/>
        <v>3.2071205446783115</v>
      </c>
      <c r="O32" s="18">
        <f t="shared" si="65"/>
        <v>10.462134341051179</v>
      </c>
      <c r="Q32" t="str">
        <f>$A$14</f>
        <v>Sales and customer service occupations</v>
      </c>
      <c r="R32" s="18">
        <f t="shared" ref="R32:U32" si="66">R14/R$18*100</f>
        <v>4.0487897203496628</v>
      </c>
      <c r="S32" s="18">
        <f t="shared" si="66"/>
        <v>23.635867188986285</v>
      </c>
      <c r="T32" s="18">
        <f t="shared" si="66"/>
        <v>6.033461056160748</v>
      </c>
      <c r="U32" s="18">
        <f t="shared" si="66"/>
        <v>7.150826491238921</v>
      </c>
      <c r="V32" s="18"/>
      <c r="W32" s="18">
        <f t="shared" ref="W32:Z32" si="67">W14/W$18*100</f>
        <v>4.4210607970098525</v>
      </c>
      <c r="X32" s="18">
        <f t="shared" si="67"/>
        <v>21.668086490015138</v>
      </c>
      <c r="Y32" s="18">
        <f t="shared" si="67"/>
        <v>4.0126229374190476</v>
      </c>
      <c r="Z32" s="18">
        <f t="shared" si="67"/>
        <v>7.1310765740828526</v>
      </c>
      <c r="AA32" s="18"/>
      <c r="AB32" s="18">
        <f>AB14/AB$18*100</f>
        <v>4.9540716815349395</v>
      </c>
      <c r="AC32" s="18">
        <f t="shared" ref="AC32:AE32" si="68">AC14/AC$18*100</f>
        <v>22.234302382738488</v>
      </c>
      <c r="AD32" s="18">
        <f t="shared" si="68"/>
        <v>3.3915686645126306</v>
      </c>
      <c r="AE32" s="18">
        <f t="shared" si="68"/>
        <v>7.7032088808270753</v>
      </c>
      <c r="AG32" t="str">
        <f>$A$14</f>
        <v>Sales and customer service occupations</v>
      </c>
      <c r="AH32" s="18">
        <f t="shared" ref="AH32:AK32" si="69">AH14/AH$18*100</f>
        <v>11.328151873220174</v>
      </c>
      <c r="AI32" s="18">
        <f t="shared" si="69"/>
        <v>21.312308712906372</v>
      </c>
      <c r="AJ32" s="18">
        <f t="shared" si="69"/>
        <v>7.5203214308232775</v>
      </c>
      <c r="AK32" s="18">
        <f t="shared" si="69"/>
        <v>15.399984456622711</v>
      </c>
      <c r="AL32" s="18"/>
      <c r="AM32" s="18">
        <f t="shared" ref="AM32:AP32" si="70">AM14/AM$18*100</f>
        <v>9.7530837834357698</v>
      </c>
      <c r="AN32" s="18">
        <f t="shared" si="70"/>
        <v>20.575668046050634</v>
      </c>
      <c r="AO32" s="18">
        <f t="shared" si="70"/>
        <v>4.7712430936940535</v>
      </c>
      <c r="AP32" s="18">
        <f t="shared" si="70"/>
        <v>13.996209523085422</v>
      </c>
      <c r="AQ32" s="18"/>
      <c r="AR32" s="18">
        <f t="shared" ref="AR32:AU32" si="71">AR14/AR$18*100</f>
        <v>8.6463033520653774</v>
      </c>
      <c r="AS32" s="18">
        <f t="shared" si="71"/>
        <v>20.676815554505655</v>
      </c>
      <c r="AT32" s="18">
        <f t="shared" si="71"/>
        <v>2.9608446225911105</v>
      </c>
      <c r="AU32" s="18">
        <f t="shared" si="71"/>
        <v>13.105438627186134</v>
      </c>
    </row>
    <row r="33" spans="1:47" x14ac:dyDescent="0.2">
      <c r="A33" t="str">
        <f>$A$15</f>
        <v>Process, plant and machine operatives</v>
      </c>
      <c r="B33" s="18">
        <f t="shared" si="29"/>
        <v>9.1668332674559228</v>
      </c>
      <c r="C33" s="18">
        <f t="shared" ref="C33:O33" si="72">C15/C$18*100</f>
        <v>2.7124953323200622</v>
      </c>
      <c r="D33" s="18">
        <f t="shared" si="72"/>
        <v>6.6939938051326999</v>
      </c>
      <c r="E33" s="18">
        <f t="shared" si="72"/>
        <v>7.0056222908390602</v>
      </c>
      <c r="F33" s="18"/>
      <c r="G33" s="18">
        <f t="shared" si="72"/>
        <v>7.8746139238041577</v>
      </c>
      <c r="H33" s="18">
        <f t="shared" si="72"/>
        <v>2.8612025474679412</v>
      </c>
      <c r="I33" s="18">
        <f t="shared" si="72"/>
        <v>9.4513746468506401</v>
      </c>
      <c r="J33" s="18">
        <f t="shared" si="72"/>
        <v>6.548035001881221</v>
      </c>
      <c r="K33" s="18"/>
      <c r="L33" s="18">
        <f t="shared" si="72"/>
        <v>6.10304649278872</v>
      </c>
      <c r="M33" s="18">
        <f t="shared" si="72"/>
        <v>3.3406213421879918</v>
      </c>
      <c r="N33" s="18">
        <f t="shared" si="72"/>
        <v>10.309005712473478</v>
      </c>
      <c r="O33" s="18">
        <f t="shared" si="72"/>
        <v>5.7198868375577208</v>
      </c>
      <c r="Q33" t="str">
        <f>$A$15</f>
        <v>Process, plant and machine operatives</v>
      </c>
      <c r="R33" s="18">
        <f t="shared" ref="R33:U33" si="73">R15/R$18*100</f>
        <v>13.626142646529296</v>
      </c>
      <c r="S33" s="18">
        <f t="shared" si="73"/>
        <v>8.5128846887642808</v>
      </c>
      <c r="T33" s="18">
        <f t="shared" si="73"/>
        <v>9.8423955296193864</v>
      </c>
      <c r="U33" s="18">
        <f t="shared" si="73"/>
        <v>12.367240241410773</v>
      </c>
      <c r="V33" s="18"/>
      <c r="W33" s="18">
        <f t="shared" ref="W33:Z33" si="74">W15/W$18*100</f>
        <v>11.962300180787024</v>
      </c>
      <c r="X33" s="18">
        <f t="shared" si="74"/>
        <v>8.9240977712402998</v>
      </c>
      <c r="Y33" s="18">
        <f t="shared" si="74"/>
        <v>15.348670243847081</v>
      </c>
      <c r="Z33" s="18">
        <f t="shared" si="74"/>
        <v>11.866833562350584</v>
      </c>
      <c r="AA33" s="18"/>
      <c r="AB33" s="18">
        <f t="shared" ref="AB33:AE33" si="75">AB15/AB$18*100</f>
        <v>9.5329214974287311</v>
      </c>
      <c r="AC33" s="18">
        <f t="shared" si="75"/>
        <v>9.6997354248438512</v>
      </c>
      <c r="AD33" s="18">
        <f t="shared" si="75"/>
        <v>16.316287792345481</v>
      </c>
      <c r="AE33" s="18">
        <f t="shared" si="75"/>
        <v>10.363810830794382</v>
      </c>
      <c r="AG33" t="str">
        <f>$A$15</f>
        <v>Process, plant and machine operatives</v>
      </c>
      <c r="AH33" s="18">
        <f t="shared" ref="AH33:AK33" si="76">AH15/AH$18*100</f>
        <v>2.2545067434368486</v>
      </c>
      <c r="AI33" s="18">
        <f t="shared" si="76"/>
        <v>0.78201882765686381</v>
      </c>
      <c r="AJ33" s="18">
        <f t="shared" si="76"/>
        <v>1.6742169805831419</v>
      </c>
      <c r="AK33" s="18">
        <f t="shared" si="76"/>
        <v>1.5538330680488406</v>
      </c>
      <c r="AL33" s="18"/>
      <c r="AM33" s="18">
        <f t="shared" ref="AM33:AP33" si="77">AM15/AM$18*100</f>
        <v>1.7467615524978872</v>
      </c>
      <c r="AN33" s="18">
        <f t="shared" si="77"/>
        <v>0.63173049678123083</v>
      </c>
      <c r="AO33" s="18">
        <f t="shared" si="77"/>
        <v>1.6969788534447732</v>
      </c>
      <c r="AP33" s="18">
        <f t="shared" si="77"/>
        <v>1.2605477445368134</v>
      </c>
      <c r="AQ33" s="18"/>
      <c r="AR33" s="18">
        <f t="shared" ref="AR33:AU33" si="78">AR15/AR$18*100</f>
        <v>1.4644291162696796</v>
      </c>
      <c r="AS33" s="18">
        <f t="shared" si="78"/>
        <v>0.8222932629224905</v>
      </c>
      <c r="AT33" s="18">
        <f t="shared" si="78"/>
        <v>2.2880568690410081</v>
      </c>
      <c r="AU33" s="18">
        <f t="shared" si="78"/>
        <v>1.2705806229525969</v>
      </c>
    </row>
    <row r="34" spans="1:47" x14ac:dyDescent="0.2">
      <c r="A34" t="str">
        <f>$A$16</f>
        <v>Elementary occupations</v>
      </c>
      <c r="B34" s="18">
        <f t="shared" si="29"/>
        <v>8.9311770614026393</v>
      </c>
      <c r="C34" s="18">
        <f t="shared" ref="C34:O34" si="79">C16/C$18*100</f>
        <v>21.846781258448207</v>
      </c>
      <c r="D34" s="18">
        <f t="shared" si="79"/>
        <v>7.5756493144859123</v>
      </c>
      <c r="E34" s="18">
        <f t="shared" si="79"/>
        <v>12.544696325884447</v>
      </c>
      <c r="F34" s="18"/>
      <c r="G34" s="18">
        <f t="shared" si="79"/>
        <v>8.2304564147400825</v>
      </c>
      <c r="H34" s="18">
        <f t="shared" si="79"/>
        <v>19.417438805326892</v>
      </c>
      <c r="I34" s="18">
        <f t="shared" si="79"/>
        <v>6.2129567303834685</v>
      </c>
      <c r="J34" s="18">
        <f t="shared" si="79"/>
        <v>11.342390740689936</v>
      </c>
      <c r="K34" s="18"/>
      <c r="L34" s="18">
        <f t="shared" si="79"/>
        <v>8.5817192440838515</v>
      </c>
      <c r="M34" s="18">
        <f t="shared" si="79"/>
        <v>16.195327432576992</v>
      </c>
      <c r="N34" s="18">
        <f t="shared" si="79"/>
        <v>8.2858837918595309</v>
      </c>
      <c r="O34" s="18">
        <f t="shared" si="79"/>
        <v>10.781490854122719</v>
      </c>
      <c r="Q34" t="str">
        <f>$A$16</f>
        <v>Elementary occupations</v>
      </c>
      <c r="R34" s="18">
        <f t="shared" ref="R34:U34" si="80">R16/R$18*100</f>
        <v>10.585588687459046</v>
      </c>
      <c r="S34" s="18">
        <f t="shared" si="80"/>
        <v>31.571337629413996</v>
      </c>
      <c r="T34" s="18">
        <f t="shared" si="80"/>
        <v>5.0407346093116745</v>
      </c>
      <c r="U34" s="18">
        <f t="shared" si="80"/>
        <v>12.854147225141462</v>
      </c>
      <c r="V34" s="18"/>
      <c r="W34" s="18">
        <f t="shared" ref="W34:Z34" si="81">W16/W$18*100</f>
        <v>9.8195709266516342</v>
      </c>
      <c r="X34" s="18">
        <f t="shared" si="81"/>
        <v>28.971650517304649</v>
      </c>
      <c r="Y34" s="18">
        <f t="shared" si="81"/>
        <v>5.9006413905968538</v>
      </c>
      <c r="Z34" s="18">
        <f t="shared" si="81"/>
        <v>12.429607429389295</v>
      </c>
      <c r="AA34" s="18"/>
      <c r="AB34" s="18">
        <f t="shared" ref="AB34:AE34" si="82">AB16/AB$18*100</f>
        <v>9.9574796458687871</v>
      </c>
      <c r="AC34" s="18">
        <f t="shared" si="82"/>
        <v>24.045762057960911</v>
      </c>
      <c r="AD34" s="18">
        <f t="shared" si="82"/>
        <v>7.1657539651573776</v>
      </c>
      <c r="AE34" s="18">
        <f t="shared" si="82"/>
        <v>12.019223276075873</v>
      </c>
      <c r="AG34" t="str">
        <f>$A$16</f>
        <v>Elementary occupations</v>
      </c>
      <c r="AH34" s="18">
        <f t="shared" ref="AH34:AK34" si="83">AH16/AH$18*100</f>
        <v>6.3666917583417639</v>
      </c>
      <c r="AI34" s="18">
        <f t="shared" si="83"/>
        <v>18.61026963159242</v>
      </c>
      <c r="AJ34" s="18">
        <f t="shared" si="83"/>
        <v>11.617289233012555</v>
      </c>
      <c r="AK34" s="18">
        <f t="shared" si="83"/>
        <v>12.230041105556372</v>
      </c>
      <c r="AL34" s="18"/>
      <c r="AM34" s="18">
        <f t="shared" ref="AM34:AP34" si="84">AM16/AM$18*100</f>
        <v>5.8482141099498275</v>
      </c>
      <c r="AN34" s="18">
        <f t="shared" si="84"/>
        <v>15.904125909092395</v>
      </c>
      <c r="AO34" s="18">
        <f t="shared" si="84"/>
        <v>6.6236223850423386</v>
      </c>
      <c r="AP34" s="18">
        <f t="shared" si="84"/>
        <v>10.261574401790522</v>
      </c>
      <c r="AQ34" s="18"/>
      <c r="AR34" s="18">
        <f t="shared" ref="AR34:AU34" si="85">AR16/AR$18*100</f>
        <v>6.7211190481544891</v>
      </c>
      <c r="AS34" s="18">
        <f t="shared" si="85"/>
        <v>13.08640853372218</v>
      </c>
      <c r="AT34" s="18">
        <f t="shared" si="85"/>
        <v>9.7814859491286796</v>
      </c>
      <c r="AU34" s="18">
        <f t="shared" si="85"/>
        <v>9.5956293789920242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7.3790679532251033</v>
      </c>
      <c r="C44" s="27">
        <f t="shared" ref="C44:E44" si="93">H8-C8</f>
        <v>2.8425475030409695</v>
      </c>
      <c r="D44" s="27">
        <f t="shared" si="93"/>
        <v>-0.88548421299143421</v>
      </c>
      <c r="E44" s="27">
        <f t="shared" si="93"/>
        <v>9.3361312432746359</v>
      </c>
      <c r="F44" s="27"/>
      <c r="G44" s="27">
        <f>L8-G8</f>
        <v>1.3184622307464409</v>
      </c>
      <c r="H44" s="27">
        <f t="shared" ref="H44:J44" si="94">M8-H8</f>
        <v>2.0219228504451419</v>
      </c>
      <c r="I44" s="27">
        <f t="shared" si="94"/>
        <v>0.80845004814322685</v>
      </c>
      <c r="J44" s="27">
        <f t="shared" si="94"/>
        <v>4.1488351293348273</v>
      </c>
      <c r="K44" s="27"/>
      <c r="L44" s="27">
        <f>L8-B8</f>
        <v>8.6975301839715442</v>
      </c>
      <c r="M44" s="27">
        <f t="shared" ref="M44:O44" si="95">M8-C8</f>
        <v>4.8644703534861113</v>
      </c>
      <c r="N44" s="27">
        <f t="shared" si="95"/>
        <v>-7.7034164848207354E-2</v>
      </c>
      <c r="O44" s="27">
        <f t="shared" si="95"/>
        <v>13.484966372609463</v>
      </c>
      <c r="Q44" t="str">
        <f>$A$8</f>
        <v>Managers, directors and senior officials</v>
      </c>
      <c r="R44" s="27">
        <f>W8-R8</f>
        <v>4.5769211908325502</v>
      </c>
      <c r="S44" s="27">
        <f t="shared" ref="S44:S52" si="96">X8-S8</f>
        <v>1.1032393729725691</v>
      </c>
      <c r="T44" s="27">
        <f t="shared" ref="T44:T52" si="97">Y8-T8</f>
        <v>-2.3480761381155908</v>
      </c>
      <c r="U44" s="27">
        <f t="shared" ref="U44:U52" si="98">Z8-U8</f>
        <v>3.3320844256895299</v>
      </c>
      <c r="V44" s="27"/>
      <c r="W44" s="27">
        <f>AB8-W8</f>
        <v>5.6936052639457557E-2</v>
      </c>
      <c r="X44" s="27">
        <f t="shared" ref="X44:X52" si="99">AC8-X8</f>
        <v>0.44577718337014849</v>
      </c>
      <c r="Y44" s="27">
        <f t="shared" ref="Y44:Y52" si="100">AD8-Y8</f>
        <v>1.1330115294794805</v>
      </c>
      <c r="Z44" s="27">
        <f t="shared" ref="Z44:Z52" si="101">AE8-Z8</f>
        <v>1.635724765489087</v>
      </c>
      <c r="AA44" s="27"/>
      <c r="AB44" s="27">
        <f>AB8-R8</f>
        <v>4.6338572434720078</v>
      </c>
      <c r="AC44" s="27">
        <f t="shared" ref="AC44:AC52" si="102">AC8-S8</f>
        <v>1.5490165563427176</v>
      </c>
      <c r="AD44" s="27">
        <f t="shared" ref="AD44:AD52" si="103">AD8-T8</f>
        <v>-1.2150646086361103</v>
      </c>
      <c r="AE44" s="27">
        <f t="shared" ref="AE44:AE52" si="104">AE8-U8</f>
        <v>4.9678091911786169</v>
      </c>
      <c r="AG44" t="str">
        <f>$A$8</f>
        <v>Managers, directors and senior officials</v>
      </c>
      <c r="AH44" s="27">
        <f>AM8-AH8</f>
        <v>2.8021467623925727</v>
      </c>
      <c r="AI44" s="27">
        <f t="shared" ref="AI44:AI52" si="105">AN8-AI8</f>
        <v>1.7393081300684008</v>
      </c>
      <c r="AJ44" s="27">
        <f t="shared" ref="AJ44:AJ52" si="106">AO8-AJ8</f>
        <v>1.4625919251241513</v>
      </c>
      <c r="AK44" s="27">
        <f t="shared" ref="AK44:AK52" si="107">AP8-AK8</f>
        <v>6.0040468175851274</v>
      </c>
      <c r="AL44" s="27"/>
      <c r="AM44" s="27">
        <f>AR8-AM8</f>
        <v>1.2615261781069798</v>
      </c>
      <c r="AN44" s="27">
        <f t="shared" ref="AN44:AN52" si="108">AS8-AN8</f>
        <v>1.5761456670749947</v>
      </c>
      <c r="AO44" s="27">
        <f t="shared" ref="AO44:AO52" si="109">AT8-AO8</f>
        <v>-0.32456148133624829</v>
      </c>
      <c r="AP44" s="27">
        <f t="shared" ref="AP44:AP52" si="110">AU8-AP8</f>
        <v>2.5131103638457262</v>
      </c>
      <c r="AQ44" s="27"/>
      <c r="AR44" s="27">
        <f>AR8-AH8</f>
        <v>4.0636729404995524</v>
      </c>
      <c r="AS44" s="27">
        <f t="shared" ref="AS44:AS52" si="111">AS8-AI8</f>
        <v>3.3154537971433955</v>
      </c>
      <c r="AT44" s="27">
        <f t="shared" ref="AT44:AT52" si="112">AT8-AJ8</f>
        <v>1.138030443787903</v>
      </c>
      <c r="AU44" s="27">
        <f t="shared" ref="AU44:AU52" si="113">AU8-AK8</f>
        <v>8.5171571814308535</v>
      </c>
    </row>
    <row r="45" spans="1:47" x14ac:dyDescent="0.2">
      <c r="A45" t="str">
        <f>$A$9</f>
        <v>Professional occupations</v>
      </c>
      <c r="B45" s="27">
        <f t="shared" ref="B45:B54" si="114">G9-B9</f>
        <v>15.736552510908709</v>
      </c>
      <c r="C45" s="27">
        <f t="shared" ref="C45:C54" si="115">H9-C9</f>
        <v>7.4645994647969296</v>
      </c>
      <c r="D45" s="27">
        <f t="shared" ref="D45:D54" si="116">I9-D9</f>
        <v>-2.6494788475155229</v>
      </c>
      <c r="E45" s="27">
        <f t="shared" ref="E45:E54" si="117">J9-E9</f>
        <v>20.551673128190117</v>
      </c>
      <c r="F45" s="27"/>
      <c r="G45" s="27">
        <f t="shared" ref="G45:G54" si="118">L9-G9</f>
        <v>27.581750879624508</v>
      </c>
      <c r="H45" s="27">
        <f t="shared" ref="H45:H54" si="119">M9-H9</f>
        <v>7.9095139439167994</v>
      </c>
      <c r="I45" s="27">
        <f t="shared" ref="I45:I54" si="120">N9-I9</f>
        <v>-1.1531186298958378</v>
      </c>
      <c r="J45" s="27">
        <f t="shared" ref="J45:J54" si="121">O9-J9</f>
        <v>34.338146193645457</v>
      </c>
      <c r="K45" s="27"/>
      <c r="L45" s="27">
        <f t="shared" ref="L45:L54" si="122">L9-B9</f>
        <v>43.318303390533217</v>
      </c>
      <c r="M45" s="27">
        <f t="shared" ref="M45:M54" si="123">M9-C9</f>
        <v>15.374113408713729</v>
      </c>
      <c r="N45" s="27">
        <f t="shared" ref="N45:N54" si="124">N9-D9</f>
        <v>-3.8025974774113607</v>
      </c>
      <c r="O45" s="27">
        <f t="shared" ref="O45:O54" si="125">O9-E9</f>
        <v>54.889819321835574</v>
      </c>
      <c r="Q45" t="str">
        <f>$A$9</f>
        <v>Professional occupations</v>
      </c>
      <c r="R45" s="27">
        <f t="shared" ref="R45:R52" si="126">W9-R9</f>
        <v>6.4777549474073908</v>
      </c>
      <c r="S45" s="27">
        <f t="shared" si="96"/>
        <v>2.0297356980293735</v>
      </c>
      <c r="T45" s="27">
        <f t="shared" si="97"/>
        <v>-3.8388055036732087</v>
      </c>
      <c r="U45" s="27">
        <f t="shared" si="98"/>
        <v>4.6686851417635467</v>
      </c>
      <c r="V45" s="27"/>
      <c r="W45" s="27">
        <f t="shared" ref="W45:W52" si="127">AB9-W9</f>
        <v>15.804568632717547</v>
      </c>
      <c r="X45" s="27">
        <f t="shared" si="99"/>
        <v>2.2580643119195933</v>
      </c>
      <c r="Y45" s="27">
        <f t="shared" si="100"/>
        <v>-0.88565323605776314</v>
      </c>
      <c r="Z45" s="27">
        <f t="shared" si="101"/>
        <v>17.176979708579381</v>
      </c>
      <c r="AA45" s="27"/>
      <c r="AB45" s="27">
        <f t="shared" ref="AB45:AB52" si="128">AB9-R9</f>
        <v>22.282323580124938</v>
      </c>
      <c r="AC45" s="27">
        <f t="shared" si="102"/>
        <v>4.2878000099489668</v>
      </c>
      <c r="AD45" s="27">
        <f t="shared" si="103"/>
        <v>-4.7244587397309719</v>
      </c>
      <c r="AE45" s="27">
        <f t="shared" si="104"/>
        <v>21.845664850342928</v>
      </c>
      <c r="AG45" t="str">
        <f>$A$9</f>
        <v>Professional occupations</v>
      </c>
      <c r="AH45" s="27">
        <f t="shared" ref="AH45:AH52" si="129">AM9-AH9</f>
        <v>9.258797563501318</v>
      </c>
      <c r="AI45" s="27">
        <f t="shared" si="105"/>
        <v>5.4348637667675348</v>
      </c>
      <c r="AJ45" s="27">
        <f t="shared" si="106"/>
        <v>1.1893266561576841</v>
      </c>
      <c r="AK45" s="27">
        <f t="shared" si="107"/>
        <v>15.882987986426528</v>
      </c>
      <c r="AL45" s="27"/>
      <c r="AM45" s="27">
        <f t="shared" ref="AM45:AM52" si="130">AR9-AM9</f>
        <v>11.77718224690696</v>
      </c>
      <c r="AN45" s="27">
        <f t="shared" si="108"/>
        <v>5.6514496319972309</v>
      </c>
      <c r="AO45" s="27">
        <f t="shared" si="109"/>
        <v>-0.26746539383807733</v>
      </c>
      <c r="AP45" s="27">
        <f t="shared" si="110"/>
        <v>17.161166485066133</v>
      </c>
      <c r="AQ45" s="27"/>
      <c r="AR45" s="27">
        <f t="shared" ref="AR45:AR52" si="131">AR9-AH9</f>
        <v>21.035979810408278</v>
      </c>
      <c r="AS45" s="27">
        <f t="shared" si="111"/>
        <v>11.086313398764766</v>
      </c>
      <c r="AT45" s="27">
        <f t="shared" si="112"/>
        <v>0.92186126231960674</v>
      </c>
      <c r="AU45" s="27">
        <f t="shared" si="113"/>
        <v>33.044154471492661</v>
      </c>
    </row>
    <row r="46" spans="1:47" x14ac:dyDescent="0.2">
      <c r="A46" t="str">
        <f>$A$10</f>
        <v>Associate professional occupations</v>
      </c>
      <c r="B46" s="27">
        <f t="shared" si="114"/>
        <v>7.729499523271798</v>
      </c>
      <c r="C46" s="27">
        <f t="shared" si="115"/>
        <v>3.1802189762961959</v>
      </c>
      <c r="D46" s="27">
        <f t="shared" si="116"/>
        <v>-1.9373840107504012</v>
      </c>
      <c r="E46" s="27">
        <f t="shared" si="117"/>
        <v>8.9723344888176086</v>
      </c>
      <c r="F46" s="27"/>
      <c r="G46" s="27">
        <f t="shared" si="118"/>
        <v>11.478598032912231</v>
      </c>
      <c r="H46" s="27">
        <f t="shared" si="119"/>
        <v>6.9796052895602791</v>
      </c>
      <c r="I46" s="27">
        <f t="shared" si="120"/>
        <v>2.8441579072016054E-3</v>
      </c>
      <c r="J46" s="27">
        <f t="shared" si="121"/>
        <v>18.46104748037969</v>
      </c>
      <c r="K46" s="27"/>
      <c r="L46" s="27">
        <f t="shared" si="122"/>
        <v>19.208097556184029</v>
      </c>
      <c r="M46" s="27">
        <f t="shared" si="123"/>
        <v>10.159824265856475</v>
      </c>
      <c r="N46" s="27">
        <f t="shared" si="124"/>
        <v>-1.9345398528431996</v>
      </c>
      <c r="O46" s="27">
        <f t="shared" si="125"/>
        <v>27.433381969197299</v>
      </c>
      <c r="Q46" t="str">
        <f>$A$10</f>
        <v>Associate professional occupations</v>
      </c>
      <c r="R46" s="27">
        <f t="shared" si="126"/>
        <v>4.3227919693040207</v>
      </c>
      <c r="S46" s="27">
        <f t="shared" si="96"/>
        <v>1.3050192931561941</v>
      </c>
      <c r="T46" s="27">
        <f t="shared" si="97"/>
        <v>-1.4177909762801288</v>
      </c>
      <c r="U46" s="27">
        <f t="shared" si="98"/>
        <v>4.2100202861800824</v>
      </c>
      <c r="V46" s="27"/>
      <c r="W46" s="27">
        <f>AB10-W10</f>
        <v>-1.8764102092985695</v>
      </c>
      <c r="X46" s="27">
        <f t="shared" si="99"/>
        <v>0.31369709016611314</v>
      </c>
      <c r="Y46" s="27">
        <f t="shared" si="100"/>
        <v>0.22039244971638894</v>
      </c>
      <c r="Z46" s="27">
        <f t="shared" si="101"/>
        <v>-1.3423206694160612</v>
      </c>
      <c r="AA46" s="27"/>
      <c r="AB46" s="27">
        <f t="shared" si="128"/>
        <v>2.4463817600054512</v>
      </c>
      <c r="AC46" s="27">
        <f t="shared" si="102"/>
        <v>1.6187163833223073</v>
      </c>
      <c r="AD46" s="27">
        <f t="shared" si="103"/>
        <v>-1.1973985265637399</v>
      </c>
      <c r="AE46" s="27">
        <f t="shared" si="104"/>
        <v>2.8676996167640212</v>
      </c>
      <c r="AG46" t="str">
        <f>$A$10</f>
        <v>Associate professional occupations</v>
      </c>
      <c r="AH46" s="27">
        <f t="shared" si="129"/>
        <v>3.4067075539677774</v>
      </c>
      <c r="AI46" s="27">
        <f t="shared" si="105"/>
        <v>1.8751996831400071</v>
      </c>
      <c r="AJ46" s="27">
        <f t="shared" si="106"/>
        <v>-0.51959303447026794</v>
      </c>
      <c r="AK46" s="27">
        <f t="shared" si="107"/>
        <v>4.762314202637512</v>
      </c>
      <c r="AL46" s="27"/>
      <c r="AM46" s="27">
        <f t="shared" si="130"/>
        <v>13.355008242210776</v>
      </c>
      <c r="AN46" s="27">
        <f t="shared" si="108"/>
        <v>6.6659081993941633</v>
      </c>
      <c r="AO46" s="27">
        <f t="shared" si="109"/>
        <v>-0.21754829180919266</v>
      </c>
      <c r="AP46" s="27">
        <f t="shared" si="110"/>
        <v>19.803368149795752</v>
      </c>
      <c r="AQ46" s="27"/>
      <c r="AR46" s="27">
        <f t="shared" si="131"/>
        <v>16.761715796178553</v>
      </c>
      <c r="AS46" s="27">
        <f t="shared" si="111"/>
        <v>8.5411078825341704</v>
      </c>
      <c r="AT46" s="27">
        <f t="shared" si="112"/>
        <v>-0.73714132627946061</v>
      </c>
      <c r="AU46" s="27">
        <f t="shared" si="113"/>
        <v>24.565682352433264</v>
      </c>
    </row>
    <row r="47" spans="1:47" x14ac:dyDescent="0.2">
      <c r="A47" t="str">
        <f>$A$11</f>
        <v>Administrative and secretarial occupations</v>
      </c>
      <c r="B47" s="27">
        <f t="shared" si="114"/>
        <v>-2.4838775776166955</v>
      </c>
      <c r="C47" s="27">
        <f t="shared" si="115"/>
        <v>-1.8260339772939744</v>
      </c>
      <c r="D47" s="27">
        <f t="shared" si="116"/>
        <v>-0.95151332797214616</v>
      </c>
      <c r="E47" s="27">
        <f t="shared" si="117"/>
        <v>-5.261424882882821</v>
      </c>
      <c r="F47" s="27"/>
      <c r="G47" s="27">
        <f t="shared" si="118"/>
        <v>0.89627297641315096</v>
      </c>
      <c r="H47" s="27">
        <f t="shared" si="119"/>
        <v>-3.818912917288884</v>
      </c>
      <c r="I47" s="27">
        <f t="shared" si="120"/>
        <v>0.95137531523564034</v>
      </c>
      <c r="J47" s="27">
        <f t="shared" si="121"/>
        <v>-1.9712646256400888</v>
      </c>
      <c r="K47" s="27"/>
      <c r="L47" s="27">
        <f t="shared" si="122"/>
        <v>-1.5876046012035445</v>
      </c>
      <c r="M47" s="27">
        <f t="shared" si="123"/>
        <v>-5.6449468945828585</v>
      </c>
      <c r="N47" s="27">
        <f t="shared" si="124"/>
        <v>-1.3801273650582147E-4</v>
      </c>
      <c r="O47" s="27">
        <f t="shared" si="125"/>
        <v>-7.2326895085229097</v>
      </c>
      <c r="Q47" t="str">
        <f>$A$11</f>
        <v>Administrative and secretarial occupations</v>
      </c>
      <c r="R47" s="27">
        <f t="shared" si="126"/>
        <v>1.2916313626109712</v>
      </c>
      <c r="S47" s="27">
        <f t="shared" si="96"/>
        <v>0.81049962047519575</v>
      </c>
      <c r="T47" s="27">
        <f t="shared" si="97"/>
        <v>-0.56349924054077982</v>
      </c>
      <c r="U47" s="27">
        <f t="shared" si="98"/>
        <v>1.5386317425453875</v>
      </c>
      <c r="V47" s="27"/>
      <c r="W47" s="27">
        <f t="shared" si="127"/>
        <v>5.3804547485781598</v>
      </c>
      <c r="X47" s="27">
        <f t="shared" si="99"/>
        <v>0.1950452005756329</v>
      </c>
      <c r="Y47" s="27">
        <f t="shared" si="100"/>
        <v>0.41923697968808471</v>
      </c>
      <c r="Z47" s="27">
        <f t="shared" si="101"/>
        <v>5.9947369288418777</v>
      </c>
      <c r="AA47" s="27"/>
      <c r="AB47" s="27">
        <f t="shared" si="128"/>
        <v>6.672086111189131</v>
      </c>
      <c r="AC47" s="27">
        <f t="shared" si="102"/>
        <v>1.0055448210508287</v>
      </c>
      <c r="AD47" s="27">
        <f t="shared" si="103"/>
        <v>-0.14426226085269511</v>
      </c>
      <c r="AE47" s="27">
        <f t="shared" si="104"/>
        <v>7.5333686713872652</v>
      </c>
      <c r="AG47" t="str">
        <f>$A$11</f>
        <v>Administrative and secretarial occupations</v>
      </c>
      <c r="AH47" s="27">
        <f t="shared" si="129"/>
        <v>-3.775508940227617</v>
      </c>
      <c r="AI47" s="27">
        <f t="shared" si="105"/>
        <v>-2.6365335977691586</v>
      </c>
      <c r="AJ47" s="27">
        <f t="shared" si="106"/>
        <v>-0.38801408743136445</v>
      </c>
      <c r="AK47" s="27">
        <f t="shared" si="107"/>
        <v>-6.8000566254281409</v>
      </c>
      <c r="AL47" s="27"/>
      <c r="AM47" s="27">
        <f t="shared" si="130"/>
        <v>-4.4841817721650195</v>
      </c>
      <c r="AN47" s="27">
        <f t="shared" si="108"/>
        <v>-4.0139581178645258</v>
      </c>
      <c r="AO47" s="27">
        <f t="shared" si="109"/>
        <v>0.53213833554755308</v>
      </c>
      <c r="AP47" s="27">
        <f>AU11-AP11</f>
        <v>-7.9660015544819913</v>
      </c>
      <c r="AQ47" s="27"/>
      <c r="AR47" s="27">
        <f t="shared" si="131"/>
        <v>-8.2596907123926364</v>
      </c>
      <c r="AS47" s="27">
        <f t="shared" si="111"/>
        <v>-6.6504917156336845</v>
      </c>
      <c r="AT47" s="27">
        <f t="shared" si="112"/>
        <v>0.14412424811618862</v>
      </c>
      <c r="AU47" s="27">
        <f t="shared" si="113"/>
        <v>-14.766058179910132</v>
      </c>
    </row>
    <row r="48" spans="1:47" x14ac:dyDescent="0.2">
      <c r="A48" t="str">
        <f>$A$12</f>
        <v>Skilled trades occupations</v>
      </c>
      <c r="B48" s="27">
        <f t="shared" si="114"/>
        <v>-11.811736758083001</v>
      </c>
      <c r="C48" s="27">
        <f t="shared" si="115"/>
        <v>-1.3671348548671931</v>
      </c>
      <c r="D48" s="27">
        <f t="shared" si="116"/>
        <v>-1.9405006910062212</v>
      </c>
      <c r="E48" s="27">
        <f t="shared" si="117"/>
        <v>-15.119372303956411</v>
      </c>
      <c r="F48" s="27"/>
      <c r="G48" s="27">
        <f t="shared" si="118"/>
        <v>-10.10698245938211</v>
      </c>
      <c r="H48" s="27">
        <f t="shared" si="119"/>
        <v>1.4492249095428198</v>
      </c>
      <c r="I48" s="27">
        <f t="shared" si="120"/>
        <v>0.90421960815222491</v>
      </c>
      <c r="J48" s="27">
        <f t="shared" si="121"/>
        <v>-7.7535379416870711</v>
      </c>
      <c r="K48" s="27"/>
      <c r="L48" s="27">
        <f t="shared" si="122"/>
        <v>-21.91871921746511</v>
      </c>
      <c r="M48" s="27">
        <f t="shared" si="123"/>
        <v>8.2090054675626689E-2</v>
      </c>
      <c r="N48" s="27">
        <f t="shared" si="124"/>
        <v>-1.0362810828539963</v>
      </c>
      <c r="O48" s="27">
        <f t="shared" si="125"/>
        <v>-22.872910245643482</v>
      </c>
      <c r="Q48" t="str">
        <f>$A$12</f>
        <v>Skilled trades occupations</v>
      </c>
      <c r="R48" s="27">
        <f t="shared" si="126"/>
        <v>-12.318383587868944</v>
      </c>
      <c r="S48" s="27">
        <f t="shared" si="96"/>
        <v>-0.960178780585907</v>
      </c>
      <c r="T48" s="27">
        <f t="shared" si="97"/>
        <v>-2.3239640178119103</v>
      </c>
      <c r="U48" s="27">
        <f t="shared" si="98"/>
        <v>-15.602526386266774</v>
      </c>
      <c r="V48" s="27"/>
      <c r="W48" s="27">
        <f t="shared" si="127"/>
        <v>-9.9782936030555405</v>
      </c>
      <c r="X48" s="27">
        <f t="shared" si="99"/>
        <v>0.97216317595329382</v>
      </c>
      <c r="Y48" s="27">
        <f t="shared" si="100"/>
        <v>0.24930917291327148</v>
      </c>
      <c r="Z48" s="27">
        <f t="shared" si="101"/>
        <v>-8.7568212541889778</v>
      </c>
      <c r="AA48" s="27"/>
      <c r="AB48" s="27">
        <f t="shared" si="128"/>
        <v>-22.296677190924484</v>
      </c>
      <c r="AC48" s="27">
        <f t="shared" si="102"/>
        <v>1.1984395367386824E-2</v>
      </c>
      <c r="AD48" s="27">
        <f t="shared" si="103"/>
        <v>-2.0746548448986388</v>
      </c>
      <c r="AE48" s="27">
        <f t="shared" si="104"/>
        <v>-24.359347640455752</v>
      </c>
      <c r="AG48" t="str">
        <f>$A$12</f>
        <v>Skilled trades occupations</v>
      </c>
      <c r="AH48" s="27">
        <f t="shared" si="129"/>
        <v>0.50664682978593989</v>
      </c>
      <c r="AI48" s="27">
        <f t="shared" si="105"/>
        <v>-0.406956074281279</v>
      </c>
      <c r="AJ48" s="27">
        <f t="shared" si="106"/>
        <v>0.38346332680570061</v>
      </c>
      <c r="AK48" s="27">
        <f t="shared" si="107"/>
        <v>0.48315408231036017</v>
      </c>
      <c r="AL48" s="27"/>
      <c r="AM48" s="27">
        <f t="shared" si="130"/>
        <v>-0.12868885632653182</v>
      </c>
      <c r="AN48" s="27">
        <f t="shared" si="108"/>
        <v>0.47706173358952819</v>
      </c>
      <c r="AO48" s="27">
        <f t="shared" si="109"/>
        <v>0.65491043523893655</v>
      </c>
      <c r="AP48" s="27">
        <f t="shared" si="110"/>
        <v>1.0032833125019351</v>
      </c>
      <c r="AQ48" s="27"/>
      <c r="AR48" s="27">
        <f t="shared" si="131"/>
        <v>0.37795797345940807</v>
      </c>
      <c r="AS48" s="27">
        <f t="shared" si="111"/>
        <v>7.0105659308249191E-2</v>
      </c>
      <c r="AT48" s="27">
        <f t="shared" si="112"/>
        <v>1.0383737620446372</v>
      </c>
      <c r="AU48" s="27">
        <f t="shared" si="113"/>
        <v>1.4864373948122953</v>
      </c>
    </row>
    <row r="49" spans="1:47" x14ac:dyDescent="0.2">
      <c r="A49" t="str">
        <f>$A$13</f>
        <v>Caring, leisure and other service occupations</v>
      </c>
      <c r="B49" s="27">
        <f t="shared" si="114"/>
        <v>-2.2084691783877233</v>
      </c>
      <c r="C49" s="27">
        <f t="shared" si="115"/>
        <v>-0.23219390972622733</v>
      </c>
      <c r="D49" s="27">
        <f t="shared" si="116"/>
        <v>0.25027358957026458</v>
      </c>
      <c r="E49" s="27">
        <f t="shared" si="117"/>
        <v>-2.1903894985436949</v>
      </c>
      <c r="F49" s="27"/>
      <c r="G49" s="27">
        <f t="shared" si="118"/>
        <v>2.3760817311929827</v>
      </c>
      <c r="H49" s="27">
        <f t="shared" si="119"/>
        <v>-1.3293538310997803</v>
      </c>
      <c r="I49" s="27">
        <f t="shared" si="120"/>
        <v>0.79044090206612605</v>
      </c>
      <c r="J49" s="27">
        <f t="shared" si="121"/>
        <v>1.8371688021593258</v>
      </c>
      <c r="K49" s="27"/>
      <c r="L49" s="27">
        <f t="shared" si="122"/>
        <v>0.16761255280525944</v>
      </c>
      <c r="M49" s="27">
        <f t="shared" si="123"/>
        <v>-1.5615477408260077</v>
      </c>
      <c r="N49" s="27">
        <f t="shared" si="124"/>
        <v>1.0407144916363906</v>
      </c>
      <c r="O49" s="27">
        <f t="shared" si="125"/>
        <v>-0.35322069638436915</v>
      </c>
      <c r="Q49" t="str">
        <f>$A$13</f>
        <v>Caring, leisure and other service occupations</v>
      </c>
      <c r="R49" s="27">
        <f t="shared" si="126"/>
        <v>0.19212288186126791</v>
      </c>
      <c r="S49" s="27">
        <f t="shared" si="96"/>
        <v>0.7513845888116446</v>
      </c>
      <c r="T49" s="27">
        <f t="shared" si="97"/>
        <v>-0.56489374575576878</v>
      </c>
      <c r="U49" s="27">
        <f t="shared" si="98"/>
        <v>0.37861372491714462</v>
      </c>
      <c r="V49" s="27"/>
      <c r="W49" s="27">
        <f t="shared" si="127"/>
        <v>0.28020590950691115</v>
      </c>
      <c r="X49" s="27">
        <f t="shared" si="99"/>
        <v>1.5014747799867516</v>
      </c>
      <c r="Y49" s="27">
        <f t="shared" si="100"/>
        <v>0.38661901879925598</v>
      </c>
      <c r="Z49" s="27">
        <f t="shared" si="101"/>
        <v>2.1682997082929205</v>
      </c>
      <c r="AA49" s="27"/>
      <c r="AB49" s="27">
        <f t="shared" si="128"/>
        <v>0.47232879136817907</v>
      </c>
      <c r="AC49" s="27">
        <f t="shared" si="102"/>
        <v>2.2528593687983962</v>
      </c>
      <c r="AD49" s="27">
        <f t="shared" si="103"/>
        <v>-0.17827472695651281</v>
      </c>
      <c r="AE49" s="27">
        <f t="shared" si="104"/>
        <v>2.5469134332100651</v>
      </c>
      <c r="AG49" t="str">
        <f>$A$13</f>
        <v>Caring, leisure and other service occupations</v>
      </c>
      <c r="AH49" s="27">
        <f t="shared" si="129"/>
        <v>-2.4005920602489859</v>
      </c>
      <c r="AI49" s="27">
        <f t="shared" si="105"/>
        <v>-0.98357849853787016</v>
      </c>
      <c r="AJ49" s="27">
        <f t="shared" si="106"/>
        <v>0.81516733532603425</v>
      </c>
      <c r="AK49" s="27">
        <f t="shared" si="107"/>
        <v>-2.5690032234608253</v>
      </c>
      <c r="AL49" s="27"/>
      <c r="AM49" s="27">
        <f t="shared" si="130"/>
        <v>2.0958758216860751</v>
      </c>
      <c r="AN49" s="27">
        <f t="shared" si="108"/>
        <v>-2.8308286110865417</v>
      </c>
      <c r="AO49" s="27">
        <f t="shared" si="109"/>
        <v>0.40382188326687185</v>
      </c>
      <c r="AP49" s="27">
        <f t="shared" si="110"/>
        <v>-0.33113090613359475</v>
      </c>
      <c r="AQ49" s="27"/>
      <c r="AR49" s="27">
        <f t="shared" si="131"/>
        <v>-0.30471623856291075</v>
      </c>
      <c r="AS49" s="27">
        <f t="shared" si="111"/>
        <v>-3.8144071096244119</v>
      </c>
      <c r="AT49" s="27">
        <f t="shared" si="112"/>
        <v>1.2189892185929061</v>
      </c>
      <c r="AU49" s="27">
        <f t="shared" si="113"/>
        <v>-2.9001341295944201</v>
      </c>
    </row>
    <row r="50" spans="1:47" x14ac:dyDescent="0.2">
      <c r="A50" t="str">
        <f>$A$14</f>
        <v>Sales and customer service occupations</v>
      </c>
      <c r="B50" s="27">
        <f t="shared" si="114"/>
        <v>-1.7340468571634702</v>
      </c>
      <c r="C50" s="27">
        <f t="shared" si="115"/>
        <v>-2.208128859326898</v>
      </c>
      <c r="D50" s="27">
        <f t="shared" si="116"/>
        <v>-2.8027802596796003</v>
      </c>
      <c r="E50" s="27">
        <f t="shared" si="117"/>
        <v>-6.744955976169976</v>
      </c>
      <c r="F50" s="27"/>
      <c r="G50" s="27">
        <f t="shared" si="118"/>
        <v>1.9590240257095388</v>
      </c>
      <c r="H50" s="27">
        <f t="shared" si="119"/>
        <v>3.0024354161834879</v>
      </c>
      <c r="I50" s="27">
        <f t="shared" si="120"/>
        <v>-0.8681867109119108</v>
      </c>
      <c r="J50" s="27">
        <f t="shared" si="121"/>
        <v>4.093272730981127</v>
      </c>
      <c r="K50" s="27"/>
      <c r="L50" s="27">
        <f t="shared" si="122"/>
        <v>0.22497716854606864</v>
      </c>
      <c r="M50" s="27">
        <f t="shared" si="123"/>
        <v>0.79430655685658991</v>
      </c>
      <c r="N50" s="27">
        <f t="shared" si="124"/>
        <v>-3.6709669705915111</v>
      </c>
      <c r="O50" s="27">
        <f t="shared" si="125"/>
        <v>-2.651683245188849</v>
      </c>
      <c r="Q50" t="str">
        <f>$A$14</f>
        <v>Sales and customer service occupations</v>
      </c>
      <c r="R50" s="27">
        <f t="shared" si="126"/>
        <v>1.0880524311007935</v>
      </c>
      <c r="S50" s="27">
        <f t="shared" si="96"/>
        <v>-6.4373609938238374E-2</v>
      </c>
      <c r="T50" s="27">
        <f t="shared" si="97"/>
        <v>-1.7154521046971651</v>
      </c>
      <c r="U50" s="27">
        <f t="shared" si="98"/>
        <v>-0.69177328353460865</v>
      </c>
      <c r="V50" s="27"/>
      <c r="W50" s="27">
        <f t="shared" si="127"/>
        <v>1.9901250737002361</v>
      </c>
      <c r="X50" s="27">
        <f t="shared" si="99"/>
        <v>1.9813294645593285</v>
      </c>
      <c r="Y50" s="27">
        <f t="shared" si="100"/>
        <v>-0.21132458559555722</v>
      </c>
      <c r="Z50" s="27">
        <f t="shared" si="101"/>
        <v>3.7601299526640091</v>
      </c>
      <c r="AA50" s="27"/>
      <c r="AB50" s="27">
        <f t="shared" si="128"/>
        <v>3.0781775048010296</v>
      </c>
      <c r="AC50" s="27">
        <f t="shared" si="102"/>
        <v>1.9169558546210901</v>
      </c>
      <c r="AD50" s="27">
        <f t="shared" si="103"/>
        <v>-1.9267766902927224</v>
      </c>
      <c r="AE50" s="27">
        <f t="shared" si="104"/>
        <v>3.0683566691294004</v>
      </c>
      <c r="AG50" t="str">
        <f>$A$14</f>
        <v>Sales and customer service occupations</v>
      </c>
      <c r="AH50" s="27">
        <f t="shared" si="129"/>
        <v>-2.8220992882642904</v>
      </c>
      <c r="AI50" s="27">
        <f t="shared" si="105"/>
        <v>-2.1437552493886827</v>
      </c>
      <c r="AJ50" s="27">
        <f t="shared" si="106"/>
        <v>-1.0873281549824361</v>
      </c>
      <c r="AK50" s="27">
        <f t="shared" si="107"/>
        <v>-6.05318269263541</v>
      </c>
      <c r="AL50" s="27"/>
      <c r="AM50" s="27">
        <f t="shared" si="130"/>
        <v>-3.1101047990699016E-2</v>
      </c>
      <c r="AN50" s="27">
        <f t="shared" si="108"/>
        <v>1.0211059516242003</v>
      </c>
      <c r="AO50" s="27">
        <f t="shared" si="109"/>
        <v>-0.65686212531635646</v>
      </c>
      <c r="AP50" s="27">
        <f t="shared" si="110"/>
        <v>0.33314277831713923</v>
      </c>
      <c r="AQ50" s="27"/>
      <c r="AR50" s="27">
        <f t="shared" si="131"/>
        <v>-2.8532003362549894</v>
      </c>
      <c r="AS50" s="27">
        <f t="shared" si="111"/>
        <v>-1.1226492977644824</v>
      </c>
      <c r="AT50" s="27">
        <f t="shared" si="112"/>
        <v>-1.7441902802987925</v>
      </c>
      <c r="AU50" s="27">
        <f t="shared" si="113"/>
        <v>-5.7200399143182707</v>
      </c>
    </row>
    <row r="51" spans="1:47" x14ac:dyDescent="0.2">
      <c r="A51" t="str">
        <f>$A$15</f>
        <v>Process, plant and machine operatives</v>
      </c>
      <c r="B51" s="27">
        <f t="shared" si="114"/>
        <v>-6.7907236777367572</v>
      </c>
      <c r="C51" s="27">
        <f t="shared" si="115"/>
        <v>0.46003449246785344</v>
      </c>
      <c r="D51" s="27">
        <f t="shared" si="116"/>
        <v>1.7519684111739302</v>
      </c>
      <c r="E51" s="27">
        <f t="shared" si="117"/>
        <v>-4.5787207740949754</v>
      </c>
      <c r="F51" s="27"/>
      <c r="G51" s="27">
        <f t="shared" si="118"/>
        <v>-7.5991830440656543</v>
      </c>
      <c r="H51" s="27">
        <f t="shared" si="119"/>
        <v>1.6466744305067875</v>
      </c>
      <c r="I51" s="27">
        <f t="shared" si="120"/>
        <v>1.2983323963953595</v>
      </c>
      <c r="J51" s="27">
        <f t="shared" si="121"/>
        <v>-4.6541762171635028</v>
      </c>
      <c r="K51" s="27"/>
      <c r="L51" s="27">
        <f t="shared" si="122"/>
        <v>-14.389906721802411</v>
      </c>
      <c r="M51" s="27">
        <f t="shared" si="123"/>
        <v>2.106708922974641</v>
      </c>
      <c r="N51" s="27">
        <f t="shared" si="124"/>
        <v>3.0503008075692897</v>
      </c>
      <c r="O51" s="27">
        <f t="shared" si="125"/>
        <v>-9.2328969912584782</v>
      </c>
      <c r="Q51" t="str">
        <f>$A$15</f>
        <v>Process, plant and machine operatives</v>
      </c>
      <c r="R51" s="27">
        <f t="shared" si="126"/>
        <v>-5.8082952763878311</v>
      </c>
      <c r="S51" s="27">
        <f t="shared" si="96"/>
        <v>0.77869379919915271</v>
      </c>
      <c r="T51" s="27">
        <f t="shared" si="97"/>
        <v>1.7448784987617705</v>
      </c>
      <c r="U51" s="27">
        <f t="shared" si="98"/>
        <v>-3.2847229784269061</v>
      </c>
      <c r="V51" s="27"/>
      <c r="W51" s="27">
        <f t="shared" si="127"/>
        <v>-7.3884262297696566</v>
      </c>
      <c r="X51" s="27">
        <f t="shared" si="99"/>
        <v>1.2428520010544739</v>
      </c>
      <c r="Y51" s="27">
        <f t="shared" si="100"/>
        <v>1.0247996279649465</v>
      </c>
      <c r="Z51" s="27">
        <f t="shared" si="101"/>
        <v>-5.1207746007502379</v>
      </c>
      <c r="AA51" s="27"/>
      <c r="AB51" s="27">
        <f t="shared" si="128"/>
        <v>-13.196721506157488</v>
      </c>
      <c r="AC51" s="27">
        <f t="shared" si="102"/>
        <v>2.0215458002536266</v>
      </c>
      <c r="AD51" s="27">
        <f t="shared" si="103"/>
        <v>2.769678126726717</v>
      </c>
      <c r="AE51" s="27">
        <f t="shared" si="104"/>
        <v>-8.405497579177144</v>
      </c>
      <c r="AG51" t="str">
        <f>$A$15</f>
        <v>Process, plant and machine operatives</v>
      </c>
      <c r="AH51" s="27">
        <f t="shared" si="129"/>
        <v>-0.98242840134890219</v>
      </c>
      <c r="AI51" s="27">
        <f t="shared" si="105"/>
        <v>-0.31865930673130438</v>
      </c>
      <c r="AJ51" s="27">
        <f t="shared" si="106"/>
        <v>7.0899124121592827E-3</v>
      </c>
      <c r="AK51" s="27">
        <f t="shared" si="107"/>
        <v>-1.2939977956680471</v>
      </c>
      <c r="AL51" s="27"/>
      <c r="AM51" s="27">
        <f t="shared" si="130"/>
        <v>-0.21075681429601811</v>
      </c>
      <c r="AN51" s="27">
        <f t="shared" si="108"/>
        <v>0.40382242945231339</v>
      </c>
      <c r="AO51" s="27">
        <f t="shared" si="109"/>
        <v>0.27353276843041363</v>
      </c>
      <c r="AP51" s="27">
        <f t="shared" si="110"/>
        <v>0.46659838358670935</v>
      </c>
      <c r="AQ51" s="27"/>
      <c r="AR51" s="27">
        <f t="shared" si="131"/>
        <v>-1.1931852156449203</v>
      </c>
      <c r="AS51" s="27">
        <f t="shared" si="111"/>
        <v>8.516312272100901E-2</v>
      </c>
      <c r="AT51" s="27">
        <f t="shared" si="112"/>
        <v>0.28062268084257291</v>
      </c>
      <c r="AU51" s="27">
        <f t="shared" si="113"/>
        <v>-0.82739941208133772</v>
      </c>
    </row>
    <row r="52" spans="1:47" x14ac:dyDescent="0.2">
      <c r="A52" t="str">
        <f>$A$16</f>
        <v>Elementary occupations</v>
      </c>
      <c r="B52" s="27">
        <f t="shared" si="114"/>
        <v>-3.5943514491388413</v>
      </c>
      <c r="C52" s="27">
        <f t="shared" si="115"/>
        <v>-5.9540472265054518</v>
      </c>
      <c r="D52" s="27">
        <f t="shared" si="116"/>
        <v>-2.0908767489902393</v>
      </c>
      <c r="E52" s="27">
        <f t="shared" si="117"/>
        <v>-11.639275424634519</v>
      </c>
      <c r="F52" s="27"/>
      <c r="G52" s="27">
        <f t="shared" si="118"/>
        <v>4.6991994122976237</v>
      </c>
      <c r="H52" s="27">
        <f t="shared" si="119"/>
        <v>-6.7874078501712205</v>
      </c>
      <c r="I52" s="27">
        <f t="shared" si="120"/>
        <v>2.300716885863924</v>
      </c>
      <c r="J52" s="27">
        <f t="shared" si="121"/>
        <v>0.21250844799031654</v>
      </c>
      <c r="K52" s="27"/>
      <c r="L52" s="27">
        <f t="shared" si="122"/>
        <v>1.1048479631587824</v>
      </c>
      <c r="M52" s="27">
        <f t="shared" si="123"/>
        <v>-12.741455076676672</v>
      </c>
      <c r="N52" s="27">
        <f t="shared" si="124"/>
        <v>0.20984013687368464</v>
      </c>
      <c r="O52" s="27">
        <f t="shared" si="125"/>
        <v>-11.426766976644203</v>
      </c>
      <c r="Q52" t="str">
        <f>$A$16</f>
        <v>Elementary occupations</v>
      </c>
      <c r="R52" s="27">
        <f t="shared" si="126"/>
        <v>-2.802590141440227</v>
      </c>
      <c r="S52" s="27">
        <f t="shared" si="96"/>
        <v>-6.5398971863206867E-2</v>
      </c>
      <c r="T52" s="27">
        <f t="shared" si="97"/>
        <v>-0.11800953150194626</v>
      </c>
      <c r="U52" s="27">
        <f t="shared" si="98"/>
        <v>-2.9859986448053846</v>
      </c>
      <c r="V52" s="27"/>
      <c r="W52" s="27">
        <f t="shared" si="127"/>
        <v>0.96939632144734134</v>
      </c>
      <c r="X52" s="27">
        <f t="shared" si="99"/>
        <v>-1.8226180046026883</v>
      </c>
      <c r="Y52" s="27">
        <f t="shared" si="100"/>
        <v>0.88368709419117097</v>
      </c>
      <c r="Z52" s="27">
        <f t="shared" si="101"/>
        <v>3.0465411035827117E-2</v>
      </c>
      <c r="AA52" s="27"/>
      <c r="AB52" s="27">
        <f t="shared" si="128"/>
        <v>-1.8331938199928857</v>
      </c>
      <c r="AC52" s="27">
        <f t="shared" si="102"/>
        <v>-1.8880169764658952</v>
      </c>
      <c r="AD52" s="27">
        <f t="shared" si="103"/>
        <v>0.76567756268922471</v>
      </c>
      <c r="AE52" s="27">
        <f t="shared" si="104"/>
        <v>-2.9555332337695575</v>
      </c>
      <c r="AG52" t="str">
        <f>$A$16</f>
        <v>Elementary occupations</v>
      </c>
      <c r="AH52" s="27">
        <f t="shared" si="129"/>
        <v>-0.79176130769855035</v>
      </c>
      <c r="AI52" s="27">
        <f t="shared" si="105"/>
        <v>-5.8886482546422343</v>
      </c>
      <c r="AJ52" s="27">
        <f t="shared" si="106"/>
        <v>-1.9728672174882953</v>
      </c>
      <c r="AK52" s="27">
        <f t="shared" si="107"/>
        <v>-8.6532767798290777</v>
      </c>
      <c r="AL52" s="27"/>
      <c r="AM52" s="27">
        <f t="shared" si="130"/>
        <v>3.7298030908502131</v>
      </c>
      <c r="AN52" s="27">
        <f t="shared" si="108"/>
        <v>-4.9647898455685961</v>
      </c>
      <c r="AO52" s="27">
        <f t="shared" si="109"/>
        <v>1.4170297916727539</v>
      </c>
      <c r="AP52" s="27">
        <f t="shared" si="110"/>
        <v>0.18204303695436863</v>
      </c>
      <c r="AQ52" s="27"/>
      <c r="AR52" s="27">
        <f t="shared" si="131"/>
        <v>2.9380417831516628</v>
      </c>
      <c r="AS52" s="27">
        <f t="shared" si="111"/>
        <v>-10.85343810021083</v>
      </c>
      <c r="AT52" s="27">
        <f t="shared" si="112"/>
        <v>-0.55583742581554141</v>
      </c>
      <c r="AU52" s="27">
        <f t="shared" si="113"/>
        <v>-8.4712337428747091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2.2219144892790155</v>
      </c>
      <c r="C54" s="29">
        <f t="shared" si="115"/>
        <v>2.3598616088822268</v>
      </c>
      <c r="D54" s="29">
        <f t="shared" si="116"/>
        <v>-11.255776098161405</v>
      </c>
      <c r="E54" s="29">
        <f t="shared" si="117"/>
        <v>-6.6740000000000919</v>
      </c>
      <c r="F54" s="29"/>
      <c r="G54" s="29">
        <f t="shared" si="118"/>
        <v>32.603223785448677</v>
      </c>
      <c r="H54" s="29">
        <f t="shared" si="119"/>
        <v>11.073702241595413</v>
      </c>
      <c r="I54" s="29">
        <f t="shared" si="120"/>
        <v>5.0350739729559706</v>
      </c>
      <c r="J54" s="29">
        <f t="shared" si="121"/>
        <v>48.712000000000103</v>
      </c>
      <c r="K54" s="29"/>
      <c r="L54" s="29">
        <f t="shared" si="122"/>
        <v>34.825138274727692</v>
      </c>
      <c r="M54" s="29">
        <f t="shared" si="123"/>
        <v>13.43356385047764</v>
      </c>
      <c r="N54" s="29">
        <f t="shared" si="124"/>
        <v>-6.2207021252054346</v>
      </c>
      <c r="O54" s="29">
        <f t="shared" si="125"/>
        <v>42.038000000000011</v>
      </c>
      <c r="Q54" s="24" t="str">
        <f>$A$18</f>
        <v>All occupations</v>
      </c>
      <c r="R54" s="29">
        <f t="shared" ref="R54" si="132">W18-R18</f>
        <v>-2.9799942225799896</v>
      </c>
      <c r="S54" s="29">
        <f t="shared" ref="S54" si="133">X18-S18</f>
        <v>5.6886210102567674</v>
      </c>
      <c r="T54" s="29">
        <f t="shared" ref="T54" si="134">Y18-T18</f>
        <v>-11.145612759614721</v>
      </c>
      <c r="U54" s="29">
        <f t="shared" ref="U54" si="135">Z18-U18</f>
        <v>-8.4369859719379292</v>
      </c>
      <c r="V54" s="29"/>
      <c r="W54" s="29">
        <f t="shared" ref="W54" si="136">AB18-W18</f>
        <v>5.2385566964658778</v>
      </c>
      <c r="X54" s="29">
        <f t="shared" ref="X54" si="137">AC18-X18</f>
        <v>7.0877852029826443</v>
      </c>
      <c r="Y54" s="29">
        <f t="shared" ref="Y54" si="138">AD18-Y18</f>
        <v>3.2200780510992786</v>
      </c>
      <c r="Z54" s="29">
        <f t="shared" ref="Z54" si="139">AE18-Z18</f>
        <v>15.546419950547829</v>
      </c>
      <c r="AA54" s="29"/>
      <c r="AB54" s="29">
        <f t="shared" ref="AB54" si="140">AB18-R18</f>
        <v>2.2585624738858883</v>
      </c>
      <c r="AC54" s="29">
        <f t="shared" ref="AC54" si="141">AC18-S18</f>
        <v>12.776406213239412</v>
      </c>
      <c r="AD54" s="29">
        <f t="shared" ref="AD54" si="142">AD18-T18</f>
        <v>-7.9255347085154426</v>
      </c>
      <c r="AE54" s="29">
        <f t="shared" ref="AE54" si="143">AE18-U18</f>
        <v>7.1094339786098999</v>
      </c>
      <c r="AG54" s="24" t="str">
        <f>$A$18</f>
        <v>All occupations</v>
      </c>
      <c r="AH54" s="29">
        <f t="shared" ref="AH54" si="144">AM18-AH18</f>
        <v>5.2019087118592608</v>
      </c>
      <c r="AI54" s="29">
        <f t="shared" ref="AI54" si="145">AN18-AI18</f>
        <v>-3.3287594013745547</v>
      </c>
      <c r="AJ54" s="29">
        <f t="shared" ref="AJ54" si="146">AO18-AJ18</f>
        <v>-0.1101633385466414</v>
      </c>
      <c r="AK54" s="29">
        <f t="shared" ref="AK54" si="147">AP18-AK18</f>
        <v>1.7629859719380647</v>
      </c>
      <c r="AL54" s="29"/>
      <c r="AM54" s="29">
        <f t="shared" ref="AM54" si="148">AR18-AM18</f>
        <v>27.364667088982713</v>
      </c>
      <c r="AN54" s="29">
        <f t="shared" ref="AN54" si="149">AS18-AN18</f>
        <v>3.9859170386127403</v>
      </c>
      <c r="AO54" s="29">
        <f t="shared" ref="AO54" si="150">AT18-AO18</f>
        <v>1.8149959218566565</v>
      </c>
      <c r="AP54" s="29">
        <f t="shared" ref="AP54" si="151">AU18-AP18</f>
        <v>33.16558004945216</v>
      </c>
      <c r="AQ54" s="29"/>
      <c r="AR54" s="29">
        <f t="shared" ref="AR54" si="152">AR18-AH18</f>
        <v>32.566575800841974</v>
      </c>
      <c r="AS54" s="29">
        <f t="shared" ref="AS54" si="153">AS18-AI18</f>
        <v>0.65715763723818554</v>
      </c>
      <c r="AT54" s="29">
        <f t="shared" ref="AT54" si="154">AT18-AJ18</f>
        <v>1.7048325833100151</v>
      </c>
      <c r="AU54" s="29">
        <f t="shared" ref="AU54" si="155">AU18-AK18</f>
        <v>34.928566021390225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East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-0.14790938126226783</v>
      </c>
      <c r="N7" s="91">
        <f>'Occ T2'!I180</f>
        <v>0.35261644863415764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-1.6932427116071125</v>
      </c>
      <c r="N9" s="91">
        <f>'Occ T2'!I178</f>
        <v>-0.89873874322251579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-5.2265195768789852</v>
      </c>
      <c r="N10" s="91">
        <f>'Occ T2'!I177</f>
        <v>4.7161380599712199</v>
      </c>
    </row>
    <row r="11" spans="1:14" x14ac:dyDescent="0.2">
      <c r="L11" s="114" t="str">
        <f>"["&amp;'Occ T3'!A47&amp;"]"</f>
        <v>[Elementary occupations]</v>
      </c>
      <c r="M11" s="91">
        <f>'Occ T1'!H88</f>
        <v>-2.1398104663306272</v>
      </c>
      <c r="N11" s="91">
        <f>'Occ T1'!I88</f>
        <v>1.3888874195489009E-2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1.3230753530150352</v>
      </c>
      <c r="N13" s="91">
        <f>'Occ T2'!I176</f>
        <v>-0.5829717281104263</v>
      </c>
    </row>
    <row r="14" spans="1:14" x14ac:dyDescent="0.2">
      <c r="L14" s="91" t="str">
        <f>'Occ T3'!A44</f>
        <v>81 Process, plant and machine operatives</v>
      </c>
      <c r="M14" s="91">
        <f>'Occ T2'!H175</f>
        <v>-4.3681431662522137</v>
      </c>
      <c r="N14" s="91">
        <f>'Occ T2'!I175</f>
        <v>-0.50546642707279821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-1.4878002335722118</v>
      </c>
      <c r="N15" s="91">
        <f>'Occ T1'!I87</f>
        <v>-0.5479369936746914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1.4529193830060239</v>
      </c>
      <c r="N17" s="91">
        <f>'Occ T2'!I174</f>
        <v>1.5807921507212885</v>
      </c>
    </row>
    <row r="18" spans="12:14" x14ac:dyDescent="0.2">
      <c r="L18" s="91" t="str">
        <f>'Occ T3'!A40</f>
        <v>71 Sales occupations</v>
      </c>
      <c r="M18" s="91">
        <f>'Occ T2'!H173</f>
        <v>-1.9102708257457968</v>
      </c>
      <c r="N18" s="91">
        <f>'Occ T2'!I173</f>
        <v>-3.1405707961740248E-2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-1.3624876626607607</v>
      </c>
      <c r="N19" s="91">
        <f>'Occ T1'!I86</f>
        <v>0.28162848608972446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1.8052915791077595</v>
      </c>
      <c r="N21" s="91">
        <f>'Occ T2'!I172</f>
        <v>-1.3945233609218954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-0.34685208388799404</v>
      </c>
      <c r="N22" s="91">
        <f>'Occ T2'!I171</f>
        <v>-0.57817625520836247</v>
      </c>
    </row>
    <row r="23" spans="12:14" x14ac:dyDescent="0.2">
      <c r="L23" s="91" t="str">
        <f>'Occ T3'!A35</f>
        <v>61 Caring personal service occupations</v>
      </c>
      <c r="M23" s="91">
        <f>'Occ T2'!H170</f>
        <v>-0.60332693467716192</v>
      </c>
      <c r="N23" s="91">
        <f>'Occ T2'!I170</f>
        <v>0.38767056524948718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-0.51043823665943844</v>
      </c>
      <c r="N24" s="91">
        <f>'Occ T1'!I85</f>
        <v>0.14347019557554574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-3.4630232641738257</v>
      </c>
      <c r="N26" s="91">
        <f>'Occ T2'!I169</f>
        <v>0.31133783009404947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-2.3896271632959154</v>
      </c>
      <c r="N27" s="91">
        <f>'Occ T2'!I168</f>
        <v>-1.2637192138270414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-3.7739276279570411</v>
      </c>
      <c r="N28" s="91">
        <f>'Occ T2'!I167</f>
        <v>-0.99466558456375864</v>
      </c>
    </row>
    <row r="29" spans="12:14" x14ac:dyDescent="0.2">
      <c r="L29" s="91" t="str">
        <f>'Occ T3'!A29</f>
        <v>51 Skilled agricultural and related trades</v>
      </c>
      <c r="M29" s="91">
        <f>'Occ T2'!H166</f>
        <v>-3.545701765667475</v>
      </c>
      <c r="N29" s="91">
        <f>'Occ T2'!I166</f>
        <v>0.56569919979161387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-3.2541515828481304</v>
      </c>
      <c r="N30" s="91">
        <f>'Occ T1'!I84</f>
        <v>-0.64314250601644751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-2.7398141270011056</v>
      </c>
      <c r="N32" s="91">
        <f>'Occ T2'!I165</f>
        <v>-1.5198422739817419</v>
      </c>
    </row>
    <row r="33" spans="12:14" x14ac:dyDescent="0.2">
      <c r="L33" s="91" t="str">
        <f>'Occ T3'!A25</f>
        <v>41 Administrative occupations</v>
      </c>
      <c r="M33" s="91">
        <f>'Occ T2'!H164</f>
        <v>-0.66458932341219024</v>
      </c>
      <c r="N33" s="91">
        <f>'Occ T2'!I164</f>
        <v>0.10924860296703809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-1.022438854270824</v>
      </c>
      <c r="N34" s="91">
        <f>'Occ T1'!I83</f>
        <v>-0.13293214175551515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1.5785672419923236</v>
      </c>
      <c r="N36" s="91">
        <f>'Occ T2'!I163</f>
        <v>0.36843483325781357</v>
      </c>
    </row>
    <row r="37" spans="12:14" x14ac:dyDescent="0.2">
      <c r="L37" s="91" t="str">
        <f>'Occ T3'!A21</f>
        <v>34 Culture, media and sports occupations</v>
      </c>
      <c r="M37" s="91">
        <f>'Occ T2'!H162</f>
        <v>-0.65487908866322941</v>
      </c>
      <c r="N37" s="91">
        <f>'Occ T2'!I162</f>
        <v>-0.24704878984316281</v>
      </c>
    </row>
    <row r="38" spans="12:14" x14ac:dyDescent="0.2">
      <c r="L38" s="91" t="str">
        <f>'Occ T3'!A20</f>
        <v>33 Protective service occupations</v>
      </c>
      <c r="M38" s="91">
        <f>'Occ T2'!H161</f>
        <v>2.0957741202327185</v>
      </c>
      <c r="N38" s="91">
        <f>'Occ T2'!I161</f>
        <v>-0.99312987441986245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2.0771243873165757</v>
      </c>
      <c r="N39" s="91">
        <f>'Occ T2'!I160</f>
        <v>4.2971922085729863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3.2991811523159553</v>
      </c>
      <c r="N40" s="91">
        <f>'Occ T2'!I159</f>
        <v>-6.0398869101541131E-2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1.7818461229651694</v>
      </c>
      <c r="N41" s="91">
        <f>'Occ T1'!I82</f>
        <v>1.0746465794943649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4.0432965448661262</v>
      </c>
      <c r="N43" s="91">
        <f>'Occ T2'!I158</f>
        <v>0.99444745529417844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1.4228219773304573</v>
      </c>
      <c r="N44" s="91">
        <f>'Occ T2'!I157</f>
        <v>0.63156792577383492</v>
      </c>
    </row>
    <row r="45" spans="12:14" x14ac:dyDescent="0.2">
      <c r="L45" s="91" t="str">
        <f>'Occ T3'!A13</f>
        <v>22 Health professionals</v>
      </c>
      <c r="M45" s="91">
        <f>'Occ T2'!H156</f>
        <v>1.7330899596968319</v>
      </c>
      <c r="N45" s="91">
        <f>'Occ T2'!I156</f>
        <v>0.60535564788828378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2.0844342405617944</v>
      </c>
      <c r="N46" s="91">
        <f>'Occ T2'!I155</f>
        <v>2.1950965845202619</v>
      </c>
    </row>
    <row r="47" spans="12:14" x14ac:dyDescent="0.2">
      <c r="L47" s="114" t="str">
        <f>"["&amp;'Occ T3'!A11&amp;"]"</f>
        <v>[Professional occupations]</v>
      </c>
      <c r="M47" s="91">
        <f>'Occ T1'!H81</f>
        <v>2.2886149759359986</v>
      </c>
      <c r="N47" s="91">
        <f>'Occ T1'!I81</f>
        <v>1.1023176712319227</v>
      </c>
    </row>
    <row r="49" spans="12:14" x14ac:dyDescent="0.2">
      <c r="L49" s="107" t="str">
        <f>'Occ T3'!A9</f>
        <v>12 Other managers and proprietors</v>
      </c>
      <c r="M49" s="91">
        <f>'Occ T2'!H154</f>
        <v>1.5003838299283645</v>
      </c>
      <c r="N49" s="91">
        <f>'Occ T2'!I154</f>
        <v>1.1312315603947853</v>
      </c>
    </row>
    <row r="50" spans="12:14" x14ac:dyDescent="0.2">
      <c r="L50" s="107" t="str">
        <f>'Occ T3'!A8</f>
        <v>11 Corporate managers and directors</v>
      </c>
      <c r="M50" s="91">
        <f>'Occ T2'!H153</f>
        <v>3.4139360787645456</v>
      </c>
      <c r="N50" s="91">
        <f>'Occ T2'!I153</f>
        <v>-0.17688722842810201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2.6527463153348307</v>
      </c>
      <c r="N51" s="91">
        <f>'Occ T1'!I80</f>
        <v>0.35457540537211507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7.2372054103297216</v>
      </c>
      <c r="N82" s="94">
        <f>'Occ T2'!F119</f>
        <v>-1.227472074891061</v>
      </c>
    </row>
    <row r="83" spans="12:14" x14ac:dyDescent="0.2">
      <c r="L83" s="10" t="str">
        <f>name!D5</f>
        <v>12 Other managers and proprietors</v>
      </c>
      <c r="M83" s="94">
        <f>'Occ T2'!D9-'Occ T2'!B9</f>
        <v>2.0989258329448965</v>
      </c>
      <c r="N83" s="94">
        <f>'Occ T2'!F120</f>
        <v>5.3763072042259203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4.3433675813389954</v>
      </c>
      <c r="N84" s="94">
        <f>'Occ T2'!F121</f>
        <v>17.061878348385342</v>
      </c>
    </row>
    <row r="85" spans="12:14" x14ac:dyDescent="0.2">
      <c r="L85" s="10" t="str">
        <f>name!D7</f>
        <v>22 Health professionals</v>
      </c>
      <c r="M85" s="94">
        <f>'Occ T2'!D11-'Occ T2'!B11</f>
        <v>4.8727205639193087</v>
      </c>
      <c r="N85" s="94">
        <f>'Occ T2'!F122</f>
        <v>5.6083626619629783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2.8087465749994891</v>
      </c>
      <c r="N86" s="94">
        <f>'Occ T2'!F123</f>
        <v>4.0787213101973734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8.5268384079324164</v>
      </c>
      <c r="N87" s="94">
        <f>'Occ T2'!F124</f>
        <v>7.5891838730996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2.921568038028088</v>
      </c>
      <c r="N88" s="94">
        <f>'Occ T2'!F125</f>
        <v>-0.1759372635548111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2.0554114111959834</v>
      </c>
      <c r="N89" s="94">
        <f>'Occ T2'!F126</f>
        <v>18.509901657549488</v>
      </c>
    </row>
    <row r="90" spans="12:14" x14ac:dyDescent="0.2">
      <c r="L90" s="10" t="str">
        <f>name!D12</f>
        <v>33 Protective service occupations</v>
      </c>
      <c r="M90" s="94">
        <f>'Occ T2'!D16-'Occ T2'!B16</f>
        <v>1.271412139953453</v>
      </c>
      <c r="N90" s="94">
        <f>'Occ T2'!F127</f>
        <v>-1.794596059550539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-0.38276953507683054</v>
      </c>
      <c r="N91" s="94">
        <f>'Occ T2'!F128</f>
        <v>-0.41745164830896719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3.1067124347169184</v>
      </c>
      <c r="N92" s="94">
        <f>'Occ T2'!F129</f>
        <v>2.3391307942445039</v>
      </c>
    </row>
    <row r="93" spans="12:14" x14ac:dyDescent="0.2">
      <c r="L93" s="10" t="str">
        <f>name!D15</f>
        <v>41 Administrative occupations</v>
      </c>
      <c r="M93" s="94">
        <f>'Occ T2'!D19-'Occ T2'!B19</f>
        <v>-2.829647733916957</v>
      </c>
      <c r="N93" s="94">
        <f>'Occ T2'!F130</f>
        <v>1.3782670348336978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-2.4317771489657112</v>
      </c>
      <c r="N94" s="94">
        <f>'Occ T2'!F131</f>
        <v>-3.349531660473815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-1.6236815829659861</v>
      </c>
      <c r="N95" s="94">
        <f>'Occ T2'!F132</f>
        <v>0.7247404680448728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-6.8785789214561248</v>
      </c>
      <c r="N96" s="94">
        <f>'Occ T2'!F133</f>
        <v>-4.5160049240313143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-3.5035938675306468</v>
      </c>
      <c r="N97" s="94">
        <f>'Occ T2'!F134</f>
        <v>-4.7334969005387855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-3.1135179320036137</v>
      </c>
      <c r="N98" s="94">
        <f>'Occ T2'!F135</f>
        <v>0.7712234148381647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-1.9332221096387414</v>
      </c>
      <c r="N99" s="94">
        <f>'Occ T2'!F136</f>
        <v>3.760417634570679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-0.35766822524156794</v>
      </c>
      <c r="N100" s="94">
        <f>'Occ T2'!F137</f>
        <v>-1.7001754416097903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0.10050083633674967</v>
      </c>
      <c r="N101" s="94">
        <f>'Occ T2'!F138</f>
        <v>-0.22307339080173305</v>
      </c>
    </row>
    <row r="102" spans="12:14" x14ac:dyDescent="0.2">
      <c r="L102" s="10" t="str">
        <f>name!D24</f>
        <v>71 Sales occupations</v>
      </c>
      <c r="M102" s="94">
        <f>'Occ T2'!D28-'Occ T2'!B28</f>
        <v>-7.9151933057311794</v>
      </c>
      <c r="N102" s="94">
        <f>'Occ T2'!F139</f>
        <v>-0.36749461580750165</v>
      </c>
    </row>
    <row r="103" spans="12:14" x14ac:dyDescent="0.2">
      <c r="L103" s="10" t="str">
        <f>name!D25</f>
        <v>72 Customer service occupations</v>
      </c>
      <c r="M103" s="94">
        <f>'Occ T2'!D29-'Occ T2'!B29</f>
        <v>1.1702373295610489</v>
      </c>
      <c r="N103" s="94">
        <f>'Occ T2'!F140</f>
        <v>4.4607673467888738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-6.6342922680031471</v>
      </c>
      <c r="N104" s="94">
        <f>'Occ T2'!F141</f>
        <v>-1.9406700449731211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2.0555714939082144</v>
      </c>
      <c r="N105" s="94">
        <f>'Occ T2'!F142</f>
        <v>-2.7135061721905096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-3.5970603804066457</v>
      </c>
      <c r="N106" s="94">
        <f>'Occ T2'!F143</f>
        <v>11.63916685810004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-8.042215044227973</v>
      </c>
      <c r="N107" s="94">
        <f>'Occ T2'!F144</f>
        <v>-11.426658410109638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-6.6740000000002055</v>
      </c>
      <c r="N109" s="94">
        <f>'Occ T2'!F146</f>
        <v>48.711999999999989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9.3361312432746217</v>
      </c>
      <c r="N153" s="94">
        <f>'Occ T1'!H8</f>
        <v>4.1488351293348558</v>
      </c>
    </row>
    <row r="154" spans="1:14" x14ac:dyDescent="0.2">
      <c r="L154" s="10" t="str">
        <f>name!E5</f>
        <v>Professional occupations</v>
      </c>
      <c r="M154" s="94">
        <f>'Occ T1'!D9-'Occ T1'!B9</f>
        <v>20.551673128190231</v>
      </c>
      <c r="N154" s="94">
        <f>'Occ T1'!H9</f>
        <v>34.338146193645315</v>
      </c>
    </row>
    <row r="155" spans="1:14" x14ac:dyDescent="0.2">
      <c r="L155" s="10" t="str">
        <f>name!E6</f>
        <v>Associate professional occupations</v>
      </c>
      <c r="M155" s="94">
        <f>'Occ T1'!D10-'Occ T1'!B10</f>
        <v>8.9723344888176086</v>
      </c>
      <c r="N155" s="94">
        <f>'Occ T1'!H10</f>
        <v>18.461047480379676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-5.2614248828826646</v>
      </c>
      <c r="N156" s="94">
        <f>'Occ T1'!H11</f>
        <v>-1.9712646256401172</v>
      </c>
    </row>
    <row r="157" spans="1:14" x14ac:dyDescent="0.2">
      <c r="L157" s="10" t="str">
        <f>name!E8</f>
        <v>Skilled trades occupations</v>
      </c>
      <c r="M157" s="94">
        <f>'Occ T1'!D12-'Occ T1'!B12</f>
        <v>-15.119372303956368</v>
      </c>
      <c r="N157" s="94">
        <f>'Occ T1'!H12</f>
        <v>-7.7535379416870569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-2.190389498543567</v>
      </c>
      <c r="N158" s="94">
        <f>'Occ T1'!H13</f>
        <v>1.8371688021591694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-6.7449559761701323</v>
      </c>
      <c r="N159" s="94">
        <f>'Occ T1'!H14</f>
        <v>4.0932727309813686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-4.5787207740949327</v>
      </c>
      <c r="N160" s="94">
        <f>'Occ T1'!H15</f>
        <v>-4.6541762171636378</v>
      </c>
    </row>
    <row r="161" spans="12:14" x14ac:dyDescent="0.2">
      <c r="L161" s="10" t="str">
        <f>name!E12</f>
        <v>Elementary occupations</v>
      </c>
      <c r="M161" s="94">
        <f>'Occ T1'!D16-'Occ T1'!B16</f>
        <v>-11.639275424634619</v>
      </c>
      <c r="N161" s="94">
        <f>'Occ T1'!H16</f>
        <v>0.21250844799040181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-6.6739999999998645</v>
      </c>
      <c r="N163" s="94">
        <f>'Occ T1'!H18</f>
        <v>48.711999999999975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East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56.863303269109977</v>
      </c>
      <c r="N5" s="87">
        <f>SUM(N6:N7)</f>
        <v>61.309368692305434</v>
      </c>
      <c r="O5" s="87">
        <f t="shared" ref="O5:AL5" si="1">SUM(O6:O7)</f>
        <v>61.119593633296688</v>
      </c>
      <c r="P5" s="87">
        <f t="shared" si="1"/>
        <v>64.383657363556793</v>
      </c>
      <c r="Q5" s="87">
        <f t="shared" si="1"/>
        <v>62.667171844197284</v>
      </c>
      <c r="R5" s="87">
        <f t="shared" si="1"/>
        <v>66.751713985174646</v>
      </c>
      <c r="S5" s="87">
        <f t="shared" si="1"/>
        <v>61.595474583210503</v>
      </c>
      <c r="T5" s="87">
        <f t="shared" si="1"/>
        <v>65.198098405475349</v>
      </c>
      <c r="U5" s="87">
        <f t="shared" si="1"/>
        <v>69.336678451743069</v>
      </c>
      <c r="V5" s="87">
        <f t="shared" si="1"/>
        <v>76.123748648308876</v>
      </c>
      <c r="W5" s="87">
        <f t="shared" si="1"/>
        <v>76.087845228449268</v>
      </c>
      <c r="X5" s="87">
        <f t="shared" si="1"/>
        <v>68.788172064693057</v>
      </c>
      <c r="Y5" s="87">
        <f t="shared" si="1"/>
        <v>69.210817204877884</v>
      </c>
      <c r="Z5" s="87">
        <f t="shared" si="1"/>
        <v>69.948549699337534</v>
      </c>
      <c r="AA5" s="87">
        <f t="shared" si="1"/>
        <v>70.872178203729732</v>
      </c>
      <c r="AB5" s="87">
        <f t="shared" si="1"/>
        <v>71.736601082075765</v>
      </c>
      <c r="AC5" s="87">
        <f t="shared" si="1"/>
        <v>72.5384631969726</v>
      </c>
      <c r="AD5" s="87">
        <f t="shared" si="1"/>
        <v>73.370441278277298</v>
      </c>
      <c r="AE5" s="87">
        <f t="shared" si="1"/>
        <v>74.229500508388696</v>
      </c>
      <c r="AF5" s="87">
        <f t="shared" si="1"/>
        <v>75.080385441439958</v>
      </c>
      <c r="AG5" s="87">
        <f t="shared" si="1"/>
        <v>75.959448975643198</v>
      </c>
      <c r="AH5" s="87">
        <f t="shared" si="1"/>
        <v>76.920393860428945</v>
      </c>
      <c r="AI5" s="87">
        <f t="shared" si="1"/>
        <v>77.951744881722334</v>
      </c>
      <c r="AJ5" s="87">
        <f t="shared" si="1"/>
        <v>78.851484225841205</v>
      </c>
      <c r="AK5" s="87">
        <f t="shared" si="1"/>
        <v>79.732674991662449</v>
      </c>
      <c r="AL5" s="87">
        <f t="shared" si="1"/>
        <v>80.236680357784124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35.633839537066606</v>
      </c>
      <c r="N6" s="11">
        <v>37.580663973481904</v>
      </c>
      <c r="O6" s="11">
        <v>37.419592849096531</v>
      </c>
      <c r="P6" s="11">
        <v>38.918937367144629</v>
      </c>
      <c r="Q6" s="11">
        <v>37.234357415984398</v>
      </c>
      <c r="R6" s="11">
        <v>39.600263863472534</v>
      </c>
      <c r="S6" s="11">
        <v>39.775275527847249</v>
      </c>
      <c r="T6" s="11">
        <v>41.176125074408887</v>
      </c>
      <c r="U6" s="11">
        <v>44.260738057362936</v>
      </c>
      <c r="V6" s="11">
        <v>45.733066071024645</v>
      </c>
      <c r="W6" s="11">
        <v>46.837469273802256</v>
      </c>
      <c r="X6" s="11">
        <v>40.614289309999478</v>
      </c>
      <c r="Y6" s="11">
        <v>40.799306214089363</v>
      </c>
      <c r="Z6" s="11">
        <v>41.125266416544179</v>
      </c>
      <c r="AA6" s="11">
        <v>41.524636877133808</v>
      </c>
      <c r="AB6" s="11">
        <v>41.884038121004288</v>
      </c>
      <c r="AC6" s="11">
        <v>42.2206682366282</v>
      </c>
      <c r="AD6" s="11">
        <v>42.571027379717876</v>
      </c>
      <c r="AE6" s="11">
        <v>42.933211567566609</v>
      </c>
      <c r="AF6" s="11">
        <v>43.288998035025848</v>
      </c>
      <c r="AG6" s="11">
        <v>43.659885255086735</v>
      </c>
      <c r="AH6" s="11">
        <v>44.068648595232162</v>
      </c>
      <c r="AI6" s="11">
        <v>44.513955355592536</v>
      </c>
      <c r="AJ6" s="11">
        <v>44.901205246180247</v>
      </c>
      <c r="AK6" s="11">
        <v>45.29175017115206</v>
      </c>
      <c r="AL6" s="11">
        <v>45.609997198911195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21.229463732043374</v>
      </c>
      <c r="N7" s="11">
        <v>23.728704718823529</v>
      </c>
      <c r="O7" s="11">
        <v>23.70000078420016</v>
      </c>
      <c r="P7" s="11">
        <v>25.46471999641216</v>
      </c>
      <c r="Q7" s="11">
        <v>25.43281442821289</v>
      </c>
      <c r="R7" s="11">
        <v>27.151450121702112</v>
      </c>
      <c r="S7" s="11">
        <v>21.820199055363254</v>
      </c>
      <c r="T7" s="11">
        <v>24.021973331066455</v>
      </c>
      <c r="U7" s="11">
        <v>25.075940394380133</v>
      </c>
      <c r="V7" s="11">
        <v>30.390682577284228</v>
      </c>
      <c r="W7" s="11">
        <v>29.250375954647009</v>
      </c>
      <c r="X7" s="11">
        <v>28.173882754693579</v>
      </c>
      <c r="Y7" s="11">
        <v>28.411510990788525</v>
      </c>
      <c r="Z7" s="11">
        <v>28.823283282793358</v>
      </c>
      <c r="AA7" s="11">
        <v>29.34754132659593</v>
      </c>
      <c r="AB7" s="11">
        <v>29.852562961071474</v>
      </c>
      <c r="AC7" s="11">
        <v>30.317794960344393</v>
      </c>
      <c r="AD7" s="11">
        <v>30.799413898559415</v>
      </c>
      <c r="AE7" s="11">
        <v>31.296288940822091</v>
      </c>
      <c r="AF7" s="11">
        <v>31.79138740641411</v>
      </c>
      <c r="AG7" s="11">
        <v>32.299563720556471</v>
      </c>
      <c r="AH7" s="11">
        <v>32.851745265196783</v>
      </c>
      <c r="AI7" s="11">
        <v>33.437789526129798</v>
      </c>
      <c r="AJ7" s="11">
        <v>33.950278979660951</v>
      </c>
      <c r="AK7" s="11">
        <v>34.440924820510389</v>
      </c>
      <c r="AL7" s="11">
        <v>34.626683158872929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164.91158982012283</v>
      </c>
      <c r="N9" s="87">
        <f>SUM(N10:N13)</f>
        <v>157.98238551233786</v>
      </c>
      <c r="O9" s="87">
        <f t="shared" ref="O9:AL9" si="3">SUM(O10:O13)</f>
        <v>162.22251689316482</v>
      </c>
      <c r="P9" s="87">
        <f t="shared" si="3"/>
        <v>159.14598023232284</v>
      </c>
      <c r="Q9" s="87">
        <f t="shared" si="3"/>
        <v>164.29827591338505</v>
      </c>
      <c r="R9" s="87">
        <f t="shared" si="3"/>
        <v>171.56452748311293</v>
      </c>
      <c r="S9" s="87">
        <f t="shared" si="3"/>
        <v>167.08171563012854</v>
      </c>
      <c r="T9" s="87">
        <f t="shared" si="3"/>
        <v>168.89970184579076</v>
      </c>
      <c r="U9" s="87">
        <f t="shared" si="3"/>
        <v>177.5770443403826</v>
      </c>
      <c r="V9" s="87">
        <f t="shared" si="3"/>
        <v>179.52702517379763</v>
      </c>
      <c r="W9" s="87">
        <f t="shared" si="3"/>
        <v>192.11620061130316</v>
      </c>
      <c r="X9" s="87">
        <f t="shared" si="3"/>
        <v>194.92435316792589</v>
      </c>
      <c r="Y9" s="87">
        <f t="shared" si="3"/>
        <v>197.39012884304353</v>
      </c>
      <c r="Z9" s="87">
        <f t="shared" si="3"/>
        <v>199.79522536778606</v>
      </c>
      <c r="AA9" s="87">
        <f t="shared" si="3"/>
        <v>202.43854216114681</v>
      </c>
      <c r="AB9" s="87">
        <f t="shared" si="3"/>
        <v>204.69159213637892</v>
      </c>
      <c r="AC9" s="87">
        <f t="shared" si="3"/>
        <v>206.80455297943001</v>
      </c>
      <c r="AD9" s="87">
        <f t="shared" si="3"/>
        <v>208.92058824485994</v>
      </c>
      <c r="AE9" s="87">
        <f t="shared" si="3"/>
        <v>211.0183502521445</v>
      </c>
      <c r="AF9" s="87">
        <f t="shared" si="3"/>
        <v>213.10319546464245</v>
      </c>
      <c r="AG9" s="87">
        <f t="shared" si="3"/>
        <v>215.29592176524028</v>
      </c>
      <c r="AH9" s="87">
        <f t="shared" si="3"/>
        <v>217.5707231728845</v>
      </c>
      <c r="AI9" s="87">
        <f t="shared" si="3"/>
        <v>219.82875991124348</v>
      </c>
      <c r="AJ9" s="87">
        <f t="shared" si="3"/>
        <v>222.08488674488194</v>
      </c>
      <c r="AK9" s="87">
        <f t="shared" si="3"/>
        <v>224.32972343275242</v>
      </c>
      <c r="AL9" s="87">
        <f t="shared" si="3"/>
        <v>226.45434680494847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39.565820947266921</v>
      </c>
      <c r="N10" s="11">
        <v>37.272938084513946</v>
      </c>
      <c r="O10" s="11">
        <v>37.190157496393198</v>
      </c>
      <c r="P10" s="11">
        <v>36.149175704273617</v>
      </c>
      <c r="Q10" s="11">
        <v>36.921709125743028</v>
      </c>
      <c r="R10" s="11">
        <v>39.97279455164594</v>
      </c>
      <c r="S10" s="11">
        <v>38.75590004463416</v>
      </c>
      <c r="T10" s="11">
        <v>38.870731755784199</v>
      </c>
      <c r="U10" s="11">
        <v>42.902636735302835</v>
      </c>
      <c r="V10" s="11">
        <v>43.01314424704281</v>
      </c>
      <c r="W10" s="11">
        <v>44.316162132984935</v>
      </c>
      <c r="X10" s="11">
        <v>51.2639230359053</v>
      </c>
      <c r="Y10" s="11">
        <v>51.794731237482708</v>
      </c>
      <c r="Z10" s="11">
        <v>52.480208925003637</v>
      </c>
      <c r="AA10" s="11">
        <v>53.269973894038067</v>
      </c>
      <c r="AB10" s="11">
        <v>53.983694972240848</v>
      </c>
      <c r="AC10" s="11">
        <v>54.654860475614221</v>
      </c>
      <c r="AD10" s="11">
        <v>55.34814455168916</v>
      </c>
      <c r="AE10" s="11">
        <v>56.067004110267227</v>
      </c>
      <c r="AF10" s="11">
        <v>56.789157546345677</v>
      </c>
      <c r="AG10" s="11">
        <v>57.541895751744114</v>
      </c>
      <c r="AH10" s="11">
        <v>58.299968249680163</v>
      </c>
      <c r="AI10" s="11">
        <v>59.063600099373524</v>
      </c>
      <c r="AJ10" s="11">
        <v>59.829702660158944</v>
      </c>
      <c r="AK10" s="11">
        <v>60.607988032936447</v>
      </c>
      <c r="AL10" s="11">
        <v>61.378040481370277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44.474988768806085</v>
      </c>
      <c r="N11" s="11">
        <v>43.926193170223243</v>
      </c>
      <c r="O11" s="11">
        <v>46.941057324531982</v>
      </c>
      <c r="P11" s="11">
        <v>48.814997934255345</v>
      </c>
      <c r="Q11" s="11">
        <v>53.453923260246349</v>
      </c>
      <c r="R11" s="11">
        <v>54.315991740109979</v>
      </c>
      <c r="S11" s="11">
        <v>52.786230105252351</v>
      </c>
      <c r="T11" s="11">
        <v>55.594137520455902</v>
      </c>
      <c r="U11" s="11">
        <v>56.289680387404559</v>
      </c>
      <c r="V11" s="11">
        <v>55.448021260591702</v>
      </c>
      <c r="W11" s="11">
        <v>59.188712304029288</v>
      </c>
      <c r="X11" s="11">
        <v>56.549368766938528</v>
      </c>
      <c r="Y11" s="11">
        <v>57.251836671255397</v>
      </c>
      <c r="Z11" s="11">
        <v>57.953471968487293</v>
      </c>
      <c r="AA11" s="11">
        <v>58.710786184777</v>
      </c>
      <c r="AB11" s="11">
        <v>59.358019837559233</v>
      </c>
      <c r="AC11" s="11">
        <v>59.972043375535016</v>
      </c>
      <c r="AD11" s="11">
        <v>60.54753364236916</v>
      </c>
      <c r="AE11" s="11">
        <v>61.057434455167602</v>
      </c>
      <c r="AF11" s="11">
        <v>61.557458495162287</v>
      </c>
      <c r="AG11" s="11">
        <v>62.079705718842007</v>
      </c>
      <c r="AH11" s="11">
        <v>62.646985574219528</v>
      </c>
      <c r="AI11" s="11">
        <v>63.219935572252282</v>
      </c>
      <c r="AJ11" s="11">
        <v>63.790882559972097</v>
      </c>
      <c r="AK11" s="11">
        <v>64.335487033008604</v>
      </c>
      <c r="AL11" s="11">
        <v>64.797074965992266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38.191328443056499</v>
      </c>
      <c r="N12" s="11">
        <v>38.109439460122111</v>
      </c>
      <c r="O12" s="11">
        <v>42.057057291643702</v>
      </c>
      <c r="P12" s="11">
        <v>36.555283866268361</v>
      </c>
      <c r="Q12" s="11">
        <v>37.022439465315145</v>
      </c>
      <c r="R12" s="11">
        <v>38.373722043206286</v>
      </c>
      <c r="S12" s="11">
        <v>37.139417280983068</v>
      </c>
      <c r="T12" s="11">
        <v>37.066528397481711</v>
      </c>
      <c r="U12" s="11">
        <v>38.272263507927455</v>
      </c>
      <c r="V12" s="11">
        <v>39.201813936748394</v>
      </c>
      <c r="W12" s="11">
        <v>41.182468618205775</v>
      </c>
      <c r="X12" s="11">
        <v>40.312684245485777</v>
      </c>
      <c r="Y12" s="11">
        <v>41.30062632122754</v>
      </c>
      <c r="Z12" s="11">
        <v>41.803537582133693</v>
      </c>
      <c r="AA12" s="11">
        <v>42.291245505300907</v>
      </c>
      <c r="AB12" s="11">
        <v>42.590989132763887</v>
      </c>
      <c r="AC12" s="11">
        <v>42.838651546278726</v>
      </c>
      <c r="AD12" s="11">
        <v>43.11064171589333</v>
      </c>
      <c r="AE12" s="11">
        <v>43.373798321763864</v>
      </c>
      <c r="AF12" s="11">
        <v>43.626203964255026</v>
      </c>
      <c r="AG12" s="11">
        <v>43.889618870369439</v>
      </c>
      <c r="AH12" s="11">
        <v>44.166580358953972</v>
      </c>
      <c r="AI12" s="11">
        <v>44.445225662867145</v>
      </c>
      <c r="AJ12" s="11">
        <v>44.721715522239585</v>
      </c>
      <c r="AK12" s="11">
        <v>44.993889027281909</v>
      </c>
      <c r="AL12" s="11">
        <v>45.261189928403148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42.679451660993315</v>
      </c>
      <c r="N13" s="11">
        <v>38.673814797478578</v>
      </c>
      <c r="O13" s="11">
        <v>36.034244780595941</v>
      </c>
      <c r="P13" s="11">
        <v>37.626522727525519</v>
      </c>
      <c r="Q13" s="11">
        <v>36.900204062080547</v>
      </c>
      <c r="R13" s="11">
        <v>38.90201914815075</v>
      </c>
      <c r="S13" s="11">
        <v>38.400168199258985</v>
      </c>
      <c r="T13" s="11">
        <v>37.368304172068953</v>
      </c>
      <c r="U13" s="11">
        <v>40.112463709747743</v>
      </c>
      <c r="V13" s="11">
        <v>41.864045729414705</v>
      </c>
      <c r="W13" s="11">
        <v>47.428857556083166</v>
      </c>
      <c r="X13" s="11">
        <v>46.798377119596296</v>
      </c>
      <c r="Y13" s="11">
        <v>47.042934613077911</v>
      </c>
      <c r="Z13" s="11">
        <v>47.558006892161444</v>
      </c>
      <c r="AA13" s="11">
        <v>48.166536577030861</v>
      </c>
      <c r="AB13" s="11">
        <v>48.758888193814961</v>
      </c>
      <c r="AC13" s="11">
        <v>49.338997582002051</v>
      </c>
      <c r="AD13" s="11">
        <v>49.914268334908286</v>
      </c>
      <c r="AE13" s="11">
        <v>50.520113364945814</v>
      </c>
      <c r="AF13" s="11">
        <v>51.130375458879499</v>
      </c>
      <c r="AG13" s="11">
        <v>51.784701424284727</v>
      </c>
      <c r="AH13" s="11">
        <v>52.457188990030829</v>
      </c>
      <c r="AI13" s="11">
        <v>53.099998576750536</v>
      </c>
      <c r="AJ13" s="11">
        <v>53.742586002511331</v>
      </c>
      <c r="AK13" s="11">
        <v>54.39235933952547</v>
      </c>
      <c r="AL13" s="11">
        <v>55.018041429182766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96.522004912143558</v>
      </c>
      <c r="N15" s="87">
        <f>SUM(N16:N20)</f>
        <v>94.371655542924117</v>
      </c>
      <c r="O15" s="87">
        <f t="shared" ref="O15:AL15" si="5">SUM(O16:O20)</f>
        <v>94.460178105327657</v>
      </c>
      <c r="P15" s="87">
        <f t="shared" si="5"/>
        <v>94.501747614938012</v>
      </c>
      <c r="Q15" s="87">
        <f t="shared" si="5"/>
        <v>94.289427271536567</v>
      </c>
      <c r="R15" s="87">
        <f t="shared" si="5"/>
        <v>97.182741538413353</v>
      </c>
      <c r="S15" s="87">
        <f t="shared" si="5"/>
        <v>94.038907385517163</v>
      </c>
      <c r="T15" s="87">
        <f t="shared" si="5"/>
        <v>97.439613016295894</v>
      </c>
      <c r="U15" s="87">
        <f t="shared" si="5"/>
        <v>101.8069292323772</v>
      </c>
      <c r="V15" s="87">
        <f t="shared" si="5"/>
        <v>101.35488506317023</v>
      </c>
      <c r="W15" s="87">
        <f t="shared" si="5"/>
        <v>106.15507602723096</v>
      </c>
      <c r="X15" s="87">
        <f t="shared" si="5"/>
        <v>108.87181632287664</v>
      </c>
      <c r="Y15" s="87">
        <f t="shared" si="5"/>
        <v>109.5509749743803</v>
      </c>
      <c r="Z15" s="87">
        <f t="shared" si="5"/>
        <v>110.63488503802544</v>
      </c>
      <c r="AA15" s="87">
        <f t="shared" si="5"/>
        <v>111.896147209636</v>
      </c>
      <c r="AB15" s="87">
        <f t="shared" si="5"/>
        <v>113.05445087657088</v>
      </c>
      <c r="AC15" s="87">
        <f t="shared" si="5"/>
        <v>114.12402961616655</v>
      </c>
      <c r="AD15" s="87">
        <f t="shared" si="5"/>
        <v>115.1929282265245</v>
      </c>
      <c r="AE15" s="87">
        <f t="shared" si="5"/>
        <v>116.30628439427512</v>
      </c>
      <c r="AF15" s="87">
        <f t="shared" si="5"/>
        <v>117.37584275085575</v>
      </c>
      <c r="AG15" s="87">
        <f t="shared" si="5"/>
        <v>118.53920829048744</v>
      </c>
      <c r="AH15" s="87">
        <f t="shared" si="5"/>
        <v>119.70117298881223</v>
      </c>
      <c r="AI15" s="87">
        <f t="shared" si="5"/>
        <v>120.88043335502337</v>
      </c>
      <c r="AJ15" s="87">
        <f t="shared" si="5"/>
        <v>122.09307575500875</v>
      </c>
      <c r="AK15" s="87">
        <f t="shared" si="5"/>
        <v>123.30982412779895</v>
      </c>
      <c r="AL15" s="87">
        <f t="shared" si="5"/>
        <v>124.61612350761064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18.249548384553517</v>
      </c>
      <c r="N16" s="11">
        <v>17.463506597209975</v>
      </c>
      <c r="O16" s="11">
        <v>17.737606063221321</v>
      </c>
      <c r="P16" s="11">
        <v>17.550437369405135</v>
      </c>
      <c r="Q16" s="11">
        <v>15.862398519410048</v>
      </c>
      <c r="R16" s="11">
        <v>16.58015591100235</v>
      </c>
      <c r="S16" s="11">
        <v>16.575574352928047</v>
      </c>
      <c r="T16" s="11">
        <v>18.518635180964182</v>
      </c>
      <c r="U16" s="11">
        <v>19.370453293019317</v>
      </c>
      <c r="V16" s="11">
        <v>18.227342858116806</v>
      </c>
      <c r="W16" s="11">
        <v>19.501723949030438</v>
      </c>
      <c r="X16" s="11">
        <v>17.717860822376419</v>
      </c>
      <c r="Y16" s="11">
        <v>17.814822965504405</v>
      </c>
      <c r="Z16" s="11">
        <v>17.929661694306997</v>
      </c>
      <c r="AA16" s="11">
        <v>18.073493143783761</v>
      </c>
      <c r="AB16" s="11">
        <v>18.192659732837861</v>
      </c>
      <c r="AC16" s="11">
        <v>18.29970378089331</v>
      </c>
      <c r="AD16" s="11">
        <v>18.403844672540252</v>
      </c>
      <c r="AE16" s="11">
        <v>18.507552024206166</v>
      </c>
      <c r="AF16" s="11">
        <v>18.601597617812811</v>
      </c>
      <c r="AG16" s="11">
        <v>18.717958796443625</v>
      </c>
      <c r="AH16" s="11">
        <v>18.829315671696328</v>
      </c>
      <c r="AI16" s="11">
        <v>18.95894437374762</v>
      </c>
      <c r="AJ16" s="11">
        <v>19.077301163951688</v>
      </c>
      <c r="AK16" s="11">
        <v>19.209932662922835</v>
      </c>
      <c r="AL16" s="11">
        <v>19.325786685475627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13.957315876488583</v>
      </c>
      <c r="N17" s="11">
        <v>17.156871043431966</v>
      </c>
      <c r="O17" s="11">
        <v>17.598167494355927</v>
      </c>
      <c r="P17" s="11">
        <v>17.513935138726154</v>
      </c>
      <c r="Q17" s="11">
        <v>18.913215555485575</v>
      </c>
      <c r="R17" s="11">
        <v>18.985667126593395</v>
      </c>
      <c r="S17" s="11">
        <v>18.301177155504806</v>
      </c>
      <c r="T17" s="11">
        <v>18.674366839334191</v>
      </c>
      <c r="U17" s="11">
        <v>20.443049003109127</v>
      </c>
      <c r="V17" s="11">
        <v>19.35954242307924</v>
      </c>
      <c r="W17" s="11">
        <v>21.041078537789378</v>
      </c>
      <c r="X17" s="11">
        <v>31.016764930883131</v>
      </c>
      <c r="Y17" s="11">
        <v>31.652144001528285</v>
      </c>
      <c r="Z17" s="11">
        <v>32.289694389787996</v>
      </c>
      <c r="AA17" s="11">
        <v>32.956677485198696</v>
      </c>
      <c r="AB17" s="11">
        <v>33.566780202482875</v>
      </c>
      <c r="AC17" s="11">
        <v>34.141067437916391</v>
      </c>
      <c r="AD17" s="11">
        <v>34.712018369242934</v>
      </c>
      <c r="AE17" s="11">
        <v>35.301960851312849</v>
      </c>
      <c r="AF17" s="11">
        <v>35.880063875197536</v>
      </c>
      <c r="AG17" s="11">
        <v>36.478612172732376</v>
      </c>
      <c r="AH17" s="11">
        <v>37.058907235129986</v>
      </c>
      <c r="AI17" s="11">
        <v>37.641406878736724</v>
      </c>
      <c r="AJ17" s="11">
        <v>38.268328354644801</v>
      </c>
      <c r="AK17" s="11">
        <v>38.901497397713726</v>
      </c>
      <c r="AL17" s="11">
        <v>39.550980195338866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14.476913505863173</v>
      </c>
      <c r="N18" s="11">
        <v>15.115189512235068</v>
      </c>
      <c r="O18" s="11">
        <v>13.587485752938804</v>
      </c>
      <c r="P18" s="11">
        <v>12.444260645101284</v>
      </c>
      <c r="Q18" s="11">
        <v>11.864870882639977</v>
      </c>
      <c r="R18" s="11">
        <v>11.635084174885785</v>
      </c>
      <c r="S18" s="11">
        <v>12.47174914090192</v>
      </c>
      <c r="T18" s="11">
        <v>12.358185916824485</v>
      </c>
      <c r="U18" s="11">
        <v>12.117176799158401</v>
      </c>
      <c r="V18" s="11">
        <v>12.292514330977298</v>
      </c>
      <c r="W18" s="11">
        <v>12.906496314839238</v>
      </c>
      <c r="X18" s="11">
        <v>10.24009323794168</v>
      </c>
      <c r="Y18" s="11">
        <v>10.231838343154548</v>
      </c>
      <c r="Z18" s="11">
        <v>10.286257795932805</v>
      </c>
      <c r="AA18" s="11">
        <v>10.335765472451106</v>
      </c>
      <c r="AB18" s="11">
        <v>10.417495611876301</v>
      </c>
      <c r="AC18" s="11">
        <v>10.493580238670903</v>
      </c>
      <c r="AD18" s="11">
        <v>10.56775626068031</v>
      </c>
      <c r="AE18" s="11">
        <v>10.636941195365248</v>
      </c>
      <c r="AF18" s="11">
        <v>10.706310758789375</v>
      </c>
      <c r="AG18" s="11">
        <v>10.769126832539447</v>
      </c>
      <c r="AH18" s="11">
        <v>10.833146652065716</v>
      </c>
      <c r="AI18" s="11">
        <v>10.911750630356677</v>
      </c>
      <c r="AJ18" s="11">
        <v>10.991788285189967</v>
      </c>
      <c r="AK18" s="11">
        <v>11.050822670615021</v>
      </c>
      <c r="AL18" s="11">
        <v>11.111900255288699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8.1165343332312929</v>
      </c>
      <c r="N19" s="11">
        <v>7.9044650172999145</v>
      </c>
      <c r="O19" s="11">
        <v>9.2578045573267342</v>
      </c>
      <c r="P19" s="11">
        <v>10.672921025313482</v>
      </c>
      <c r="Q19" s="11">
        <v>9.9352966136160283</v>
      </c>
      <c r="R19" s="11">
        <v>11.843891058680041</v>
      </c>
      <c r="S19" s="11">
        <v>9.8199877217355045</v>
      </c>
      <c r="T19" s="11">
        <v>10.554000024474835</v>
      </c>
      <c r="U19" s="11">
        <v>10.886612445589243</v>
      </c>
      <c r="V19" s="11">
        <v>12.091813766975473</v>
      </c>
      <c r="W19" s="11">
        <v>11.461121523603211</v>
      </c>
      <c r="X19" s="11">
        <v>9.8043463391745096</v>
      </c>
      <c r="Y19" s="11">
        <v>9.715795518940709</v>
      </c>
      <c r="Z19" s="11">
        <v>9.7679275243277424</v>
      </c>
      <c r="AA19" s="11">
        <v>9.8688929766857072</v>
      </c>
      <c r="AB19" s="11">
        <v>9.9657635997744602</v>
      </c>
      <c r="AC19" s="11">
        <v>10.055765886329375</v>
      </c>
      <c r="AD19" s="11">
        <v>10.148896671987339</v>
      </c>
      <c r="AE19" s="11">
        <v>10.245194039134057</v>
      </c>
      <c r="AF19" s="11">
        <v>10.342626201770056</v>
      </c>
      <c r="AG19" s="11">
        <v>10.454367455346587</v>
      </c>
      <c r="AH19" s="11">
        <v>10.566679381089239</v>
      </c>
      <c r="AI19" s="11">
        <v>10.664031371207475</v>
      </c>
      <c r="AJ19" s="11">
        <v>10.760869949169102</v>
      </c>
      <c r="AK19" s="11">
        <v>10.839103645010722</v>
      </c>
      <c r="AL19" s="11">
        <v>11.043669875294244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41.721692812006992</v>
      </c>
      <c r="N20" s="11">
        <v>36.731623372747194</v>
      </c>
      <c r="O20" s="11">
        <v>36.279114237484862</v>
      </c>
      <c r="P20" s="11">
        <v>36.320193436391968</v>
      </c>
      <c r="Q20" s="11">
        <v>37.713645700384951</v>
      </c>
      <c r="R20" s="11">
        <v>38.137943267251778</v>
      </c>
      <c r="S20" s="11">
        <v>36.870419014446881</v>
      </c>
      <c r="T20" s="11">
        <v>37.334425054698201</v>
      </c>
      <c r="U20" s="11">
        <v>38.989637691501116</v>
      </c>
      <c r="V20" s="11">
        <v>39.383671684021401</v>
      </c>
      <c r="W20" s="11">
        <v>41.244655701968696</v>
      </c>
      <c r="X20" s="11">
        <v>40.092750992500903</v>
      </c>
      <c r="Y20" s="11">
        <v>40.136374145252347</v>
      </c>
      <c r="Z20" s="11">
        <v>40.361343633669904</v>
      </c>
      <c r="AA20" s="11">
        <v>40.661318131516722</v>
      </c>
      <c r="AB20" s="11">
        <v>40.911751729599395</v>
      </c>
      <c r="AC20" s="11">
        <v>41.133912272356582</v>
      </c>
      <c r="AD20" s="11">
        <v>41.360412252073658</v>
      </c>
      <c r="AE20" s="11">
        <v>41.61463628425679</v>
      </c>
      <c r="AF20" s="11">
        <v>41.845244297285973</v>
      </c>
      <c r="AG20" s="11">
        <v>42.119143033425409</v>
      </c>
      <c r="AH20" s="11">
        <v>42.413124048830959</v>
      </c>
      <c r="AI20" s="11">
        <v>42.704300100974869</v>
      </c>
      <c r="AJ20" s="11">
        <v>42.994788002053191</v>
      </c>
      <c r="AK20" s="11">
        <v>43.308467751536632</v>
      </c>
      <c r="AL20" s="11">
        <v>43.5837864962132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107.043431067</v>
      </c>
      <c r="N22" s="87">
        <f>SUM(N23:N24)</f>
        <v>103.26567015401838</v>
      </c>
      <c r="O22" s="87">
        <f t="shared" ref="O22:AL22" si="7">SUM(O23:O24)</f>
        <v>99.690092077866481</v>
      </c>
      <c r="P22" s="87">
        <f t="shared" si="7"/>
        <v>97.600815541208007</v>
      </c>
      <c r="Q22" s="87">
        <f t="shared" si="7"/>
        <v>101.36787946705809</v>
      </c>
      <c r="R22" s="87">
        <f t="shared" si="7"/>
        <v>105.04530839404194</v>
      </c>
      <c r="S22" s="87">
        <f t="shared" si="7"/>
        <v>98.682314187226751</v>
      </c>
      <c r="T22" s="87">
        <f t="shared" si="7"/>
        <v>98.256339337092086</v>
      </c>
      <c r="U22" s="87">
        <f t="shared" si="7"/>
        <v>100.53058278692561</v>
      </c>
      <c r="V22" s="87">
        <f t="shared" si="7"/>
        <v>96.085843421679144</v>
      </c>
      <c r="W22" s="87">
        <f t="shared" si="7"/>
        <v>99.783883511159274</v>
      </c>
      <c r="X22" s="87">
        <f t="shared" si="7"/>
        <v>102.37578853380836</v>
      </c>
      <c r="Y22" s="87">
        <f t="shared" si="7"/>
        <v>102.03201738803052</v>
      </c>
      <c r="Z22" s="87">
        <f t="shared" si="7"/>
        <v>101.84654479508963</v>
      </c>
      <c r="AA22" s="87">
        <f t="shared" si="7"/>
        <v>101.84137856247676</v>
      </c>
      <c r="AB22" s="87">
        <f t="shared" si="7"/>
        <v>101.77644350220437</v>
      </c>
      <c r="AC22" s="87">
        <f t="shared" si="7"/>
        <v>101.52056046684709</v>
      </c>
      <c r="AD22" s="87">
        <f t="shared" si="7"/>
        <v>101.19202695767149</v>
      </c>
      <c r="AE22" s="87">
        <f t="shared" si="7"/>
        <v>100.76518512814631</v>
      </c>
      <c r="AF22" s="87">
        <f t="shared" si="7"/>
        <v>100.42159814013463</v>
      </c>
      <c r="AG22" s="87">
        <f t="shared" si="7"/>
        <v>100.04161060384799</v>
      </c>
      <c r="AH22" s="87">
        <f t="shared" si="7"/>
        <v>99.393415351550857</v>
      </c>
      <c r="AI22" s="87">
        <f t="shared" si="7"/>
        <v>98.660251774787255</v>
      </c>
      <c r="AJ22" s="87">
        <f t="shared" si="7"/>
        <v>98.14231693921036</v>
      </c>
      <c r="AK22" s="87">
        <f t="shared" si="7"/>
        <v>97.665060859378642</v>
      </c>
      <c r="AL22" s="87">
        <f t="shared" si="7"/>
        <v>97.812618885519157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86.307648754055904</v>
      </c>
      <c r="N23" s="11">
        <v>84.226799583038527</v>
      </c>
      <c r="O23" s="11">
        <v>81.388478632104224</v>
      </c>
      <c r="P23" s="11">
        <v>79.074437970672335</v>
      </c>
      <c r="Q23" s="11">
        <v>82.094944944541041</v>
      </c>
      <c r="R23" s="11">
        <v>86.294181835484835</v>
      </c>
      <c r="S23" s="11">
        <v>81.565319518547142</v>
      </c>
      <c r="T23" s="11">
        <v>81.140708964507283</v>
      </c>
      <c r="U23" s="11">
        <v>82.412223372436074</v>
      </c>
      <c r="V23" s="11">
        <v>79.892164424842932</v>
      </c>
      <c r="W23" s="11">
        <v>83.464534101567878</v>
      </c>
      <c r="X23" s="11">
        <v>85.931459368120201</v>
      </c>
      <c r="Y23" s="11">
        <v>85.769187423097023</v>
      </c>
      <c r="Z23" s="11">
        <v>85.777627689885861</v>
      </c>
      <c r="AA23" s="11">
        <v>85.911894089417217</v>
      </c>
      <c r="AB23" s="11">
        <v>86.034696886137638</v>
      </c>
      <c r="AC23" s="11">
        <v>86.016658199600784</v>
      </c>
      <c r="AD23" s="11">
        <v>85.949105502160847</v>
      </c>
      <c r="AE23" s="11">
        <v>85.789291309263064</v>
      </c>
      <c r="AF23" s="11">
        <v>85.683081531850632</v>
      </c>
      <c r="AG23" s="11">
        <v>85.584947872223538</v>
      </c>
      <c r="AH23" s="11">
        <v>85.489827905876254</v>
      </c>
      <c r="AI23" s="11">
        <v>85.36727030994669</v>
      </c>
      <c r="AJ23" s="11">
        <v>85.163944192583685</v>
      </c>
      <c r="AK23" s="11">
        <v>84.91733850862451</v>
      </c>
      <c r="AL23" s="11">
        <v>84.842801136401576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20.735782312944089</v>
      </c>
      <c r="N24" s="11">
        <v>19.038870570979853</v>
      </c>
      <c r="O24" s="11">
        <v>18.301613445762261</v>
      </c>
      <c r="P24" s="11">
        <v>18.526377570535669</v>
      </c>
      <c r="Q24" s="11">
        <v>19.272934522517041</v>
      </c>
      <c r="R24" s="11">
        <v>18.751126558557111</v>
      </c>
      <c r="S24" s="11">
        <v>17.11699466867961</v>
      </c>
      <c r="T24" s="11">
        <v>17.115630372584803</v>
      </c>
      <c r="U24" s="11">
        <v>18.118359414489532</v>
      </c>
      <c r="V24" s="11">
        <v>16.193678996836212</v>
      </c>
      <c r="W24" s="11">
        <v>16.3193494095914</v>
      </c>
      <c r="X24" s="11">
        <v>16.444329165688167</v>
      </c>
      <c r="Y24" s="11">
        <v>16.262829964933502</v>
      </c>
      <c r="Z24" s="11">
        <v>16.06891710520377</v>
      </c>
      <c r="AA24" s="11">
        <v>15.929484473059553</v>
      </c>
      <c r="AB24" s="11">
        <v>15.741746616066738</v>
      </c>
      <c r="AC24" s="11">
        <v>15.503902267246309</v>
      </c>
      <c r="AD24" s="11">
        <v>15.242921455510638</v>
      </c>
      <c r="AE24" s="11">
        <v>14.975893818883248</v>
      </c>
      <c r="AF24" s="11">
        <v>14.738516608284005</v>
      </c>
      <c r="AG24" s="11">
        <v>14.456662731624446</v>
      </c>
      <c r="AH24" s="11">
        <v>13.903587445674605</v>
      </c>
      <c r="AI24" s="11">
        <v>13.292981464840565</v>
      </c>
      <c r="AJ24" s="11">
        <v>12.978372746626674</v>
      </c>
      <c r="AK24" s="11">
        <v>12.747722350754129</v>
      </c>
      <c r="AL24" s="11">
        <v>12.969817749117585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103.3121946377516</v>
      </c>
      <c r="N26" s="87">
        <f>SUM(N27:N30)</f>
        <v>106.45738176640599</v>
      </c>
      <c r="O26" s="87">
        <f t="shared" ref="O26:AL26" si="9">SUM(O27:O30)</f>
        <v>92.050210515503636</v>
      </c>
      <c r="P26" s="87">
        <f t="shared" si="9"/>
        <v>99.600852090373422</v>
      </c>
      <c r="Q26" s="87">
        <f t="shared" si="9"/>
        <v>99.833465565901179</v>
      </c>
      <c r="R26" s="87">
        <f>SUM(R27:R30)</f>
        <v>99.171319920906484</v>
      </c>
      <c r="S26" s="87">
        <f t="shared" si="9"/>
        <v>91.133217767406933</v>
      </c>
      <c r="T26" s="87">
        <f t="shared" si="9"/>
        <v>95.995414157070684</v>
      </c>
      <c r="U26" s="87">
        <f t="shared" si="9"/>
        <v>97.30738466206995</v>
      </c>
      <c r="V26" s="87">
        <f t="shared" si="9"/>
        <v>97.295267462491694</v>
      </c>
      <c r="W26" s="87">
        <f t="shared" si="9"/>
        <v>84.051947616950116</v>
      </c>
      <c r="X26" s="87">
        <f t="shared" si="9"/>
        <v>83.903757306888949</v>
      </c>
      <c r="Y26" s="87">
        <f t="shared" si="9"/>
        <v>83.177484857245517</v>
      </c>
      <c r="Z26" s="87">
        <f t="shared" si="9"/>
        <v>82.458843022122977</v>
      </c>
      <c r="AA26" s="87">
        <f t="shared" si="9"/>
        <v>82.000234908039232</v>
      </c>
      <c r="AB26" s="87">
        <f t="shared" si="9"/>
        <v>81.610618402733991</v>
      </c>
      <c r="AC26" s="87">
        <f t="shared" si="9"/>
        <v>81.125745893841241</v>
      </c>
      <c r="AD26" s="87">
        <f t="shared" si="9"/>
        <v>80.57005008197946</v>
      </c>
      <c r="AE26" s="87">
        <f t="shared" si="9"/>
        <v>80.051802953470542</v>
      </c>
      <c r="AF26" s="87">
        <f t="shared" si="9"/>
        <v>79.523885971582601</v>
      </c>
      <c r="AG26" s="87">
        <f t="shared" si="9"/>
        <v>79.021540419880282</v>
      </c>
      <c r="AH26" s="87">
        <f t="shared" si="9"/>
        <v>78.532285118355432</v>
      </c>
      <c r="AI26" s="87">
        <f t="shared" si="9"/>
        <v>78.033820678305943</v>
      </c>
      <c r="AJ26" s="87">
        <f t="shared" si="9"/>
        <v>77.492285885298529</v>
      </c>
      <c r="AK26" s="87">
        <f t="shared" si="9"/>
        <v>76.950627742964528</v>
      </c>
      <c r="AL26" s="87">
        <f t="shared" si="9"/>
        <v>76.298409675263059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9.5650714400515984</v>
      </c>
      <c r="N27" s="11">
        <v>14.465480828915553</v>
      </c>
      <c r="O27" s="11">
        <v>8.1893820275046192</v>
      </c>
      <c r="P27" s="11">
        <v>10.220376720189376</v>
      </c>
      <c r="Q27" s="11">
        <v>11.627427715978175</v>
      </c>
      <c r="R27" s="11">
        <v>9.8314967627196541</v>
      </c>
      <c r="S27" s="11">
        <v>7.3116208550571491</v>
      </c>
      <c r="T27" s="11">
        <v>8.8983670414368135</v>
      </c>
      <c r="U27" s="11">
        <v>10.242075125741515</v>
      </c>
      <c r="V27" s="11">
        <v>8.1291302717673251</v>
      </c>
      <c r="W27" s="11">
        <v>8.207815179753668</v>
      </c>
      <c r="X27" s="11">
        <v>7.7387288425386771</v>
      </c>
      <c r="Y27" s="11">
        <v>7.8074804559238222</v>
      </c>
      <c r="Z27" s="11">
        <v>7.9158051618219663</v>
      </c>
      <c r="AA27" s="11">
        <v>8.0312368071579261</v>
      </c>
      <c r="AB27" s="11">
        <v>8.1231907012702873</v>
      </c>
      <c r="AC27" s="11">
        <v>8.2103606582375157</v>
      </c>
      <c r="AD27" s="11">
        <v>8.2911672355828383</v>
      </c>
      <c r="AE27" s="11">
        <v>8.3766780668509782</v>
      </c>
      <c r="AF27" s="11">
        <v>8.4601390921467505</v>
      </c>
      <c r="AG27" s="11">
        <v>8.5463853232903819</v>
      </c>
      <c r="AH27" s="11">
        <v>8.6306611627719256</v>
      </c>
      <c r="AI27" s="11">
        <v>8.7089146062162008</v>
      </c>
      <c r="AJ27" s="11">
        <v>8.786262831325752</v>
      </c>
      <c r="AK27" s="11">
        <v>8.8606510189137335</v>
      </c>
      <c r="AL27" s="11">
        <v>8.9325556477985408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39.820706249781651</v>
      </c>
      <c r="N28" s="11">
        <v>40.504438138094947</v>
      </c>
      <c r="O28" s="11">
        <v>35.248863545683371</v>
      </c>
      <c r="P28" s="11">
        <v>38.252889254443815</v>
      </c>
      <c r="Q28" s="11">
        <v>39.197552664038966</v>
      </c>
      <c r="R28" s="11">
        <v>39.310368443960606</v>
      </c>
      <c r="S28" s="11">
        <v>38.251479737244011</v>
      </c>
      <c r="T28" s="11">
        <v>38.041181753314142</v>
      </c>
      <c r="U28" s="11">
        <v>38.800735501306676</v>
      </c>
      <c r="V28" s="11">
        <v>38.358534355845485</v>
      </c>
      <c r="W28" s="11">
        <v>32.431789522504481</v>
      </c>
      <c r="X28" s="11">
        <v>32.224870321571281</v>
      </c>
      <c r="Y28" s="11">
        <v>31.830899421306704</v>
      </c>
      <c r="Z28" s="11">
        <v>31.502912782169201</v>
      </c>
      <c r="AA28" s="11">
        <v>31.243108206175499</v>
      </c>
      <c r="AB28" s="11">
        <v>30.981039824266574</v>
      </c>
      <c r="AC28" s="11">
        <v>30.684634072949184</v>
      </c>
      <c r="AD28" s="11">
        <v>30.369311522752824</v>
      </c>
      <c r="AE28" s="11">
        <v>30.045393349222174</v>
      </c>
      <c r="AF28" s="11">
        <v>29.721785196358493</v>
      </c>
      <c r="AG28" s="11">
        <v>29.41976240545489</v>
      </c>
      <c r="AH28" s="11">
        <v>29.127359311779507</v>
      </c>
      <c r="AI28" s="11">
        <v>28.829539967450472</v>
      </c>
      <c r="AJ28" s="11">
        <v>28.52102203924774</v>
      </c>
      <c r="AK28" s="11">
        <v>28.218896177315738</v>
      </c>
      <c r="AL28" s="11">
        <v>27.915784598473167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38.335635056286627</v>
      </c>
      <c r="N29" s="11">
        <v>35.088978736379801</v>
      </c>
      <c r="O29" s="11">
        <v>31.901388007019118</v>
      </c>
      <c r="P29" s="11">
        <v>34.090065616401127</v>
      </c>
      <c r="Q29" s="11">
        <v>32.171333453047261</v>
      </c>
      <c r="R29" s="11">
        <v>30.758676250161187</v>
      </c>
      <c r="S29" s="11">
        <v>28.585358773407059</v>
      </c>
      <c r="T29" s="11">
        <v>30.907393293748214</v>
      </c>
      <c r="U29" s="11">
        <v>31.79656762556904</v>
      </c>
      <c r="V29" s="11">
        <v>33.610799154572923</v>
      </c>
      <c r="W29" s="11">
        <v>27.25508238263054</v>
      </c>
      <c r="X29" s="11">
        <v>27.075196882551829</v>
      </c>
      <c r="Y29" s="11">
        <v>26.723662949608116</v>
      </c>
      <c r="Z29" s="11">
        <v>26.210356349502039</v>
      </c>
      <c r="AA29" s="11">
        <v>25.838177349439398</v>
      </c>
      <c r="AB29" s="11">
        <v>25.576380419123996</v>
      </c>
      <c r="AC29" s="11">
        <v>25.283130729545505</v>
      </c>
      <c r="AD29" s="11">
        <v>24.966205214539272</v>
      </c>
      <c r="AE29" s="11">
        <v>24.672953419126898</v>
      </c>
      <c r="AF29" s="11">
        <v>24.366852268427603</v>
      </c>
      <c r="AG29" s="11">
        <v>24.060365360125378</v>
      </c>
      <c r="AH29" s="11">
        <v>23.750802063813637</v>
      </c>
      <c r="AI29" s="11">
        <v>23.44692786321686</v>
      </c>
      <c r="AJ29" s="11">
        <v>23.138405512598158</v>
      </c>
      <c r="AK29" s="11">
        <v>22.830109206821071</v>
      </c>
      <c r="AL29" s="11">
        <v>22.521585482091755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15.590781891631716</v>
      </c>
      <c r="N30" s="11">
        <v>16.398484063015683</v>
      </c>
      <c r="O30" s="11">
        <v>16.710576935296533</v>
      </c>
      <c r="P30" s="11">
        <v>17.037520499339109</v>
      </c>
      <c r="Q30" s="11">
        <v>16.83715173283678</v>
      </c>
      <c r="R30" s="11">
        <v>19.270778464065046</v>
      </c>
      <c r="S30" s="11">
        <v>16.98475840169872</v>
      </c>
      <c r="T30" s="11">
        <v>18.148472068571518</v>
      </c>
      <c r="U30" s="11">
        <v>16.46800640945272</v>
      </c>
      <c r="V30" s="11">
        <v>17.196803680305958</v>
      </c>
      <c r="W30" s="11">
        <v>16.157260532061432</v>
      </c>
      <c r="X30" s="11">
        <v>16.864961260227165</v>
      </c>
      <c r="Y30" s="11">
        <v>16.815442030406871</v>
      </c>
      <c r="Z30" s="11">
        <v>16.829768728629766</v>
      </c>
      <c r="AA30" s="11">
        <v>16.887712545266414</v>
      </c>
      <c r="AB30" s="11">
        <v>16.930007458073138</v>
      </c>
      <c r="AC30" s="11">
        <v>16.947620433109041</v>
      </c>
      <c r="AD30" s="11">
        <v>16.943366109104527</v>
      </c>
      <c r="AE30" s="11">
        <v>16.956778118270492</v>
      </c>
      <c r="AF30" s="11">
        <v>16.975109414649754</v>
      </c>
      <c r="AG30" s="11">
        <v>16.995027331009638</v>
      </c>
      <c r="AH30" s="11">
        <v>17.023462579990362</v>
      </c>
      <c r="AI30" s="11">
        <v>17.048438241422421</v>
      </c>
      <c r="AJ30" s="11">
        <v>17.04659550212688</v>
      </c>
      <c r="AK30" s="11">
        <v>17.040971339913991</v>
      </c>
      <c r="AL30" s="11">
        <v>16.928483946899597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83.005197972289125</v>
      </c>
      <c r="N32" s="87">
        <f t="shared" si="10"/>
        <v>77.525408216868215</v>
      </c>
      <c r="O32" s="87">
        <f t="shared" si="10"/>
        <v>78.950170935991807</v>
      </c>
      <c r="P32" s="87">
        <f t="shared" si="10"/>
        <v>79.434416220820069</v>
      </c>
      <c r="Q32" s="87">
        <f t="shared" si="10"/>
        <v>84.738078840623189</v>
      </c>
      <c r="R32" s="87">
        <f t="shared" si="10"/>
        <v>86.704519436519462</v>
      </c>
      <c r="S32" s="87">
        <f t="shared" si="10"/>
        <v>82.381179453325132</v>
      </c>
      <c r="T32" s="87">
        <f t="shared" si="10"/>
        <v>84.687905935273221</v>
      </c>
      <c r="U32" s="87">
        <f t="shared" si="10"/>
        <v>85.975422425855015</v>
      </c>
      <c r="V32" s="87">
        <f t="shared" si="10"/>
        <v>84.433654333793655</v>
      </c>
      <c r="W32" s="87">
        <f t="shared" si="10"/>
        <v>84.514129937975895</v>
      </c>
      <c r="X32" s="87">
        <f t="shared" si="10"/>
        <v>82.286650510629073</v>
      </c>
      <c r="Y32" s="87">
        <f t="shared" si="10"/>
        <v>82.570776460742763</v>
      </c>
      <c r="Z32" s="87">
        <f t="shared" si="10"/>
        <v>82.993532738804689</v>
      </c>
      <c r="AA32" s="87">
        <f t="shared" si="10"/>
        <v>83.478621924189497</v>
      </c>
      <c r="AB32" s="87">
        <f t="shared" si="10"/>
        <v>83.807883013381044</v>
      </c>
      <c r="AC32" s="87">
        <f t="shared" si="10"/>
        <v>84.027647981701776</v>
      </c>
      <c r="AD32" s="87">
        <f t="shared" si="10"/>
        <v>84.190246747023707</v>
      </c>
      <c r="AE32" s="87">
        <f t="shared" ref="AE32" si="11">SUM(AE33:AE35)</f>
        <v>84.402300483491388</v>
      </c>
      <c r="AF32" s="87">
        <f t="shared" ref="AF32" si="12">SUM(AF33:AF35)</f>
        <v>84.58084192822939</v>
      </c>
      <c r="AG32" s="87">
        <f t="shared" ref="AG32" si="13">SUM(AG33:AG35)</f>
        <v>84.829118238058967</v>
      </c>
      <c r="AH32" s="87">
        <f t="shared" ref="AH32" si="14">SUM(AH33:AH35)</f>
        <v>85.107934853941273</v>
      </c>
      <c r="AI32" s="87">
        <f t="shared" ref="AI32" si="15">SUM(AI33:AI35)</f>
        <v>85.425428681954727</v>
      </c>
      <c r="AJ32" s="87">
        <f t="shared" ref="AJ32" si="16">SUM(AJ33:AJ35)</f>
        <v>85.745529176214987</v>
      </c>
      <c r="AK32" s="87">
        <f t="shared" ref="AK32" si="17">SUM(AK33:AK35)</f>
        <v>86.072094819067786</v>
      </c>
      <c r="AL32" s="87">
        <f t="shared" ref="AL32" si="18">SUM(AL33:AL35)</f>
        <v>86.351298740135064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63.442909158131279</v>
      </c>
      <c r="N33" s="11">
        <v>57.074726742827792</v>
      </c>
      <c r="O33" s="11">
        <v>59.619841320739781</v>
      </c>
      <c r="P33" s="11">
        <v>59.890144818655081</v>
      </c>
      <c r="Q33" s="11">
        <v>64.020918849635081</v>
      </c>
      <c r="R33" s="11">
        <v>64.863358835168683</v>
      </c>
      <c r="S33" s="11">
        <v>63.081793011632051</v>
      </c>
      <c r="T33" s="11">
        <v>64.098548290734811</v>
      </c>
      <c r="U33" s="11">
        <v>63.453800027617277</v>
      </c>
      <c r="V33" s="11">
        <v>61.581083991428557</v>
      </c>
      <c r="W33" s="11">
        <v>62.930136725529941</v>
      </c>
      <c r="X33" s="11">
        <v>63.030755158294269</v>
      </c>
      <c r="Y33" s="11">
        <v>63.42202670095358</v>
      </c>
      <c r="Z33" s="11">
        <v>63.789759532482087</v>
      </c>
      <c r="AA33" s="11">
        <v>64.174809175257238</v>
      </c>
      <c r="AB33" s="11">
        <v>64.423912771951095</v>
      </c>
      <c r="AC33" s="11">
        <v>64.583373808070618</v>
      </c>
      <c r="AD33" s="11">
        <v>64.700321504218152</v>
      </c>
      <c r="AE33" s="11">
        <v>64.876686592597878</v>
      </c>
      <c r="AF33" s="11">
        <v>65.02889121789886</v>
      </c>
      <c r="AG33" s="11">
        <v>65.243531136923281</v>
      </c>
      <c r="AH33" s="11">
        <v>65.489325782584189</v>
      </c>
      <c r="AI33" s="11">
        <v>65.778545845006079</v>
      </c>
      <c r="AJ33" s="11">
        <v>66.059622197151938</v>
      </c>
      <c r="AK33" s="11">
        <v>66.37122943700912</v>
      </c>
      <c r="AL33" s="11">
        <v>66.69055436010062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17.75274767203755</v>
      </c>
      <c r="N34" s="11">
        <v>19.191777555553525</v>
      </c>
      <c r="O34" s="11">
        <v>18.146271167056785</v>
      </c>
      <c r="P34" s="11">
        <v>18.428904452445803</v>
      </c>
      <c r="Q34" s="11">
        <v>19.518306753459211</v>
      </c>
      <c r="R34" s="11">
        <v>20.767238960033453</v>
      </c>
      <c r="S34" s="11">
        <v>18.363337963704939</v>
      </c>
      <c r="T34" s="11">
        <v>19.539051611479824</v>
      </c>
      <c r="U34" s="11">
        <v>21.489473590666638</v>
      </c>
      <c r="V34" s="11">
        <v>21.877340978080174</v>
      </c>
      <c r="W34" s="11">
        <v>20.409570734791885</v>
      </c>
      <c r="X34" s="11">
        <v>18.389845701878183</v>
      </c>
      <c r="Y34" s="11">
        <v>18.281886326650191</v>
      </c>
      <c r="Z34" s="11">
        <v>18.331828246982976</v>
      </c>
      <c r="AA34" s="11">
        <v>18.42639693746095</v>
      </c>
      <c r="AB34" s="11">
        <v>18.498942825834202</v>
      </c>
      <c r="AC34" s="11">
        <v>18.552155942924259</v>
      </c>
      <c r="AD34" s="11">
        <v>18.590754112790258</v>
      </c>
      <c r="AE34" s="11">
        <v>18.619592938894915</v>
      </c>
      <c r="AF34" s="11">
        <v>18.638935661048137</v>
      </c>
      <c r="AG34" s="11">
        <v>18.666190762385476</v>
      </c>
      <c r="AH34" s="11">
        <v>18.692869474313731</v>
      </c>
      <c r="AI34" s="11">
        <v>18.714249587737651</v>
      </c>
      <c r="AJ34" s="11">
        <v>18.745902666049393</v>
      </c>
      <c r="AK34" s="11">
        <v>18.755191365961206</v>
      </c>
      <c r="AL34" s="11">
        <v>18.709395293182094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1.8095411421202894</v>
      </c>
      <c r="N35" s="11">
        <v>1.2589039184868993</v>
      </c>
      <c r="O35" s="11">
        <v>1.1840584481952501</v>
      </c>
      <c r="P35" s="11">
        <v>1.1153669497191889</v>
      </c>
      <c r="Q35" s="11">
        <v>1.1988532375288954</v>
      </c>
      <c r="R35" s="11">
        <v>1.0739216413173334</v>
      </c>
      <c r="S35" s="11">
        <v>0.93604847798813662</v>
      </c>
      <c r="T35" s="11">
        <v>1.0503060330585916</v>
      </c>
      <c r="U35" s="11">
        <v>1.0321488075711096</v>
      </c>
      <c r="V35" s="11">
        <v>0.97522936428492135</v>
      </c>
      <c r="W35" s="11">
        <v>1.174422477654083</v>
      </c>
      <c r="X35" s="11">
        <v>0.86604965045661275</v>
      </c>
      <c r="Y35" s="11">
        <v>0.86686343313899183</v>
      </c>
      <c r="Z35" s="11">
        <v>0.87194495933963312</v>
      </c>
      <c r="AA35" s="11">
        <v>0.87741581147130743</v>
      </c>
      <c r="AB35" s="11">
        <v>0.88502741559573728</v>
      </c>
      <c r="AC35" s="11">
        <v>0.89211823070689589</v>
      </c>
      <c r="AD35" s="11">
        <v>0.89917113001529736</v>
      </c>
      <c r="AE35" s="11">
        <v>0.90602095199860344</v>
      </c>
      <c r="AF35" s="11">
        <v>0.91301504928239707</v>
      </c>
      <c r="AG35" s="11">
        <v>0.91939633875021753</v>
      </c>
      <c r="AH35" s="11">
        <v>0.9257395970433524</v>
      </c>
      <c r="AI35" s="11">
        <v>0.932633249210989</v>
      </c>
      <c r="AJ35" s="11">
        <v>0.94000431301365495</v>
      </c>
      <c r="AK35" s="11">
        <v>0.94567401609745205</v>
      </c>
      <c r="AL35" s="11">
        <v>0.95134908685234998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88.41399926909007</v>
      </c>
      <c r="N37" s="87">
        <f t="shared" ref="N37:AL37" si="19">SUM(N38:N39)</f>
        <v>90.870946916501296</v>
      </c>
      <c r="O37" s="87">
        <f t="shared" si="19"/>
        <v>93.520588718531329</v>
      </c>
      <c r="P37" s="87">
        <f t="shared" si="19"/>
        <v>88.053097384716352</v>
      </c>
      <c r="Q37" s="87">
        <f t="shared" si="19"/>
        <v>98.642159019666693</v>
      </c>
      <c r="R37" s="87">
        <f t="shared" si="19"/>
        <v>101.74441638451563</v>
      </c>
      <c r="S37" s="87">
        <f t="shared" si="19"/>
        <v>99.742950452593263</v>
      </c>
      <c r="T37" s="87">
        <f t="shared" si="19"/>
        <v>96.185548414701003</v>
      </c>
      <c r="U37" s="87">
        <f t="shared" si="19"/>
        <v>92.798257440456766</v>
      </c>
      <c r="V37" s="87">
        <f t="shared" si="19"/>
        <v>94.215258109451213</v>
      </c>
      <c r="W37" s="87">
        <f t="shared" si="19"/>
        <v>94.999460408345499</v>
      </c>
      <c r="X37" s="87">
        <f t="shared" si="19"/>
        <v>95.063794431443057</v>
      </c>
      <c r="Y37" s="87">
        <f t="shared" si="19"/>
        <v>95.300726959639732</v>
      </c>
      <c r="Z37" s="87">
        <f t="shared" si="19"/>
        <v>95.792551866104262</v>
      </c>
      <c r="AA37" s="87">
        <f t="shared" si="19"/>
        <v>96.41556263901353</v>
      </c>
      <c r="AB37" s="87">
        <f t="shared" si="19"/>
        <v>96.879125317888779</v>
      </c>
      <c r="AC37" s="87">
        <f t="shared" si="19"/>
        <v>97.235359288046851</v>
      </c>
      <c r="AD37" s="87">
        <f t="shared" si="19"/>
        <v>97.515954991611736</v>
      </c>
      <c r="AE37" s="87">
        <f t="shared" si="19"/>
        <v>97.780623295891189</v>
      </c>
      <c r="AF37" s="87">
        <f t="shared" si="19"/>
        <v>98.058144255734007</v>
      </c>
      <c r="AG37" s="87">
        <f t="shared" si="19"/>
        <v>98.315995419661618</v>
      </c>
      <c r="AH37" s="87">
        <f t="shared" si="19"/>
        <v>98.523407277228273</v>
      </c>
      <c r="AI37" s="87">
        <f t="shared" si="19"/>
        <v>98.655740344968308</v>
      </c>
      <c r="AJ37" s="87">
        <f t="shared" si="19"/>
        <v>98.854401568241727</v>
      </c>
      <c r="AK37" s="87">
        <f t="shared" si="19"/>
        <v>99.014406612418014</v>
      </c>
      <c r="AL37" s="87">
        <f t="shared" si="19"/>
        <v>99.092733139326867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73.956459700911438</v>
      </c>
      <c r="N38" s="11">
        <v>76.671039054928229</v>
      </c>
      <c r="O38" s="11">
        <v>78.982790960265092</v>
      </c>
      <c r="P38" s="11">
        <v>73.851009691320499</v>
      </c>
      <c r="Q38" s="11">
        <v>84.565867182492454</v>
      </c>
      <c r="R38" s="11">
        <v>86.096988149613779</v>
      </c>
      <c r="S38" s="11">
        <v>84.828768375700093</v>
      </c>
      <c r="T38" s="11">
        <v>79.67022285499948</v>
      </c>
      <c r="U38" s="11">
        <v>75.646627871248171</v>
      </c>
      <c r="V38" s="11">
        <v>77.951726418348173</v>
      </c>
      <c r="W38" s="11">
        <v>78.181794843882599</v>
      </c>
      <c r="X38" s="11">
        <v>77.364474392558492</v>
      </c>
      <c r="Y38" s="11">
        <v>77.396248333078361</v>
      </c>
      <c r="Z38" s="11">
        <v>77.64898060345709</v>
      </c>
      <c r="AA38" s="11">
        <v>77.992176929228847</v>
      </c>
      <c r="AB38" s="11">
        <v>78.192016727043281</v>
      </c>
      <c r="AC38" s="11">
        <v>78.31370020884313</v>
      </c>
      <c r="AD38" s="11">
        <v>78.368848274991194</v>
      </c>
      <c r="AE38" s="11">
        <v>78.394250312785317</v>
      </c>
      <c r="AF38" s="11">
        <v>78.411872539427307</v>
      </c>
      <c r="AG38" s="11">
        <v>78.406835780843295</v>
      </c>
      <c r="AH38" s="11">
        <v>78.33485274741065</v>
      </c>
      <c r="AI38" s="11">
        <v>78.191743507647274</v>
      </c>
      <c r="AJ38" s="11">
        <v>78.115618600761536</v>
      </c>
      <c r="AK38" s="11">
        <v>78.009984522651678</v>
      </c>
      <c r="AL38" s="11">
        <v>77.814300228075098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14.457539568178632</v>
      </c>
      <c r="N39" s="11">
        <v>14.199907861573065</v>
      </c>
      <c r="O39" s="11">
        <v>14.53779775826624</v>
      </c>
      <c r="P39" s="11">
        <v>14.20208769339586</v>
      </c>
      <c r="Q39" s="11">
        <v>14.076291837174239</v>
      </c>
      <c r="R39" s="11">
        <v>15.647428234901847</v>
      </c>
      <c r="S39" s="11">
        <v>14.914182076893166</v>
      </c>
      <c r="T39" s="11">
        <v>16.515325559701527</v>
      </c>
      <c r="U39" s="11">
        <v>17.151629569208598</v>
      </c>
      <c r="V39" s="11">
        <v>16.263531691103044</v>
      </c>
      <c r="W39" s="11">
        <v>16.817665564462896</v>
      </c>
      <c r="X39" s="11">
        <v>17.699320038884562</v>
      </c>
      <c r="Y39" s="11">
        <v>17.904478626561374</v>
      </c>
      <c r="Z39" s="11">
        <v>18.143571262647171</v>
      </c>
      <c r="AA39" s="11">
        <v>18.423385709784675</v>
      </c>
      <c r="AB39" s="11">
        <v>18.687108590845497</v>
      </c>
      <c r="AC39" s="11">
        <v>18.921659079203721</v>
      </c>
      <c r="AD39" s="11">
        <v>19.147106716620545</v>
      </c>
      <c r="AE39" s="11">
        <v>19.386372983105872</v>
      </c>
      <c r="AF39" s="11">
        <v>19.646271716306696</v>
      </c>
      <c r="AG39" s="11">
        <v>19.909159638818327</v>
      </c>
      <c r="AH39" s="11">
        <v>20.18855452981763</v>
      </c>
      <c r="AI39" s="11">
        <v>20.463996837321041</v>
      </c>
      <c r="AJ39" s="11">
        <v>20.738782967480194</v>
      </c>
      <c r="AK39" s="11">
        <v>21.004422089766337</v>
      </c>
      <c r="AL39" s="11">
        <v>21.27843291125177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63.966056850290826</v>
      </c>
      <c r="N41" s="87">
        <f t="shared" ref="N41" si="20">SUM(N42:N43)</f>
        <v>62.574276130085352</v>
      </c>
      <c r="O41" s="87">
        <f t="shared" ref="O41" si="21">SUM(O42:O43)</f>
        <v>60.268378926236153</v>
      </c>
      <c r="P41" s="87">
        <f t="shared" ref="P41" si="22">SUM(P42:P43)</f>
        <v>67.720268160990429</v>
      </c>
      <c r="Q41" s="87">
        <f t="shared" ref="Q41" si="23">SUM(Q42:Q43)</f>
        <v>63.12980707418194</v>
      </c>
      <c r="R41" s="87">
        <f t="shared" ref="R41" si="24">SUM(R42:R43)</f>
        <v>63.409148366396735</v>
      </c>
      <c r="S41" s="87">
        <f t="shared" ref="S41" si="25">SUM(S42:S43)</f>
        <v>64.367986731066395</v>
      </c>
      <c r="T41" s="87">
        <f t="shared" ref="T41" si="26">SUM(T42:T43)</f>
        <v>66.881710500671147</v>
      </c>
      <c r="U41" s="87">
        <f t="shared" ref="U41" si="27">SUM(U42:U43)</f>
        <v>73.528849847183182</v>
      </c>
      <c r="V41" s="87">
        <f t="shared" ref="V41" si="28">SUM(V42:V43)</f>
        <v>66.507614579162166</v>
      </c>
      <c r="W41" s="87">
        <f t="shared" ref="W41" si="29">SUM(W42:W43)</f>
        <v>58.830427592301803</v>
      </c>
      <c r="X41" s="87">
        <f t="shared" ref="X41" si="30">SUM(X42:X43)</f>
        <v>60.134210016572283</v>
      </c>
      <c r="Y41" s="87">
        <f t="shared" ref="Y41" si="31">SUM(Y42:Y43)</f>
        <v>59.551462575187529</v>
      </c>
      <c r="Z41" s="87">
        <f t="shared" ref="Z41" si="32">SUM(Z42:Z43)</f>
        <v>59.163880663196558</v>
      </c>
      <c r="AA41" s="87">
        <f t="shared" ref="AA41" si="33">SUM(AA42:AA43)</f>
        <v>58.868698745682195</v>
      </c>
      <c r="AB41" s="87">
        <f t="shared" ref="AB41" si="34">SUM(AB42:AB43)</f>
        <v>58.461597426475933</v>
      </c>
      <c r="AC41" s="87">
        <f t="shared" ref="AC41" si="35">SUM(AC42:AC43)</f>
        <v>58.039942261351207</v>
      </c>
      <c r="AD41" s="87">
        <f t="shared" ref="AD41" si="36">SUM(AD42:AD43)</f>
        <v>57.568139057734136</v>
      </c>
      <c r="AE41" s="87">
        <f t="shared" ref="AE41" si="37">SUM(AE42:AE43)</f>
        <v>57.054985969443436</v>
      </c>
      <c r="AF41" s="87">
        <f t="shared" ref="AF41" si="38">SUM(AF42:AF43)</f>
        <v>56.567669573736985</v>
      </c>
      <c r="AG41" s="87">
        <f t="shared" ref="AG41" si="39">SUM(AG42:AG43)</f>
        <v>56.114586479936001</v>
      </c>
      <c r="AH41" s="87">
        <f t="shared" ref="AH41" si="40">SUM(AH42:AH43)</f>
        <v>55.717896477286473</v>
      </c>
      <c r="AI41" s="87">
        <f t="shared" ref="AI41" si="41">SUM(AI42:AI43)</f>
        <v>55.354636069428693</v>
      </c>
      <c r="AJ41" s="87">
        <f t="shared" ref="AJ41" si="42">SUM(AJ42:AJ43)</f>
        <v>54.951281658616864</v>
      </c>
      <c r="AK41" s="87">
        <f t="shared" ref="AK41" si="43">SUM(AK42:AK43)</f>
        <v>54.549165387521725</v>
      </c>
      <c r="AL41" s="87">
        <f t="shared" ref="AL41" si="44">SUM(AL42:AL43)</f>
        <v>54.176251375138165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33.083305071258934</v>
      </c>
      <c r="N42" s="11">
        <v>29.213208792452953</v>
      </c>
      <c r="O42" s="11">
        <v>30.680361869546143</v>
      </c>
      <c r="P42" s="11">
        <v>33.875985199468005</v>
      </c>
      <c r="Q42" s="11">
        <v>32.156925185763747</v>
      </c>
      <c r="R42" s="11">
        <v>33.147941184344226</v>
      </c>
      <c r="S42" s="11">
        <v>31.527767650400385</v>
      </c>
      <c r="T42" s="11">
        <v>33.215685314956978</v>
      </c>
      <c r="U42" s="11">
        <v>33.994250299458606</v>
      </c>
      <c r="V42" s="11">
        <v>30.224404392111406</v>
      </c>
      <c r="W42" s="11">
        <v>26.513648916341079</v>
      </c>
      <c r="X42" s="11">
        <v>27.864726581672688</v>
      </c>
      <c r="Y42" s="11">
        <v>27.639914672047965</v>
      </c>
      <c r="Z42" s="11">
        <v>27.461816185135895</v>
      </c>
      <c r="AA42" s="11">
        <v>27.294367127628281</v>
      </c>
      <c r="AB42" s="11">
        <v>27.04471479942459</v>
      </c>
      <c r="AC42" s="11">
        <v>26.801428520697488</v>
      </c>
      <c r="AD42" s="11">
        <v>26.531846036773477</v>
      </c>
      <c r="AE42" s="11">
        <v>26.236544752477968</v>
      </c>
      <c r="AF42" s="11">
        <v>25.957003195135368</v>
      </c>
      <c r="AG42" s="11">
        <v>25.710434569918164</v>
      </c>
      <c r="AH42" s="11">
        <v>25.478247826540155</v>
      </c>
      <c r="AI42" s="11">
        <v>25.251923913898199</v>
      </c>
      <c r="AJ42" s="11">
        <v>25.011956408143284</v>
      </c>
      <c r="AK42" s="11">
        <v>24.779980546121106</v>
      </c>
      <c r="AL42" s="11">
        <v>24.572978871367958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30.882751779031892</v>
      </c>
      <c r="N43" s="11">
        <v>33.361067337632399</v>
      </c>
      <c r="O43" s="11">
        <v>29.588017056690013</v>
      </c>
      <c r="P43" s="11">
        <v>33.844282961522424</v>
      </c>
      <c r="Q43" s="11">
        <v>30.97288188841819</v>
      </c>
      <c r="R43" s="11">
        <v>30.261207182052505</v>
      </c>
      <c r="S43" s="11">
        <v>32.840219080666017</v>
      </c>
      <c r="T43" s="11">
        <v>33.666025185714176</v>
      </c>
      <c r="U43" s="11">
        <v>39.534599547724575</v>
      </c>
      <c r="V43" s="11">
        <v>36.283210187050756</v>
      </c>
      <c r="W43" s="11">
        <v>32.31677867596072</v>
      </c>
      <c r="X43" s="11">
        <v>32.269483434899591</v>
      </c>
      <c r="Y43" s="11">
        <v>31.911547903139564</v>
      </c>
      <c r="Z43" s="11">
        <v>31.702064478060663</v>
      </c>
      <c r="AA43" s="11">
        <v>31.574331618053918</v>
      </c>
      <c r="AB43" s="11">
        <v>31.416882627051347</v>
      </c>
      <c r="AC43" s="11">
        <v>31.238513740653719</v>
      </c>
      <c r="AD43" s="11">
        <v>31.03629302096066</v>
      </c>
      <c r="AE43" s="11">
        <v>30.818441216965464</v>
      </c>
      <c r="AF43" s="11">
        <v>30.610666378601618</v>
      </c>
      <c r="AG43" s="11">
        <v>30.404151910017838</v>
      </c>
      <c r="AH43" s="11">
        <v>30.239648650746314</v>
      </c>
      <c r="AI43" s="11">
        <v>30.10271215553049</v>
      </c>
      <c r="AJ43" s="11">
        <v>29.939325250473576</v>
      </c>
      <c r="AK43" s="11">
        <v>29.769184841400619</v>
      </c>
      <c r="AL43" s="11">
        <v>29.60327250377021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109.85722220220195</v>
      </c>
      <c r="N45" s="87">
        <f t="shared" ref="N45" si="45">SUM(N46:N47)</f>
        <v>107.2659070685533</v>
      </c>
      <c r="O45" s="87">
        <f t="shared" ref="O45" si="46">SUM(O46:O47)</f>
        <v>102.3712701940819</v>
      </c>
      <c r="P45" s="87">
        <f t="shared" ref="P45" si="47">SUM(P46:P47)</f>
        <v>106.56616539107348</v>
      </c>
      <c r="Q45" s="87">
        <f t="shared" ref="Q45" si="48">SUM(Q46:Q47)</f>
        <v>107.90573500344891</v>
      </c>
      <c r="R45" s="87">
        <f t="shared" ref="R45" si="49">SUM(R46:R47)</f>
        <v>113.54430449091886</v>
      </c>
      <c r="S45" s="87">
        <f t="shared" ref="S45" si="50">SUM(S46:S47)</f>
        <v>110.43225380952558</v>
      </c>
      <c r="T45" s="87">
        <f t="shared" ref="T45" si="51">SUM(T46:T47)</f>
        <v>118.17966838763026</v>
      </c>
      <c r="U45" s="87">
        <f t="shared" ref="U45" si="52">SUM(U46:U47)</f>
        <v>112.51485081300683</v>
      </c>
      <c r="V45" s="87">
        <f t="shared" ref="V45" si="53">SUM(V46:V47)</f>
        <v>109.45770320814491</v>
      </c>
      <c r="W45" s="87">
        <f t="shared" ref="W45" si="54">SUM(W46:W47)</f>
        <v>101.90502906628424</v>
      </c>
      <c r="X45" s="87">
        <f t="shared" ref="X45" si="55">SUM(X46:X47)</f>
        <v>102.55545764516241</v>
      </c>
      <c r="Y45" s="87">
        <f t="shared" ref="Y45" si="56">SUM(Y46:Y47)</f>
        <v>101.69861073685189</v>
      </c>
      <c r="Z45" s="87">
        <f t="shared" ref="Z45" si="57">SUM(Z46:Z47)</f>
        <v>101.40998680953335</v>
      </c>
      <c r="AA45" s="87">
        <f t="shared" ref="AA45" si="58">SUM(AA46:AA47)</f>
        <v>101.485635646086</v>
      </c>
      <c r="AB45" s="87">
        <f t="shared" ref="AB45" si="59">SUM(AB46:AB47)</f>
        <v>101.56468824229005</v>
      </c>
      <c r="AC45" s="87">
        <f t="shared" ref="AC45" si="60">SUM(AC46:AC47)</f>
        <v>101.63769831564262</v>
      </c>
      <c r="AD45" s="87">
        <f t="shared" ref="AD45" si="61">SUM(AD46:AD47)</f>
        <v>101.69862441431819</v>
      </c>
      <c r="AE45" s="87">
        <f t="shared" ref="AE45" si="62">SUM(AE46:AE47)</f>
        <v>101.76796701474834</v>
      </c>
      <c r="AF45" s="87">
        <f t="shared" ref="AF45" si="63">SUM(AF46:AF47)</f>
        <v>101.83443647364427</v>
      </c>
      <c r="AG45" s="87">
        <f t="shared" ref="AG45" si="64">SUM(AG46:AG47)</f>
        <v>101.9125698072439</v>
      </c>
      <c r="AH45" s="87">
        <f t="shared" ref="AH45" si="65">SUM(AH46:AH47)</f>
        <v>101.968770899511</v>
      </c>
      <c r="AI45" s="87">
        <f t="shared" ref="AI45" si="66">SUM(AI46:AI47)</f>
        <v>102.05718430256559</v>
      </c>
      <c r="AJ45" s="87">
        <f t="shared" ref="AJ45" si="67">SUM(AJ46:AJ47)</f>
        <v>102.10973804668562</v>
      </c>
      <c r="AK45" s="87">
        <f t="shared" ref="AK45" si="68">SUM(AK46:AK47)</f>
        <v>102.13042202643607</v>
      </c>
      <c r="AL45" s="87">
        <f t="shared" ref="AL45" si="69">SUM(AL46:AL47)</f>
        <v>102.11753751427464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13.832543428338544</v>
      </c>
      <c r="N46" s="11">
        <v>13.580885502972508</v>
      </c>
      <c r="O46" s="11">
        <v>13.20675258708035</v>
      </c>
      <c r="P46" s="11">
        <v>13.797223989507049</v>
      </c>
      <c r="Q46" s="11">
        <v>15.454490467070828</v>
      </c>
      <c r="R46" s="11">
        <v>15.280613782908379</v>
      </c>
      <c r="S46" s="11">
        <v>14.824480100081152</v>
      </c>
      <c r="T46" s="11">
        <v>14.176125766822953</v>
      </c>
      <c r="U46" s="11">
        <v>15.246876104206907</v>
      </c>
      <c r="V46" s="11">
        <v>13.490773280153467</v>
      </c>
      <c r="W46" s="11">
        <v>11.683553402501733</v>
      </c>
      <c r="X46" s="11">
        <v>19.379202143673613</v>
      </c>
      <c r="Y46" s="11">
        <v>19.598741597072241</v>
      </c>
      <c r="Z46" s="11">
        <v>19.842394297102512</v>
      </c>
      <c r="AA46" s="11">
        <v>20.146680738519766</v>
      </c>
      <c r="AB46" s="11">
        <v>20.442892391292627</v>
      </c>
      <c r="AC46" s="11">
        <v>20.740699250616817</v>
      </c>
      <c r="AD46" s="11">
        <v>21.0574340356508</v>
      </c>
      <c r="AE46" s="11">
        <v>21.326576235356633</v>
      </c>
      <c r="AF46" s="11">
        <v>21.603272848150169</v>
      </c>
      <c r="AG46" s="11">
        <v>21.893975615023223</v>
      </c>
      <c r="AH46" s="11">
        <v>22.18156866151504</v>
      </c>
      <c r="AI46" s="11">
        <v>22.460598286573934</v>
      </c>
      <c r="AJ46" s="11">
        <v>22.741137965034643</v>
      </c>
      <c r="AK46" s="11">
        <v>23.028327077795495</v>
      </c>
      <c r="AL46" s="11">
        <v>23.322720260601773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96.024678773863414</v>
      </c>
      <c r="N47" s="11">
        <v>93.685021565580797</v>
      </c>
      <c r="O47" s="11">
        <v>89.164517607001557</v>
      </c>
      <c r="P47" s="11">
        <v>92.768941401566437</v>
      </c>
      <c r="Q47" s="11">
        <v>92.451244536378084</v>
      </c>
      <c r="R47" s="11">
        <v>98.263690708010486</v>
      </c>
      <c r="S47" s="11">
        <v>95.60777370944443</v>
      </c>
      <c r="T47" s="11">
        <v>104.00354262080731</v>
      </c>
      <c r="U47" s="11">
        <v>97.267974708799926</v>
      </c>
      <c r="V47" s="11">
        <v>95.966929927991444</v>
      </c>
      <c r="W47" s="11">
        <v>90.221475663782513</v>
      </c>
      <c r="X47" s="11">
        <v>83.176255501488797</v>
      </c>
      <c r="Y47" s="11">
        <v>82.099869139779656</v>
      </c>
      <c r="Z47" s="11">
        <v>81.567592512430835</v>
      </c>
      <c r="AA47" s="11">
        <v>81.338954907566233</v>
      </c>
      <c r="AB47" s="11">
        <v>81.121795850997415</v>
      </c>
      <c r="AC47" s="11">
        <v>80.89699906502581</v>
      </c>
      <c r="AD47" s="11">
        <v>80.641190378667389</v>
      </c>
      <c r="AE47" s="11">
        <v>80.44139077939171</v>
      </c>
      <c r="AF47" s="11">
        <v>80.231163625494105</v>
      </c>
      <c r="AG47" s="11">
        <v>80.018594192220675</v>
      </c>
      <c r="AH47" s="11">
        <v>79.787202237995956</v>
      </c>
      <c r="AI47" s="11">
        <v>79.596586015991647</v>
      </c>
      <c r="AJ47" s="11">
        <v>79.368600081650982</v>
      </c>
      <c r="AK47" s="11">
        <v>79.10209494864057</v>
      </c>
      <c r="AL47" s="11">
        <v>78.794817253672875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873.89499999999987</v>
      </c>
      <c r="N49" s="87">
        <f t="shared" si="70"/>
        <v>861.62299999999982</v>
      </c>
      <c r="O49" s="87">
        <f t="shared" si="70"/>
        <v>844.65300000000047</v>
      </c>
      <c r="P49" s="87">
        <f t="shared" si="70"/>
        <v>857.00699999999949</v>
      </c>
      <c r="Q49" s="87">
        <f t="shared" si="70"/>
        <v>876.87199999999893</v>
      </c>
      <c r="R49" s="87">
        <f t="shared" si="70"/>
        <v>905.11800000000005</v>
      </c>
      <c r="S49" s="87">
        <f t="shared" si="70"/>
        <v>869.45600000000024</v>
      </c>
      <c r="T49" s="87">
        <f t="shared" si="70"/>
        <v>891.72400000000039</v>
      </c>
      <c r="U49" s="87">
        <f t="shared" si="70"/>
        <v>911.3760000000002</v>
      </c>
      <c r="V49" s="87">
        <f t="shared" si="70"/>
        <v>905.00099999999964</v>
      </c>
      <c r="W49" s="87">
        <f t="shared" si="70"/>
        <v>898.44400000000019</v>
      </c>
      <c r="X49" s="87">
        <f t="shared" si="70"/>
        <v>898.90399999999977</v>
      </c>
      <c r="Y49" s="87">
        <f t="shared" si="70"/>
        <v>900.48299999999972</v>
      </c>
      <c r="Z49" s="87">
        <f t="shared" si="70"/>
        <v>904.04400000000055</v>
      </c>
      <c r="AA49" s="87">
        <f t="shared" si="70"/>
        <v>909.2969999999998</v>
      </c>
      <c r="AB49" s="87">
        <f t="shared" si="70"/>
        <v>913.58299999999963</v>
      </c>
      <c r="AC49" s="87">
        <f t="shared" si="70"/>
        <v>917.05399999999997</v>
      </c>
      <c r="AD49" s="87">
        <f t="shared" si="70"/>
        <v>920.21900000000039</v>
      </c>
      <c r="AE49" s="87">
        <f t="shared" ref="AE49:AL49" si="71">SUM(AE5,AE9,AE15,AE22,AE26,AE32,AE37,AE41,AE45)</f>
        <v>923.37699999999961</v>
      </c>
      <c r="AF49" s="87">
        <f t="shared" si="71"/>
        <v>926.54599999999994</v>
      </c>
      <c r="AG49" s="87">
        <f t="shared" si="71"/>
        <v>930.02999999999952</v>
      </c>
      <c r="AH49" s="87">
        <f t="shared" si="71"/>
        <v>933.43599999999901</v>
      </c>
      <c r="AI49" s="87">
        <f t="shared" si="71"/>
        <v>936.84799999999973</v>
      </c>
      <c r="AJ49" s="87">
        <f t="shared" si="71"/>
        <v>940.32499999999993</v>
      </c>
      <c r="AK49" s="87">
        <f t="shared" si="71"/>
        <v>943.75400000000059</v>
      </c>
      <c r="AL49" s="87">
        <f t="shared" si="71"/>
        <v>947.15600000000018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6.5068804912615338E-2</v>
      </c>
      <c r="N52" s="337">
        <f t="shared" si="73"/>
        <v>7.1155677938385398E-2</v>
      </c>
      <c r="O52" s="337">
        <f t="shared" si="73"/>
        <v>7.2360594981959042E-2</v>
      </c>
      <c r="P52" s="337">
        <f t="shared" si="73"/>
        <v>7.512617442279565E-2</v>
      </c>
      <c r="Q52" s="337">
        <f t="shared" si="73"/>
        <v>7.1466727007131442E-2</v>
      </c>
      <c r="R52" s="337">
        <f t="shared" si="73"/>
        <v>7.3749184067905663E-2</v>
      </c>
      <c r="S52" s="337">
        <f t="shared" si="73"/>
        <v>7.0843693738625632E-2</v>
      </c>
      <c r="T52" s="337">
        <f t="shared" si="73"/>
        <v>7.3114661493326766E-2</v>
      </c>
      <c r="U52" s="337">
        <f t="shared" si="73"/>
        <v>7.6079113836378234E-2</v>
      </c>
      <c r="V52" s="337">
        <f t="shared" si="73"/>
        <v>8.4114546446146368E-2</v>
      </c>
      <c r="W52" s="337">
        <f t="shared" si="73"/>
        <v>8.4688467203798176E-2</v>
      </c>
      <c r="X52" s="337">
        <f t="shared" si="73"/>
        <v>7.6524492120062959E-2</v>
      </c>
      <c r="Y52" s="337">
        <f t="shared" si="73"/>
        <v>7.6859659987893056E-2</v>
      </c>
      <c r="Z52" s="337">
        <f t="shared" si="73"/>
        <v>7.7372948329215707E-2</v>
      </c>
      <c r="AA52" s="337">
        <f t="shared" si="73"/>
        <v>7.7941726634674635E-2</v>
      </c>
      <c r="AB52" s="337">
        <f t="shared" si="73"/>
        <v>7.8522259151139848E-2</v>
      </c>
      <c r="AC52" s="337">
        <f t="shared" si="73"/>
        <v>7.9099445830859039E-2</v>
      </c>
      <c r="AD52" s="337">
        <f t="shared" si="73"/>
        <v>7.9731500086693788E-2</v>
      </c>
      <c r="AE52" s="337">
        <f t="shared" ref="AE52:AL52" si="74">AE5/AE$49</f>
        <v>8.0389159041636002E-2</v>
      </c>
      <c r="AF52" s="337">
        <f t="shared" si="74"/>
        <v>8.103255039840436E-2</v>
      </c>
      <c r="AG52" s="337">
        <f t="shared" si="74"/>
        <v>8.1674192204168938E-2</v>
      </c>
      <c r="AH52" s="337">
        <f t="shared" si="74"/>
        <v>8.2405643086862976E-2</v>
      </c>
      <c r="AI52" s="337">
        <f t="shared" si="74"/>
        <v>8.3206395148116188E-2</v>
      </c>
      <c r="AJ52" s="337">
        <f t="shared" si="74"/>
        <v>8.3855565071481897E-2</v>
      </c>
      <c r="AK52" s="337">
        <f t="shared" si="74"/>
        <v>8.4484595553144567E-2</v>
      </c>
      <c r="AL52" s="337">
        <f t="shared" si="74"/>
        <v>8.4713268308266129E-2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4.0775882156399351E-2</v>
      </c>
      <c r="N53" s="336">
        <f t="shared" si="75"/>
        <v>4.36161337075286E-2</v>
      </c>
      <c r="O53" s="336">
        <f t="shared" si="75"/>
        <v>4.4301734379794434E-2</v>
      </c>
      <c r="P53" s="336">
        <f t="shared" si="75"/>
        <v>4.5412624829370883E-2</v>
      </c>
      <c r="Q53" s="336">
        <f t="shared" si="75"/>
        <v>4.2462705407384935E-2</v>
      </c>
      <c r="R53" s="336">
        <f t="shared" si="75"/>
        <v>4.3751493024636053E-2</v>
      </c>
      <c r="S53" s="336">
        <f t="shared" si="75"/>
        <v>4.5747312719501894E-2</v>
      </c>
      <c r="T53" s="336">
        <f t="shared" si="75"/>
        <v>4.617586279432747E-2</v>
      </c>
      <c r="U53" s="336">
        <f t="shared" si="75"/>
        <v>4.8564739533807043E-2</v>
      </c>
      <c r="V53" s="336">
        <f t="shared" si="75"/>
        <v>5.0533718825752305E-2</v>
      </c>
      <c r="W53" s="336">
        <f t="shared" si="75"/>
        <v>5.2131762551480387E-2</v>
      </c>
      <c r="X53" s="336">
        <f t="shared" si="75"/>
        <v>4.51820097696745E-2</v>
      </c>
      <c r="Y53" s="336">
        <f t="shared" si="75"/>
        <v>4.5308247034190959E-2</v>
      </c>
      <c r="Z53" s="336">
        <f t="shared" si="75"/>
        <v>4.5490337214277352E-2</v>
      </c>
      <c r="AA53" s="336">
        <f t="shared" si="75"/>
        <v>4.5666747913095301E-2</v>
      </c>
      <c r="AB53" s="336">
        <f t="shared" si="75"/>
        <v>4.5845903569795309E-2</v>
      </c>
      <c r="AC53" s="336">
        <f t="shared" si="75"/>
        <v>4.6039457040292282E-2</v>
      </c>
      <c r="AD53" s="336">
        <f t="shared" si="75"/>
        <v>4.6261843517377776E-2</v>
      </c>
      <c r="AE53" s="336">
        <f t="shared" ref="AE53:AL53" si="76">AE6/AE$49</f>
        <v>4.6495864167687334E-2</v>
      </c>
      <c r="AF53" s="336">
        <f t="shared" si="76"/>
        <v>4.6720829872478921E-2</v>
      </c>
      <c r="AG53" s="336">
        <f t="shared" si="76"/>
        <v>4.694459883561472E-2</v>
      </c>
      <c r="AH53" s="336">
        <f t="shared" si="76"/>
        <v>4.7211215975420072E-2</v>
      </c>
      <c r="AI53" s="336">
        <f t="shared" si="76"/>
        <v>4.7514597197829904E-2</v>
      </c>
      <c r="AJ53" s="336">
        <f t="shared" si="76"/>
        <v>4.775073006267009E-2</v>
      </c>
      <c r="AK53" s="336">
        <f t="shared" si="76"/>
        <v>4.7991055053702589E-2</v>
      </c>
      <c r="AL53" s="336">
        <f t="shared" si="76"/>
        <v>4.8154683282279988E-2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2.4292922756215994E-2</v>
      </c>
      <c r="N54" s="336">
        <f t="shared" si="77"/>
        <v>2.7539544230856805E-2</v>
      </c>
      <c r="O54" s="336">
        <f t="shared" si="77"/>
        <v>2.8058860602164611E-2</v>
      </c>
      <c r="P54" s="336">
        <f t="shared" si="77"/>
        <v>2.9713549593424763E-2</v>
      </c>
      <c r="Q54" s="336">
        <f t="shared" si="77"/>
        <v>2.9004021599746507E-2</v>
      </c>
      <c r="R54" s="336">
        <f t="shared" si="77"/>
        <v>2.9997691043269617E-2</v>
      </c>
      <c r="S54" s="336">
        <f t="shared" si="77"/>
        <v>2.5096381019123738E-2</v>
      </c>
      <c r="T54" s="336">
        <f t="shared" si="77"/>
        <v>2.6938798698999292E-2</v>
      </c>
      <c r="U54" s="336">
        <f t="shared" si="77"/>
        <v>2.7514374302571198E-2</v>
      </c>
      <c r="V54" s="336">
        <f t="shared" si="77"/>
        <v>3.3580827620394056E-2</v>
      </c>
      <c r="W54" s="336">
        <f t="shared" si="77"/>
        <v>3.2556704652317789E-2</v>
      </c>
      <c r="X54" s="336">
        <f t="shared" si="77"/>
        <v>3.1342482350388459E-2</v>
      </c>
      <c r="Y54" s="336">
        <f t="shared" si="77"/>
        <v>3.1551412953702104E-2</v>
      </c>
      <c r="Z54" s="336">
        <f t="shared" si="77"/>
        <v>3.188261111493837E-2</v>
      </c>
      <c r="AA54" s="336">
        <f t="shared" si="77"/>
        <v>3.2274978721579348E-2</v>
      </c>
      <c r="AB54" s="336">
        <f t="shared" si="77"/>
        <v>3.2676355581344539E-2</v>
      </c>
      <c r="AC54" s="336">
        <f t="shared" si="77"/>
        <v>3.3059988790566743E-2</v>
      </c>
      <c r="AD54" s="336">
        <f t="shared" si="77"/>
        <v>3.3469656569316004E-2</v>
      </c>
      <c r="AE54" s="336">
        <f t="shared" ref="AE54:AL54" si="78">AE7/AE$49</f>
        <v>3.3893294873948675E-2</v>
      </c>
      <c r="AF54" s="336">
        <f t="shared" si="78"/>
        <v>3.4311720525925439E-2</v>
      </c>
      <c r="AG54" s="336">
        <f t="shared" si="78"/>
        <v>3.4729593368554225E-2</v>
      </c>
      <c r="AH54" s="336">
        <f t="shared" si="78"/>
        <v>3.5194427111442904E-2</v>
      </c>
      <c r="AI54" s="336">
        <f t="shared" si="78"/>
        <v>3.5691797950286284E-2</v>
      </c>
      <c r="AJ54" s="336">
        <f t="shared" si="78"/>
        <v>3.61048350088118E-2</v>
      </c>
      <c r="AK54" s="336">
        <f t="shared" si="78"/>
        <v>3.6493540499441979E-2</v>
      </c>
      <c r="AL54" s="336">
        <f t="shared" si="78"/>
        <v>3.6558585025986134E-2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0.18870870049619559</v>
      </c>
      <c r="N56" s="337">
        <f t="shared" si="79"/>
        <v>0.18335442010291961</v>
      </c>
      <c r="O56" s="337">
        <f t="shared" si="79"/>
        <v>0.19205817879432704</v>
      </c>
      <c r="P56" s="337">
        <f t="shared" si="79"/>
        <v>0.18569974368041678</v>
      </c>
      <c r="Q56" s="337">
        <f t="shared" si="79"/>
        <v>0.18736859645807513</v>
      </c>
      <c r="R56" s="337">
        <f t="shared" si="79"/>
        <v>0.18954934879553043</v>
      </c>
      <c r="S56" s="337">
        <f t="shared" si="79"/>
        <v>0.19216810928917449</v>
      </c>
      <c r="T56" s="337">
        <f t="shared" si="79"/>
        <v>0.18940804760866667</v>
      </c>
      <c r="U56" s="337">
        <f t="shared" si="79"/>
        <v>0.19484498641656414</v>
      </c>
      <c r="V56" s="337">
        <f t="shared" si="79"/>
        <v>0.19837218431117501</v>
      </c>
      <c r="W56" s="337">
        <f t="shared" si="79"/>
        <v>0.21383213712964094</v>
      </c>
      <c r="X56" s="337">
        <f t="shared" si="79"/>
        <v>0.21684668570606644</v>
      </c>
      <c r="Y56" s="337">
        <f t="shared" si="79"/>
        <v>0.21920472551180153</v>
      </c>
      <c r="Z56" s="337">
        <f t="shared" si="79"/>
        <v>0.22100166072424124</v>
      </c>
      <c r="AA56" s="337">
        <f t="shared" si="79"/>
        <v>0.22263192571970089</v>
      </c>
      <c r="AB56" s="337">
        <f t="shared" si="79"/>
        <v>0.22405363512278467</v>
      </c>
      <c r="AC56" s="337">
        <f t="shared" si="79"/>
        <v>0.2255096787969193</v>
      </c>
      <c r="AD56" s="337">
        <f t="shared" si="79"/>
        <v>0.2270335520619112</v>
      </c>
      <c r="AE56" s="337">
        <f t="shared" ref="AE56:AL56" si="80">AE9/AE$49</f>
        <v>0.22852892182948523</v>
      </c>
      <c r="AF56" s="337">
        <f t="shared" si="80"/>
        <v>0.22999742642528537</v>
      </c>
      <c r="AG56" s="337">
        <f t="shared" si="80"/>
        <v>0.23149352361240003</v>
      </c>
      <c r="AH56" s="337">
        <f t="shared" si="80"/>
        <v>0.23308584967034132</v>
      </c>
      <c r="AI56" s="337">
        <f t="shared" si="80"/>
        <v>0.23464719987793489</v>
      </c>
      <c r="AJ56" s="337">
        <f t="shared" si="80"/>
        <v>0.23617886022905055</v>
      </c>
      <c r="AK56" s="337">
        <f t="shared" si="80"/>
        <v>0.23769936173277387</v>
      </c>
      <c r="AL56" s="337">
        <f t="shared" si="80"/>
        <v>0.23908875286114264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4.5275257264622094E-2</v>
      </c>
      <c r="N57" s="336">
        <f t="shared" si="81"/>
        <v>4.3258986917148162E-2</v>
      </c>
      <c r="O57" s="336">
        <f t="shared" si="81"/>
        <v>4.4030101706136339E-2</v>
      </c>
      <c r="P57" s="336">
        <f t="shared" si="81"/>
        <v>4.2180723966401254E-2</v>
      </c>
      <c r="Q57" s="336">
        <f t="shared" si="81"/>
        <v>4.2106155887909606E-2</v>
      </c>
      <c r="R57" s="336">
        <f t="shared" si="81"/>
        <v>4.4163075479270036E-2</v>
      </c>
      <c r="S57" s="336">
        <f t="shared" si="81"/>
        <v>4.4574883656716552E-2</v>
      </c>
      <c r="T57" s="336">
        <f t="shared" si="81"/>
        <v>4.3590541194118565E-2</v>
      </c>
      <c r="U57" s="336">
        <f t="shared" si="81"/>
        <v>4.7074573760229395E-2</v>
      </c>
      <c r="V57" s="336">
        <f t="shared" si="81"/>
        <v>4.752828366713719E-2</v>
      </c>
      <c r="W57" s="336">
        <f t="shared" si="81"/>
        <v>4.932545838470169E-2</v>
      </c>
      <c r="X57" s="336">
        <f t="shared" si="81"/>
        <v>5.7029363575982879E-2</v>
      </c>
      <c r="Y57" s="336">
        <f t="shared" si="81"/>
        <v>5.7518832934639212E-2</v>
      </c>
      <c r="Z57" s="336">
        <f t="shared" si="81"/>
        <v>5.8050502989902712E-2</v>
      </c>
      <c r="AA57" s="336">
        <f t="shared" si="81"/>
        <v>5.8583690360837083E-2</v>
      </c>
      <c r="AB57" s="336">
        <f t="shared" si="81"/>
        <v>5.9090082644095689E-2</v>
      </c>
      <c r="AC57" s="336">
        <f t="shared" si="81"/>
        <v>5.9598301163960053E-2</v>
      </c>
      <c r="AD57" s="336">
        <f t="shared" si="81"/>
        <v>6.0146709154765478E-2</v>
      </c>
      <c r="AE57" s="336">
        <f t="shared" ref="AE57:AL57" si="82">AE10/AE$49</f>
        <v>6.0719515550276056E-2</v>
      </c>
      <c r="AF57" s="336">
        <f t="shared" si="82"/>
        <v>6.1291244629349956E-2</v>
      </c>
      <c r="AG57" s="336">
        <f t="shared" si="82"/>
        <v>6.1871010345627718E-2</v>
      </c>
      <c r="AH57" s="336">
        <f t="shared" si="82"/>
        <v>6.2457381384133696E-2</v>
      </c>
      <c r="AI57" s="336">
        <f t="shared" si="82"/>
        <v>6.3045019148649017E-2</v>
      </c>
      <c r="AJ57" s="336">
        <f t="shared" si="82"/>
        <v>6.3626621285362978E-2</v>
      </c>
      <c r="AK57" s="336">
        <f t="shared" si="82"/>
        <v>6.4220112479455888E-2</v>
      </c>
      <c r="AL57" s="336">
        <f t="shared" si="82"/>
        <v>6.4802461771207978E-2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East</v>
      </c>
      <c r="L58" s="232" t="str">
        <f>'Occ T3'!A13</f>
        <v>22 Health professionals</v>
      </c>
      <c r="M58" s="336">
        <f t="shared" ref="M58:AD58" si="83">M11/M$49</f>
        <v>5.0892828965500535E-2</v>
      </c>
      <c r="N58" s="336">
        <f t="shared" si="83"/>
        <v>5.098075744289933E-2</v>
      </c>
      <c r="O58" s="336">
        <f t="shared" si="83"/>
        <v>5.5574368793495026E-2</v>
      </c>
      <c r="P58" s="336">
        <f t="shared" si="83"/>
        <v>5.69598590609591E-2</v>
      </c>
      <c r="Q58" s="336">
        <f t="shared" si="83"/>
        <v>6.0959778918982944E-2</v>
      </c>
      <c r="R58" s="336">
        <f t="shared" si="83"/>
        <v>6.0009845942860462E-2</v>
      </c>
      <c r="S58" s="336">
        <f t="shared" si="83"/>
        <v>6.0711790021866933E-2</v>
      </c>
      <c r="T58" s="336">
        <f t="shared" si="83"/>
        <v>6.2344556746769045E-2</v>
      </c>
      <c r="U58" s="336">
        <f t="shared" si="83"/>
        <v>6.1763399944045651E-2</v>
      </c>
      <c r="V58" s="336">
        <f t="shared" si="83"/>
        <v>6.1268464079699055E-2</v>
      </c>
      <c r="W58" s="336">
        <f t="shared" si="83"/>
        <v>6.5879133595448655E-2</v>
      </c>
      <c r="X58" s="336">
        <f t="shared" si="83"/>
        <v>6.2909241439506935E-2</v>
      </c>
      <c r="Y58" s="336">
        <f t="shared" si="83"/>
        <v>6.3579031110254619E-2</v>
      </c>
      <c r="Z58" s="336">
        <f t="shared" si="83"/>
        <v>6.4104702833586921E-2</v>
      </c>
      <c r="AA58" s="336">
        <f t="shared" si="83"/>
        <v>6.4567227412800229E-2</v>
      </c>
      <c r="AB58" s="336">
        <f t="shared" si="83"/>
        <v>6.4972771863705051E-2</v>
      </c>
      <c r="AC58" s="336">
        <f t="shared" si="83"/>
        <v>6.5396414361133609E-2</v>
      </c>
      <c r="AD58" s="336">
        <f t="shared" si="83"/>
        <v>6.5796874051034737E-2</v>
      </c>
      <c r="AE58" s="336">
        <f t="shared" ref="AE58:AL58" si="84">AE11/AE$49</f>
        <v>6.612405816385683E-2</v>
      </c>
      <c r="AF58" s="336">
        <f t="shared" si="84"/>
        <v>6.6437563267406352E-2</v>
      </c>
      <c r="AG58" s="336">
        <f t="shared" si="84"/>
        <v>6.6750218507835274E-2</v>
      </c>
      <c r="AH58" s="336">
        <f t="shared" si="84"/>
        <v>6.7114387675448126E-2</v>
      </c>
      <c r="AI58" s="336">
        <f t="shared" si="84"/>
        <v>6.7481529097839027E-2</v>
      </c>
      <c r="AJ58" s="336">
        <f t="shared" si="84"/>
        <v>6.7839185983539843E-2</v>
      </c>
      <c r="AK58" s="336">
        <f t="shared" si="84"/>
        <v>6.8169763553858911E-2</v>
      </c>
      <c r="AL58" s="336">
        <f t="shared" si="84"/>
        <v>6.8412252011276126E-2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4.3702422422666913E-2</v>
      </c>
      <c r="N59" s="336">
        <f t="shared" si="85"/>
        <v>4.4229830749785135E-2</v>
      </c>
      <c r="O59" s="336">
        <f t="shared" si="85"/>
        <v>4.9792112609134971E-2</v>
      </c>
      <c r="P59" s="336">
        <f t="shared" si="85"/>
        <v>4.2654591930134038E-2</v>
      </c>
      <c r="Q59" s="336">
        <f t="shared" si="85"/>
        <v>4.2221030509943518E-2</v>
      </c>
      <c r="R59" s="336">
        <f t="shared" si="85"/>
        <v>4.2396374885049555E-2</v>
      </c>
      <c r="S59" s="336">
        <f t="shared" si="85"/>
        <v>4.2715694964418044E-2</v>
      </c>
      <c r="T59" s="336">
        <f t="shared" si="85"/>
        <v>4.15672656533655E-2</v>
      </c>
      <c r="U59" s="336">
        <f t="shared" si="85"/>
        <v>4.1993933906452931E-2</v>
      </c>
      <c r="V59" s="336">
        <f t="shared" si="85"/>
        <v>4.3316873613121323E-2</v>
      </c>
      <c r="W59" s="336">
        <f t="shared" si="85"/>
        <v>4.5837546489492682E-2</v>
      </c>
      <c r="X59" s="336">
        <f t="shared" si="85"/>
        <v>4.4846484436030752E-2</v>
      </c>
      <c r="Y59" s="336">
        <f t="shared" si="85"/>
        <v>4.5864970600475029E-2</v>
      </c>
      <c r="Z59" s="336">
        <f t="shared" si="85"/>
        <v>4.6240600658965347E-2</v>
      </c>
      <c r="AA59" s="336">
        <f t="shared" si="85"/>
        <v>4.6509826278213734E-2</v>
      </c>
      <c r="AB59" s="336">
        <f t="shared" si="85"/>
        <v>4.6619725993986214E-2</v>
      </c>
      <c r="AC59" s="336">
        <f t="shared" si="85"/>
        <v>4.6713335906368357E-2</v>
      </c>
      <c r="AD59" s="336">
        <f t="shared" si="85"/>
        <v>4.6848241251151425E-2</v>
      </c>
      <c r="AE59" s="336">
        <f t="shared" ref="AE59:AL59" si="86">AE12/AE$49</f>
        <v>4.6973011372130648E-2</v>
      </c>
      <c r="AF59" s="336">
        <f t="shared" si="86"/>
        <v>4.7084768553590464E-2</v>
      </c>
      <c r="AG59" s="336">
        <f t="shared" si="86"/>
        <v>4.7191616260087804E-2</v>
      </c>
      <c r="AH59" s="336">
        <f t="shared" si="86"/>
        <v>4.7316131324433616E-2</v>
      </c>
      <c r="AI59" s="336">
        <f t="shared" si="86"/>
        <v>4.7441234504281546E-2</v>
      </c>
      <c r="AJ59" s="336">
        <f t="shared" si="86"/>
        <v>4.7559849543763688E-2</v>
      </c>
      <c r="AK59" s="336">
        <f t="shared" si="86"/>
        <v>4.7675441934319621E-2</v>
      </c>
      <c r="AL59" s="336">
        <f t="shared" si="86"/>
        <v>4.7786415256201871E-2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4.8838191843406042E-2</v>
      </c>
      <c r="N60" s="336">
        <f t="shared" si="87"/>
        <v>4.4884844993086981E-2</v>
      </c>
      <c r="O60" s="336">
        <f t="shared" si="87"/>
        <v>4.2661595685560723E-2</v>
      </c>
      <c r="P60" s="336">
        <f t="shared" si="87"/>
        <v>4.390456872292238E-2</v>
      </c>
      <c r="Q60" s="336">
        <f t="shared" si="87"/>
        <v>4.2081631141239077E-2</v>
      </c>
      <c r="R60" s="336">
        <f t="shared" si="87"/>
        <v>4.2980052488350413E-2</v>
      </c>
      <c r="S60" s="336">
        <f t="shared" si="87"/>
        <v>4.4165740646172978E-2</v>
      </c>
      <c r="T60" s="336">
        <f t="shared" si="87"/>
        <v>4.190568401441358E-2</v>
      </c>
      <c r="U60" s="336">
        <f t="shared" si="87"/>
        <v>4.4013078805836159E-2</v>
      </c>
      <c r="V60" s="336">
        <f t="shared" si="87"/>
        <v>4.6258562951217427E-2</v>
      </c>
      <c r="W60" s="336">
        <f t="shared" si="87"/>
        <v>5.2789998659997901E-2</v>
      </c>
      <c r="X60" s="336">
        <f t="shared" si="87"/>
        <v>5.2061596254545879E-2</v>
      </c>
      <c r="Y60" s="336">
        <f t="shared" si="87"/>
        <v>5.2241890866432709E-2</v>
      </c>
      <c r="Z60" s="336">
        <f t="shared" si="87"/>
        <v>5.2605854241786258E-2</v>
      </c>
      <c r="AA60" s="336">
        <f t="shared" si="87"/>
        <v>5.2971181667849858E-2</v>
      </c>
      <c r="AB60" s="336">
        <f t="shared" si="87"/>
        <v>5.337105462099774E-2</v>
      </c>
      <c r="AC60" s="336">
        <f t="shared" si="87"/>
        <v>5.3801627365457273E-2</v>
      </c>
      <c r="AD60" s="336">
        <f t="shared" si="87"/>
        <v>5.4241727604959544E-2</v>
      </c>
      <c r="AE60" s="336">
        <f t="shared" ref="AE60:AL60" si="88">AE13/AE$49</f>
        <v>5.4712336743221714E-2</v>
      </c>
      <c r="AF60" s="336">
        <f t="shared" si="88"/>
        <v>5.5183849974938644E-2</v>
      </c>
      <c r="AG60" s="336">
        <f t="shared" si="88"/>
        <v>5.5680678498849237E-2</v>
      </c>
      <c r="AH60" s="336">
        <f t="shared" si="88"/>
        <v>5.6197949286325884E-2</v>
      </c>
      <c r="AI60" s="336">
        <f t="shared" si="88"/>
        <v>5.6679417127165295E-2</v>
      </c>
      <c r="AJ60" s="336">
        <f t="shared" si="88"/>
        <v>5.7153203416384052E-2</v>
      </c>
      <c r="AK60" s="336">
        <f t="shared" si="88"/>
        <v>5.7634043765139469E-2</v>
      </c>
      <c r="AL60" s="336">
        <f t="shared" si="88"/>
        <v>5.8087623822456656E-2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0.11045034576481565</v>
      </c>
      <c r="N62" s="337">
        <f t="shared" si="89"/>
        <v>0.10952778134163565</v>
      </c>
      <c r="O62" s="337">
        <f t="shared" si="89"/>
        <v>0.11183311739297393</v>
      </c>
      <c r="P62" s="337">
        <f t="shared" si="89"/>
        <v>0.1102695166024759</v>
      </c>
      <c r="Q62" s="337">
        <f t="shared" si="89"/>
        <v>0.10752929420888874</v>
      </c>
      <c r="R62" s="337">
        <f t="shared" si="89"/>
        <v>0.10737024513755482</v>
      </c>
      <c r="S62" s="337">
        <f t="shared" si="89"/>
        <v>0.10815832817936404</v>
      </c>
      <c r="T62" s="337">
        <f t="shared" si="89"/>
        <v>0.10927104464643303</v>
      </c>
      <c r="U62" s="337">
        <f t="shared" si="89"/>
        <v>0.11170683585301476</v>
      </c>
      <c r="V62" s="337">
        <f t="shared" si="89"/>
        <v>0.11199422438557556</v>
      </c>
      <c r="W62" s="337">
        <f t="shared" si="89"/>
        <v>0.11815436023528561</v>
      </c>
      <c r="X62" s="337">
        <f t="shared" si="89"/>
        <v>0.12111617739255434</v>
      </c>
      <c r="Y62" s="337">
        <f t="shared" si="89"/>
        <v>0.12165801572531666</v>
      </c>
      <c r="Z62" s="337">
        <f t="shared" si="89"/>
        <v>0.12237776594726073</v>
      </c>
      <c r="AA62" s="337">
        <f t="shared" si="89"/>
        <v>0.12305786471266926</v>
      </c>
      <c r="AB62" s="337">
        <f t="shared" si="89"/>
        <v>0.12374841790682503</v>
      </c>
      <c r="AC62" s="337">
        <f t="shared" si="89"/>
        <v>0.12444635715690304</v>
      </c>
      <c r="AD62" s="337">
        <f t="shared" si="89"/>
        <v>0.12517990633373627</v>
      </c>
      <c r="AE62" s="337">
        <f t="shared" ref="AE62:AL62" si="90">AE15/AE$49</f>
        <v>0.1259575280673822</v>
      </c>
      <c r="AF62" s="337">
        <f t="shared" si="90"/>
        <v>0.12668107438902737</v>
      </c>
      <c r="AG62" s="337">
        <f t="shared" si="90"/>
        <v>0.12745740276172543</v>
      </c>
      <c r="AH62" s="337">
        <f t="shared" si="90"/>
        <v>0.12823715068715194</v>
      </c>
      <c r="AI62" s="337">
        <f t="shared" si="90"/>
        <v>0.12902886418610426</v>
      </c>
      <c r="AJ62" s="337">
        <f t="shared" si="90"/>
        <v>0.12984135884402601</v>
      </c>
      <c r="AK62" s="337">
        <f t="shared" si="90"/>
        <v>0.1306588625084491</v>
      </c>
      <c r="AL62" s="337">
        <f t="shared" si="90"/>
        <v>0.13156874211598787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2.0882998969617081E-2</v>
      </c>
      <c r="N63" s="336">
        <f t="shared" si="91"/>
        <v>2.026815277355639E-2</v>
      </c>
      <c r="O63" s="336">
        <f t="shared" si="91"/>
        <v>2.0999873395608978E-2</v>
      </c>
      <c r="P63" s="336">
        <f t="shared" si="91"/>
        <v>2.0478756147155327E-2</v>
      </c>
      <c r="Q63" s="336">
        <f t="shared" si="91"/>
        <v>1.8089753714806797E-2</v>
      </c>
      <c r="R63" s="336">
        <f t="shared" si="91"/>
        <v>1.8318225812548584E-2</v>
      </c>
      <c r="S63" s="336">
        <f t="shared" si="91"/>
        <v>1.9064304982573062E-2</v>
      </c>
      <c r="T63" s="336">
        <f t="shared" si="91"/>
        <v>2.0767227506452865E-2</v>
      </c>
      <c r="U63" s="336">
        <f t="shared" si="91"/>
        <v>2.125407438095727E-2</v>
      </c>
      <c r="V63" s="336">
        <f t="shared" si="91"/>
        <v>2.0140688085556604E-2</v>
      </c>
      <c r="W63" s="336">
        <f t="shared" si="91"/>
        <v>2.1706109617327773E-2</v>
      </c>
      <c r="X63" s="336">
        <f t="shared" si="91"/>
        <v>1.9710515052081674E-2</v>
      </c>
      <c r="Y63" s="336">
        <f t="shared" si="91"/>
        <v>1.9783630524401248E-2</v>
      </c>
      <c r="Z63" s="336">
        <f t="shared" si="91"/>
        <v>1.9832731254570558E-2</v>
      </c>
      <c r="AA63" s="336">
        <f t="shared" si="91"/>
        <v>1.9876336492679249E-2</v>
      </c>
      <c r="AB63" s="336">
        <f t="shared" si="91"/>
        <v>1.991352699518037E-2</v>
      </c>
      <c r="AC63" s="336">
        <f t="shared" si="91"/>
        <v>1.9954881371100623E-2</v>
      </c>
      <c r="AD63" s="336">
        <f t="shared" si="91"/>
        <v>1.9999418260805573E-2</v>
      </c>
      <c r="AE63" s="336">
        <f t="shared" ref="AE63:AL63" si="92">AE16/AE$49</f>
        <v>2.0043332272956956E-2</v>
      </c>
      <c r="AF63" s="336">
        <f t="shared" si="92"/>
        <v>2.0076280743549498E-2</v>
      </c>
      <c r="AG63" s="336">
        <f t="shared" si="92"/>
        <v>2.0126188183653897E-2</v>
      </c>
      <c r="AH63" s="336">
        <f t="shared" si="92"/>
        <v>2.0172047865837987E-2</v>
      </c>
      <c r="AI63" s="336">
        <f t="shared" si="92"/>
        <v>2.0236948121517714E-2</v>
      </c>
      <c r="AJ63" s="336">
        <f t="shared" si="92"/>
        <v>2.0287986774733938E-2</v>
      </c>
      <c r="AK63" s="336">
        <f t="shared" si="92"/>
        <v>2.0354809264832598E-2</v>
      </c>
      <c r="AL63" s="336">
        <f t="shared" si="92"/>
        <v>2.0404016535265176E-2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1.5971387725629033E-2</v>
      </c>
      <c r="N64" s="336">
        <f t="shared" si="93"/>
        <v>1.991227142663551E-2</v>
      </c>
      <c r="O64" s="336">
        <f t="shared" si="93"/>
        <v>2.0834789545950725E-2</v>
      </c>
      <c r="P64" s="336">
        <f t="shared" si="93"/>
        <v>2.0436163460422336E-2</v>
      </c>
      <c r="Q64" s="336">
        <f t="shared" si="93"/>
        <v>2.1568958246455123E-2</v>
      </c>
      <c r="R64" s="336">
        <f t="shared" si="93"/>
        <v>2.0975902729360583E-2</v>
      </c>
      <c r="S64" s="336">
        <f t="shared" si="93"/>
        <v>2.1048997482914375E-2</v>
      </c>
      <c r="T64" s="336">
        <f t="shared" si="93"/>
        <v>2.0941868604337423E-2</v>
      </c>
      <c r="U64" s="336">
        <f t="shared" si="93"/>
        <v>2.2430971413674623E-2</v>
      </c>
      <c r="V64" s="336">
        <f t="shared" si="93"/>
        <v>2.1391735946235692E-2</v>
      </c>
      <c r="W64" s="336">
        <f t="shared" si="93"/>
        <v>2.341946580731729E-2</v>
      </c>
      <c r="X64" s="336">
        <f t="shared" si="93"/>
        <v>3.4505091679292936E-2</v>
      </c>
      <c r="Y64" s="336">
        <f t="shared" si="93"/>
        <v>3.5150184957992874E-2</v>
      </c>
      <c r="Z64" s="336">
        <f t="shared" si="93"/>
        <v>3.5716950048656895E-2</v>
      </c>
      <c r="AA64" s="336">
        <f t="shared" si="93"/>
        <v>3.6244128689744609E-2</v>
      </c>
      <c r="AB64" s="336">
        <f t="shared" si="93"/>
        <v>3.6741905445354051E-2</v>
      </c>
      <c r="AC64" s="336">
        <f t="shared" si="93"/>
        <v>3.722906986711403E-2</v>
      </c>
      <c r="AD64" s="336">
        <f t="shared" si="93"/>
        <v>3.7721475397968218E-2</v>
      </c>
      <c r="AE64" s="336">
        <f t="shared" ref="AE64:AL64" si="94">AE17/AE$49</f>
        <v>3.8231362543482091E-2</v>
      </c>
      <c r="AF64" s="336">
        <f t="shared" si="94"/>
        <v>3.8724535937986387E-2</v>
      </c>
      <c r="AG64" s="336">
        <f t="shared" si="94"/>
        <v>3.9223048904586298E-2</v>
      </c>
      <c r="AH64" s="336">
        <f t="shared" si="94"/>
        <v>3.9701604861104592E-2</v>
      </c>
      <c r="AI64" s="336">
        <f t="shared" si="94"/>
        <v>4.0178777004099636E-2</v>
      </c>
      <c r="AJ64" s="336">
        <f t="shared" si="94"/>
        <v>4.0696916868789838E-2</v>
      </c>
      <c r="AK64" s="336">
        <f t="shared" si="94"/>
        <v>4.1219954985847691E-2</v>
      </c>
      <c r="AL64" s="336">
        <f t="shared" si="94"/>
        <v>4.1757619859177218E-2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1.6565964453238862E-2</v>
      </c>
      <c r="N65" s="336">
        <f t="shared" si="95"/>
        <v>1.754269502118104E-2</v>
      </c>
      <c r="O65" s="336">
        <f t="shared" si="95"/>
        <v>1.6086470719856315E-2</v>
      </c>
      <c r="P65" s="336">
        <f t="shared" si="95"/>
        <v>1.4520605601939414E-2</v>
      </c>
      <c r="Q65" s="336">
        <f t="shared" si="95"/>
        <v>1.3530904034613937E-2</v>
      </c>
      <c r="R65" s="336">
        <f t="shared" si="95"/>
        <v>1.2854770510459171E-2</v>
      </c>
      <c r="S65" s="336">
        <f t="shared" si="95"/>
        <v>1.4344313157769821E-2</v>
      </c>
      <c r="T65" s="336">
        <f t="shared" si="95"/>
        <v>1.3858756652085713E-2</v>
      </c>
      <c r="U65" s="336">
        <f t="shared" si="95"/>
        <v>1.3295474973181648E-2</v>
      </c>
      <c r="V65" s="336">
        <f t="shared" si="95"/>
        <v>1.358287375481055E-2</v>
      </c>
      <c r="W65" s="336">
        <f t="shared" si="95"/>
        <v>1.4365387619973238E-2</v>
      </c>
      <c r="X65" s="336">
        <f t="shared" si="95"/>
        <v>1.1391754000362311E-2</v>
      </c>
      <c r="Y65" s="336">
        <f t="shared" si="95"/>
        <v>1.1362611335421715E-2</v>
      </c>
      <c r="Z65" s="336">
        <f t="shared" si="95"/>
        <v>1.1378049957671086E-2</v>
      </c>
      <c r="AA65" s="336">
        <f t="shared" si="95"/>
        <v>1.1366765174031266E-2</v>
      </c>
      <c r="AB65" s="336">
        <f t="shared" si="95"/>
        <v>1.14029000231794E-2</v>
      </c>
      <c r="AC65" s="336">
        <f t="shared" si="95"/>
        <v>1.1442707014713314E-2</v>
      </c>
      <c r="AD65" s="336">
        <f t="shared" si="95"/>
        <v>1.148395790641174E-2</v>
      </c>
      <c r="AE65" s="336">
        <f t="shared" ref="AE65:AL65" si="96">AE18/AE$49</f>
        <v>1.1519608129036409E-2</v>
      </c>
      <c r="AF65" s="336">
        <f t="shared" si="96"/>
        <v>1.1555077415249082E-2</v>
      </c>
      <c r="AG65" s="336">
        <f t="shared" si="96"/>
        <v>1.1579332744685067E-2</v>
      </c>
      <c r="AH65" s="336">
        <f t="shared" si="96"/>
        <v>1.160566621821499E-2</v>
      </c>
      <c r="AI65" s="336">
        <f t="shared" si="96"/>
        <v>1.1647300981970053E-2</v>
      </c>
      <c r="AJ65" s="336">
        <f t="shared" si="96"/>
        <v>1.1689350262079566E-2</v>
      </c>
      <c r="AK65" s="336">
        <f t="shared" si="96"/>
        <v>1.1709431346108218E-2</v>
      </c>
      <c r="AL65" s="336">
        <f t="shared" si="96"/>
        <v>1.1731858590653173E-2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9.2877683625965293E-3</v>
      </c>
      <c r="N66" s="336">
        <f t="shared" si="97"/>
        <v>9.1739252750912131E-3</v>
      </c>
      <c r="O66" s="336">
        <f t="shared" si="97"/>
        <v>1.096048265657818E-2</v>
      </c>
      <c r="P66" s="336">
        <f t="shared" si="97"/>
        <v>1.2453715110044011E-2</v>
      </c>
      <c r="Q66" s="336">
        <f t="shared" si="97"/>
        <v>1.1330384153691805E-2</v>
      </c>
      <c r="R66" s="336">
        <f t="shared" si="97"/>
        <v>1.3085466269237869E-2</v>
      </c>
      <c r="S66" s="336">
        <f t="shared" si="97"/>
        <v>1.129440445719565E-2</v>
      </c>
      <c r="T66" s="336">
        <f t="shared" si="97"/>
        <v>1.1835500698057728E-2</v>
      </c>
      <c r="U66" s="336">
        <f t="shared" si="97"/>
        <v>1.1945248114487588E-2</v>
      </c>
      <c r="V66" s="336">
        <f t="shared" si="97"/>
        <v>1.3361105420850892E-2</v>
      </c>
      <c r="W66" s="336">
        <f t="shared" si="97"/>
        <v>1.2756634273926041E-2</v>
      </c>
      <c r="X66" s="336">
        <f t="shared" si="97"/>
        <v>1.0907000457417602E-2</v>
      </c>
      <c r="Y66" s="336">
        <f t="shared" si="97"/>
        <v>1.0789537969001872E-2</v>
      </c>
      <c r="Z66" s="336">
        <f t="shared" si="97"/>
        <v>1.0804703669652955E-2</v>
      </c>
      <c r="AA66" s="336">
        <f t="shared" si="97"/>
        <v>1.085332182629626E-2</v>
      </c>
      <c r="AB66" s="336">
        <f t="shared" si="97"/>
        <v>1.0908438094595088E-2</v>
      </c>
      <c r="AC66" s="336">
        <f t="shared" si="97"/>
        <v>1.0965293086698684E-2</v>
      </c>
      <c r="AD66" s="336">
        <f t="shared" si="97"/>
        <v>1.1028784095946003E-2</v>
      </c>
      <c r="AE66" s="336">
        <f t="shared" ref="AE66:AL66" si="98">AE19/AE$49</f>
        <v>1.1095353294628371E-2</v>
      </c>
      <c r="AF66" s="336">
        <f t="shared" si="98"/>
        <v>1.1162560954091925E-2</v>
      </c>
      <c r="AG66" s="336">
        <f t="shared" si="98"/>
        <v>1.1240892718887124E-2</v>
      </c>
      <c r="AH66" s="336">
        <f t="shared" si="98"/>
        <v>1.1320196972357238E-2</v>
      </c>
      <c r="AI66" s="336">
        <f t="shared" si="98"/>
        <v>1.1382883211799009E-2</v>
      </c>
      <c r="AJ66" s="336">
        <f t="shared" si="98"/>
        <v>1.1443777363325556E-2</v>
      </c>
      <c r="AK66" s="336">
        <f t="shared" si="98"/>
        <v>1.1485094256565498E-2</v>
      </c>
      <c r="AL66" s="336">
        <f t="shared" si="98"/>
        <v>1.1659821481671702E-2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4.7742226253734144E-2</v>
      </c>
      <c r="N67" s="336">
        <f t="shared" si="99"/>
        <v>4.2630736845171498E-2</v>
      </c>
      <c r="O67" s="336">
        <f t="shared" si="99"/>
        <v>4.2951501074979713E-2</v>
      </c>
      <c r="P67" s="336">
        <f t="shared" si="99"/>
        <v>4.2380276282914832E-2</v>
      </c>
      <c r="Q67" s="336">
        <f t="shared" si="99"/>
        <v>4.3009294059321086E-2</v>
      </c>
      <c r="R67" s="336">
        <f t="shared" si="99"/>
        <v>4.2135879815948615E-2</v>
      </c>
      <c r="S67" s="336">
        <f t="shared" si="99"/>
        <v>4.2406308098911126E-2</v>
      </c>
      <c r="T67" s="336">
        <f t="shared" si="99"/>
        <v>4.1867691185499309E-2</v>
      </c>
      <c r="U67" s="336">
        <f t="shared" si="99"/>
        <v>4.2781066970713634E-2</v>
      </c>
      <c r="V67" s="336">
        <f t="shared" si="99"/>
        <v>4.3517821178121814E-2</v>
      </c>
      <c r="W67" s="336">
        <f t="shared" si="99"/>
        <v>4.5906762916741263E-2</v>
      </c>
      <c r="X67" s="336">
        <f t="shared" si="99"/>
        <v>4.460181620339982E-2</v>
      </c>
      <c r="Y67" s="336">
        <f t="shared" si="99"/>
        <v>4.4572050938498961E-2</v>
      </c>
      <c r="Z67" s="336">
        <f t="shared" si="99"/>
        <v>4.4645331016709228E-2</v>
      </c>
      <c r="AA67" s="336">
        <f t="shared" si="99"/>
        <v>4.4717312529917876E-2</v>
      </c>
      <c r="AB67" s="336">
        <f t="shared" si="99"/>
        <v>4.4781647348516126E-2</v>
      </c>
      <c r="AC67" s="336">
        <f t="shared" si="99"/>
        <v>4.4854405817276392E-2</v>
      </c>
      <c r="AD67" s="336">
        <f t="shared" si="99"/>
        <v>4.4946270672604718E-2</v>
      </c>
      <c r="AE67" s="336">
        <f t="shared" ref="AE67:AL67" si="100">AE20/AE$49</f>
        <v>4.5067871827278359E-2</v>
      </c>
      <c r="AF67" s="336">
        <f t="shared" si="100"/>
        <v>4.5162619338150481E-2</v>
      </c>
      <c r="AG67" s="336">
        <f t="shared" si="100"/>
        <v>4.5287940209913044E-2</v>
      </c>
      <c r="AH67" s="336">
        <f t="shared" si="100"/>
        <v>4.5437634769637129E-2</v>
      </c>
      <c r="AI67" s="336">
        <f t="shared" si="100"/>
        <v>4.5582954866717845E-2</v>
      </c>
      <c r="AJ67" s="336">
        <f t="shared" si="100"/>
        <v>4.5723327575097117E-2</v>
      </c>
      <c r="AK67" s="336">
        <f t="shared" si="100"/>
        <v>4.5889572655095086E-2</v>
      </c>
      <c r="AL67" s="336">
        <f t="shared" si="100"/>
        <v>4.6015425649220607E-2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0.12249003720927573</v>
      </c>
      <c r="N69" s="337">
        <f t="shared" si="101"/>
        <v>0.11985017827288548</v>
      </c>
      <c r="O69" s="337">
        <f t="shared" si="101"/>
        <v>0.11802490736179996</v>
      </c>
      <c r="P69" s="337">
        <f t="shared" si="101"/>
        <v>0.11388566900994748</v>
      </c>
      <c r="Q69" s="337">
        <f t="shared" si="101"/>
        <v>0.11560168356049481</v>
      </c>
      <c r="R69" s="337">
        <f t="shared" si="101"/>
        <v>0.11605703167326463</v>
      </c>
      <c r="S69" s="337">
        <f t="shared" si="101"/>
        <v>0.1134989167792582</v>
      </c>
      <c r="T69" s="337">
        <f t="shared" si="101"/>
        <v>0.11018694050747994</v>
      </c>
      <c r="U69" s="337">
        <f t="shared" si="101"/>
        <v>0.11030637496151488</v>
      </c>
      <c r="V69" s="337">
        <f t="shared" si="101"/>
        <v>0.10617208535866721</v>
      </c>
      <c r="W69" s="337">
        <f t="shared" si="101"/>
        <v>0.11106299726099707</v>
      </c>
      <c r="X69" s="337">
        <f t="shared" si="101"/>
        <v>0.11388956833411397</v>
      </c>
      <c r="Y69" s="337">
        <f t="shared" si="101"/>
        <v>0.11330809952884237</v>
      </c>
      <c r="Z69" s="337">
        <f t="shared" si="101"/>
        <v>0.11265662378721562</v>
      </c>
      <c r="AA69" s="337">
        <f t="shared" si="101"/>
        <v>0.1120001259901625</v>
      </c>
      <c r="AB69" s="337">
        <f t="shared" si="101"/>
        <v>0.11140360919829333</v>
      </c>
      <c r="AC69" s="337">
        <f t="shared" si="101"/>
        <v>0.11070292530957511</v>
      </c>
      <c r="AD69" s="337">
        <f t="shared" si="101"/>
        <v>0.10996515716114473</v>
      </c>
      <c r="AE69" s="337">
        <f t="shared" ref="AE69:AL69" si="102">AE22/AE$49</f>
        <v>0.1091268085821353</v>
      </c>
      <c r="AF69" s="337">
        <f t="shared" si="102"/>
        <v>0.108382744235186</v>
      </c>
      <c r="AG69" s="337">
        <f t="shared" si="102"/>
        <v>0.10756815436474956</v>
      </c>
      <c r="AH69" s="337">
        <f t="shared" si="102"/>
        <v>0.10648123208398964</v>
      </c>
      <c r="AI69" s="337">
        <f t="shared" si="102"/>
        <v>0.10531084207340709</v>
      </c>
      <c r="AJ69" s="337">
        <f t="shared" si="102"/>
        <v>0.10437063455636122</v>
      </c>
      <c r="AK69" s="337">
        <f t="shared" si="102"/>
        <v>0.10348571858702435</v>
      </c>
      <c r="AL69" s="337">
        <f t="shared" si="102"/>
        <v>0.10326980865403285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9.8762035203377882E-2</v>
      </c>
      <c r="N70" s="336">
        <f t="shared" si="103"/>
        <v>9.7753657438390734E-2</v>
      </c>
      <c r="O70" s="336">
        <f t="shared" si="103"/>
        <v>9.63572954007198E-2</v>
      </c>
      <c r="P70" s="336">
        <f t="shared" si="103"/>
        <v>9.2268135465255682E-2</v>
      </c>
      <c r="Q70" s="336">
        <f t="shared" si="103"/>
        <v>9.3622495580359663E-2</v>
      </c>
      <c r="R70" s="336">
        <f t="shared" si="103"/>
        <v>9.5340256005829987E-2</v>
      </c>
      <c r="S70" s="336">
        <f t="shared" si="103"/>
        <v>9.3811900220996947E-2</v>
      </c>
      <c r="T70" s="336">
        <f t="shared" si="103"/>
        <v>9.099307517181017E-2</v>
      </c>
      <c r="U70" s="336">
        <f t="shared" si="103"/>
        <v>9.0426150537688127E-2</v>
      </c>
      <c r="V70" s="336">
        <f t="shared" si="103"/>
        <v>8.8278537178238442E-2</v>
      </c>
      <c r="W70" s="336">
        <f t="shared" si="103"/>
        <v>9.2898983243883709E-2</v>
      </c>
      <c r="X70" s="336">
        <f t="shared" si="103"/>
        <v>9.5595813755551456E-2</v>
      </c>
      <c r="Y70" s="336">
        <f t="shared" si="103"/>
        <v>9.5247980720454525E-2</v>
      </c>
      <c r="Z70" s="336">
        <f t="shared" si="103"/>
        <v>9.4882138136955507E-2</v>
      </c>
      <c r="AA70" s="336">
        <f t="shared" si="103"/>
        <v>9.4481664505015675E-2</v>
      </c>
      <c r="AB70" s="336">
        <f t="shared" si="103"/>
        <v>9.4172830368053781E-2</v>
      </c>
      <c r="AC70" s="336">
        <f t="shared" si="103"/>
        <v>9.3796721021445609E-2</v>
      </c>
      <c r="AD70" s="336">
        <f t="shared" si="103"/>
        <v>9.3400707333972474E-2</v>
      </c>
      <c r="AE70" s="336">
        <f t="shared" ref="AE70:AL70" si="104">AE23/AE$49</f>
        <v>9.2908196012314689E-2</v>
      </c>
      <c r="AF70" s="336">
        <f t="shared" si="104"/>
        <v>9.2475798861417172E-2</v>
      </c>
      <c r="AG70" s="336">
        <f t="shared" si="104"/>
        <v>9.2023857157536401E-2</v>
      </c>
      <c r="AH70" s="336">
        <f t="shared" si="104"/>
        <v>9.158616970619983E-2</v>
      </c>
      <c r="AI70" s="336">
        <f t="shared" si="104"/>
        <v>9.1121793834161691E-2</v>
      </c>
      <c r="AJ70" s="336">
        <f t="shared" si="104"/>
        <v>9.0568627009367714E-2</v>
      </c>
      <c r="AK70" s="336">
        <f t="shared" si="104"/>
        <v>8.997825546553917E-2</v>
      </c>
      <c r="AL70" s="336">
        <f t="shared" si="104"/>
        <v>8.9576375102307926E-2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2.3728002005897839E-2</v>
      </c>
      <c r="N71" s="336">
        <f t="shared" si="105"/>
        <v>2.2096520834494735E-2</v>
      </c>
      <c r="O71" s="336">
        <f t="shared" si="105"/>
        <v>2.166761196108017E-2</v>
      </c>
      <c r="P71" s="336">
        <f t="shared" si="105"/>
        <v>2.1617533544691793E-2</v>
      </c>
      <c r="Q71" s="336">
        <f t="shared" si="105"/>
        <v>2.1979187980135144E-2</v>
      </c>
      <c r="R71" s="336">
        <f t="shared" si="105"/>
        <v>2.0716775667434642E-2</v>
      </c>
      <c r="S71" s="336">
        <f t="shared" si="105"/>
        <v>1.9687016558261262E-2</v>
      </c>
      <c r="T71" s="336">
        <f t="shared" si="105"/>
        <v>1.9193865335669778E-2</v>
      </c>
      <c r="U71" s="336">
        <f t="shared" si="105"/>
        <v>1.988022442382675E-2</v>
      </c>
      <c r="V71" s="336">
        <f t="shared" si="105"/>
        <v>1.7893548180428771E-2</v>
      </c>
      <c r="W71" s="336">
        <f t="shared" si="105"/>
        <v>1.8164014017113362E-2</v>
      </c>
      <c r="X71" s="336">
        <f t="shared" si="105"/>
        <v>1.829375457856253E-2</v>
      </c>
      <c r="Y71" s="336">
        <f t="shared" si="105"/>
        <v>1.8060118808387839E-2</v>
      </c>
      <c r="Z71" s="336">
        <f t="shared" si="105"/>
        <v>1.777448565026012E-2</v>
      </c>
      <c r="AA71" s="336">
        <f t="shared" si="105"/>
        <v>1.7518461485146828E-2</v>
      </c>
      <c r="AB71" s="336">
        <f t="shared" si="105"/>
        <v>1.7230778830239556E-2</v>
      </c>
      <c r="AC71" s="336">
        <f t="shared" si="105"/>
        <v>1.6906204288129497E-2</v>
      </c>
      <c r="AD71" s="336">
        <f t="shared" si="105"/>
        <v>1.6564449827172263E-2</v>
      </c>
      <c r="AE71" s="336">
        <f t="shared" ref="AE71:AL71" si="106">AE24/AE$49</f>
        <v>1.6218612569820622E-2</v>
      </c>
      <c r="AF71" s="336">
        <f t="shared" si="106"/>
        <v>1.590694537376882E-2</v>
      </c>
      <c r="AG71" s="336">
        <f t="shared" si="106"/>
        <v>1.5544297207213158E-2</v>
      </c>
      <c r="AH71" s="336">
        <f t="shared" si="106"/>
        <v>1.4895062377789821E-2</v>
      </c>
      <c r="AI71" s="336">
        <f t="shared" si="106"/>
        <v>1.4189048239245394E-2</v>
      </c>
      <c r="AJ71" s="336">
        <f t="shared" si="106"/>
        <v>1.3802007546993513E-2</v>
      </c>
      <c r="AK71" s="336">
        <f t="shared" si="106"/>
        <v>1.3507463121485177E-2</v>
      </c>
      <c r="AL71" s="336">
        <f t="shared" si="106"/>
        <v>1.3693433551724934E-2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0.11822037503104105</v>
      </c>
      <c r="N73" s="337">
        <f t="shared" si="107"/>
        <v>0.12355448005265181</v>
      </c>
      <c r="O73" s="337">
        <f t="shared" si="107"/>
        <v>0.10897991307140753</v>
      </c>
      <c r="P73" s="337">
        <f t="shared" si="107"/>
        <v>0.11621941488269463</v>
      </c>
      <c r="Q73" s="337">
        <f t="shared" si="107"/>
        <v>0.11385181139995496</v>
      </c>
      <c r="R73" s="337">
        <f t="shared" si="107"/>
        <v>0.10956728285251921</v>
      </c>
      <c r="S73" s="337">
        <f t="shared" si="107"/>
        <v>0.10481636536800816</v>
      </c>
      <c r="T73" s="337">
        <f t="shared" si="107"/>
        <v>0.1076514865104793</v>
      </c>
      <c r="U73" s="337">
        <f t="shared" si="107"/>
        <v>0.10676974669298943</v>
      </c>
      <c r="V73" s="337">
        <f t="shared" si="107"/>
        <v>0.10750846403759966</v>
      </c>
      <c r="W73" s="337">
        <f t="shared" si="107"/>
        <v>9.3552795296034136E-2</v>
      </c>
      <c r="X73" s="337">
        <f t="shared" si="107"/>
        <v>9.3340064463934933E-2</v>
      </c>
      <c r="Y73" s="337">
        <f t="shared" si="107"/>
        <v>9.2369855796550895E-2</v>
      </c>
      <c r="Z73" s="337">
        <f t="shared" si="107"/>
        <v>9.121109483844031E-2</v>
      </c>
      <c r="AA73" s="337">
        <f t="shared" si="107"/>
        <v>9.0179814634865449E-2</v>
      </c>
      <c r="AB73" s="337">
        <f t="shared" si="107"/>
        <v>8.9330272567171257E-2</v>
      </c>
      <c r="AC73" s="337">
        <f t="shared" si="107"/>
        <v>8.8463433880492576E-2</v>
      </c>
      <c r="AD73" s="337">
        <f t="shared" si="107"/>
        <v>8.7555299425440491E-2</v>
      </c>
      <c r="AE73" s="337">
        <f t="shared" ref="AE73:AL73" si="108">AE26/AE$49</f>
        <v>8.6694603562218434E-2</v>
      </c>
      <c r="AF73" s="337">
        <f t="shared" si="108"/>
        <v>8.5828319340413323E-2</v>
      </c>
      <c r="AG73" s="337">
        <f t="shared" si="108"/>
        <v>8.4966657441029131E-2</v>
      </c>
      <c r="AH73" s="337">
        <f t="shared" si="108"/>
        <v>8.4132479482637815E-2</v>
      </c>
      <c r="AI73" s="337">
        <f t="shared" si="108"/>
        <v>8.3294003593225335E-2</v>
      </c>
      <c r="AJ73" s="337">
        <f t="shared" si="108"/>
        <v>8.2410109148750202E-2</v>
      </c>
      <c r="AK73" s="337">
        <f t="shared" si="108"/>
        <v>8.1536743412970417E-2</v>
      </c>
      <c r="AL73" s="337">
        <f t="shared" si="108"/>
        <v>8.05552724949882E-2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1.0945332608667632E-2</v>
      </c>
      <c r="N74" s="336">
        <f t="shared" si="109"/>
        <v>1.6788642862267552E-2</v>
      </c>
      <c r="O74" s="336">
        <f t="shared" si="109"/>
        <v>9.6955578533487897E-3</v>
      </c>
      <c r="P74" s="336">
        <f t="shared" si="109"/>
        <v>1.1925663057815609E-2</v>
      </c>
      <c r="Q74" s="336">
        <f t="shared" si="109"/>
        <v>1.3260119739230115E-2</v>
      </c>
      <c r="R74" s="336">
        <f t="shared" si="109"/>
        <v>1.0862116058590873E-2</v>
      </c>
      <c r="S74" s="336">
        <f t="shared" si="109"/>
        <v>8.4094202064936546E-3</v>
      </c>
      <c r="T74" s="336">
        <f t="shared" si="109"/>
        <v>9.9788354260251042E-3</v>
      </c>
      <c r="U74" s="336">
        <f t="shared" si="109"/>
        <v>1.1238034714257905E-2</v>
      </c>
      <c r="V74" s="336">
        <f t="shared" si="109"/>
        <v>8.9824544633291328E-3</v>
      </c>
      <c r="W74" s="336">
        <f t="shared" si="109"/>
        <v>9.1355890625945142E-3</v>
      </c>
      <c r="X74" s="336">
        <f t="shared" si="109"/>
        <v>8.6090715388280389E-3</v>
      </c>
      <c r="Y74" s="336">
        <f t="shared" si="109"/>
        <v>8.6703252098305292E-3</v>
      </c>
      <c r="Z74" s="336">
        <f t="shared" si="109"/>
        <v>8.7559954624132907E-3</v>
      </c>
      <c r="AA74" s="336">
        <f t="shared" si="109"/>
        <v>8.8323581922715323E-3</v>
      </c>
      <c r="AB74" s="336">
        <f t="shared" si="109"/>
        <v>8.8915738375936176E-3</v>
      </c>
      <c r="AC74" s="336">
        <f t="shared" si="109"/>
        <v>8.9529740432270251E-3</v>
      </c>
      <c r="AD74" s="336">
        <f t="shared" si="109"/>
        <v>9.0099935293477262E-3</v>
      </c>
      <c r="AE74" s="336">
        <f t="shared" ref="AE74:AL74" si="110">AE27/AE$49</f>
        <v>9.0717854861567717E-3</v>
      </c>
      <c r="AF74" s="336">
        <f t="shared" si="110"/>
        <v>9.1308354816131646E-3</v>
      </c>
      <c r="AG74" s="336">
        <f t="shared" si="110"/>
        <v>9.1893652068109483E-3</v>
      </c>
      <c r="AH74" s="336">
        <f t="shared" si="110"/>
        <v>9.2461198869252248E-3</v>
      </c>
      <c r="AI74" s="336">
        <f t="shared" si="110"/>
        <v>9.2959739533160172E-3</v>
      </c>
      <c r="AJ74" s="336">
        <f t="shared" si="110"/>
        <v>9.3438575293922337E-3</v>
      </c>
      <c r="AK74" s="336">
        <f t="shared" si="110"/>
        <v>9.3887294982736257E-3</v>
      </c>
      <c r="AL74" s="336">
        <f t="shared" si="110"/>
        <v>9.4309233619367227E-3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4.5566923085475552E-2</v>
      </c>
      <c r="N75" s="336">
        <f t="shared" si="111"/>
        <v>4.7009467177750543E-2</v>
      </c>
      <c r="O75" s="336">
        <f t="shared" si="111"/>
        <v>4.1731768602826666E-2</v>
      </c>
      <c r="P75" s="336">
        <f t="shared" si="111"/>
        <v>4.4635445514965268E-2</v>
      </c>
      <c r="Q75" s="336">
        <f t="shared" si="111"/>
        <v>4.4701567234486921E-2</v>
      </c>
      <c r="R75" s="336">
        <f t="shared" si="111"/>
        <v>4.3431208355110169E-2</v>
      </c>
      <c r="S75" s="336">
        <f t="shared" si="111"/>
        <v>4.3994727435596515E-2</v>
      </c>
      <c r="T75" s="336">
        <f t="shared" si="111"/>
        <v>4.2660264558668518E-2</v>
      </c>
      <c r="U75" s="336">
        <f t="shared" si="111"/>
        <v>4.2573795558920428E-2</v>
      </c>
      <c r="V75" s="336">
        <f t="shared" si="111"/>
        <v>4.2385074000852486E-2</v>
      </c>
      <c r="W75" s="336">
        <f t="shared" si="111"/>
        <v>3.6097730657118833E-2</v>
      </c>
      <c r="X75" s="336">
        <f t="shared" si="111"/>
        <v>3.58490676663707E-2</v>
      </c>
      <c r="Y75" s="336">
        <f t="shared" si="111"/>
        <v>3.5348695557058503E-2</v>
      </c>
      <c r="Z75" s="336">
        <f t="shared" si="111"/>
        <v>3.484665877122041E-2</v>
      </c>
      <c r="AA75" s="336">
        <f t="shared" si="111"/>
        <v>3.4359629698740353E-2</v>
      </c>
      <c r="AB75" s="336">
        <f t="shared" si="111"/>
        <v>3.3911576533567925E-2</v>
      </c>
      <c r="AC75" s="336">
        <f t="shared" si="111"/>
        <v>3.3460007887157334E-2</v>
      </c>
      <c r="AD75" s="336">
        <f t="shared" si="111"/>
        <v>3.3002265246373758E-2</v>
      </c>
      <c r="AE75" s="336">
        <f t="shared" ref="AE75:AL75" si="112">AE28/AE$49</f>
        <v>3.2538598372303169E-2</v>
      </c>
      <c r="AF75" s="336">
        <f t="shared" si="112"/>
        <v>3.2078045986231117E-2</v>
      </c>
      <c r="AG75" s="336">
        <f t="shared" si="112"/>
        <v>3.1633132700509561E-2</v>
      </c>
      <c r="AH75" s="336">
        <f t="shared" si="112"/>
        <v>3.1204452487133064E-2</v>
      </c>
      <c r="AI75" s="336">
        <f t="shared" si="112"/>
        <v>3.0772910832334039E-2</v>
      </c>
      <c r="AJ75" s="336">
        <f t="shared" si="112"/>
        <v>3.0331026016800301E-2</v>
      </c>
      <c r="AK75" s="336">
        <f t="shared" si="112"/>
        <v>2.9900690410123529E-2</v>
      </c>
      <c r="AL75" s="336">
        <f t="shared" si="112"/>
        <v>2.9473270082724663E-2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4.3867552802438085E-2</v>
      </c>
      <c r="N76" s="336">
        <f t="shared" si="113"/>
        <v>4.0724282820189119E-2</v>
      </c>
      <c r="O76" s="336">
        <f t="shared" si="113"/>
        <v>3.7768631623896556E-2</v>
      </c>
      <c r="P76" s="336">
        <f t="shared" si="113"/>
        <v>3.9778048039748971E-2</v>
      </c>
      <c r="Q76" s="336">
        <f t="shared" si="113"/>
        <v>3.6688745282147564E-2</v>
      </c>
      <c r="R76" s="336">
        <f t="shared" si="113"/>
        <v>3.398305662925849E-2</v>
      </c>
      <c r="S76" s="336">
        <f t="shared" si="113"/>
        <v>3.2877291977290453E-2</v>
      </c>
      <c r="T76" s="336">
        <f t="shared" si="113"/>
        <v>3.4660268528993503E-2</v>
      </c>
      <c r="U76" s="336">
        <f t="shared" si="113"/>
        <v>3.488852858268051E-2</v>
      </c>
      <c r="V76" s="336">
        <f t="shared" si="113"/>
        <v>3.7138963553159543E-2</v>
      </c>
      <c r="W76" s="336">
        <f t="shared" si="113"/>
        <v>3.0335872222008866E-2</v>
      </c>
      <c r="X76" s="336">
        <f t="shared" si="113"/>
        <v>3.0120231840721406E-2</v>
      </c>
      <c r="Y76" s="336">
        <f t="shared" si="113"/>
        <v>2.9677032158972601E-2</v>
      </c>
      <c r="Z76" s="336">
        <f t="shared" si="113"/>
        <v>2.8992345891905729E-2</v>
      </c>
      <c r="AA76" s="336">
        <f t="shared" si="113"/>
        <v>2.841555327845512E-2</v>
      </c>
      <c r="AB76" s="336">
        <f t="shared" si="113"/>
        <v>2.799568339069795E-2</v>
      </c>
      <c r="AC76" s="336">
        <f t="shared" si="113"/>
        <v>2.7569947603462288E-2</v>
      </c>
      <c r="AD76" s="336">
        <f t="shared" si="113"/>
        <v>2.7130721289757395E-2</v>
      </c>
      <c r="AE76" s="336">
        <f t="shared" ref="AE76:AL76" si="114">AE29/AE$49</f>
        <v>2.6720346531402567E-2</v>
      </c>
      <c r="AF76" s="336">
        <f t="shared" si="114"/>
        <v>2.6298588810946898E-2</v>
      </c>
      <c r="AG76" s="336">
        <f t="shared" si="114"/>
        <v>2.5870526069186359E-2</v>
      </c>
      <c r="AH76" s="336">
        <f t="shared" si="114"/>
        <v>2.5444489031721147E-2</v>
      </c>
      <c r="AI76" s="336">
        <f t="shared" si="114"/>
        <v>2.5027462153110074E-2</v>
      </c>
      <c r="AJ76" s="336">
        <f t="shared" si="114"/>
        <v>2.4606817337195289E-2</v>
      </c>
      <c r="AK76" s="336">
        <f t="shared" si="114"/>
        <v>2.4190741662362285E-2</v>
      </c>
      <c r="AL76" s="336">
        <f t="shared" si="114"/>
        <v>2.3778116257608832E-2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1.7840566534459767E-2</v>
      </c>
      <c r="N77" s="336">
        <f t="shared" si="115"/>
        <v>1.9032087192444591E-2</v>
      </c>
      <c r="O77" s="336">
        <f t="shared" si="115"/>
        <v>1.9783954991335524E-2</v>
      </c>
      <c r="P77" s="336">
        <f t="shared" si="115"/>
        <v>1.9880258270164795E-2</v>
      </c>
      <c r="Q77" s="336">
        <f t="shared" si="115"/>
        <v>1.9201379144090359E-2</v>
      </c>
      <c r="R77" s="336">
        <f t="shared" si="115"/>
        <v>2.1290901809559688E-2</v>
      </c>
      <c r="S77" s="336">
        <f t="shared" si="115"/>
        <v>1.953492574862755E-2</v>
      </c>
      <c r="T77" s="336">
        <f t="shared" si="115"/>
        <v>2.0352117996792179E-2</v>
      </c>
      <c r="U77" s="336">
        <f t="shared" si="115"/>
        <v>1.8069387837130576E-2</v>
      </c>
      <c r="V77" s="336">
        <f t="shared" si="115"/>
        <v>1.9001972020258502E-2</v>
      </c>
      <c r="W77" s="336">
        <f t="shared" si="115"/>
        <v>1.7983603354311931E-2</v>
      </c>
      <c r="X77" s="336">
        <f t="shared" si="115"/>
        <v>1.8761693418014792E-2</v>
      </c>
      <c r="Y77" s="336">
        <f t="shared" si="115"/>
        <v>1.867380287068926E-2</v>
      </c>
      <c r="Z77" s="336">
        <f t="shared" si="115"/>
        <v>1.861609471290087E-2</v>
      </c>
      <c r="AA77" s="336">
        <f t="shared" si="115"/>
        <v>1.8572273465398453E-2</v>
      </c>
      <c r="AB77" s="336">
        <f t="shared" si="115"/>
        <v>1.8531438805311773E-2</v>
      </c>
      <c r="AC77" s="336">
        <f t="shared" si="115"/>
        <v>1.8480504346645936E-2</v>
      </c>
      <c r="AD77" s="336">
        <f t="shared" si="115"/>
        <v>1.8412319359961619E-2</v>
      </c>
      <c r="AE77" s="336">
        <f t="shared" ref="AE77:AL77" si="116">AE30/AE$49</f>
        <v>1.8363873172355927E-2</v>
      </c>
      <c r="AF77" s="336">
        <f t="shared" si="116"/>
        <v>1.8320849061622149E-2</v>
      </c>
      <c r="AG77" s="336">
        <f t="shared" si="116"/>
        <v>1.8273633464522269E-2</v>
      </c>
      <c r="AH77" s="336">
        <f t="shared" si="116"/>
        <v>1.8237418076858383E-2</v>
      </c>
      <c r="AI77" s="336">
        <f t="shared" si="116"/>
        <v>1.8197656654465214E-2</v>
      </c>
      <c r="AJ77" s="336">
        <f t="shared" si="116"/>
        <v>1.8128408265362383E-2</v>
      </c>
      <c r="AK77" s="336">
        <f t="shared" si="116"/>
        <v>1.805658184221098E-2</v>
      </c>
      <c r="AL77" s="336">
        <f t="shared" si="116"/>
        <v>1.7872962792717984E-2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9.4983033399080138E-2</v>
      </c>
      <c r="N79" s="337">
        <f t="shared" si="117"/>
        <v>8.9976019926195361E-2</v>
      </c>
      <c r="O79" s="337">
        <f t="shared" si="117"/>
        <v>9.3470538713521123E-2</v>
      </c>
      <c r="P79" s="337">
        <f t="shared" si="117"/>
        <v>9.2688176666958513E-2</v>
      </c>
      <c r="Q79" s="337">
        <f t="shared" si="117"/>
        <v>9.663677120563012E-2</v>
      </c>
      <c r="R79" s="337">
        <f t="shared" si="117"/>
        <v>9.5793608608512326E-2</v>
      </c>
      <c r="S79" s="337">
        <f t="shared" si="117"/>
        <v>9.4750257003603525E-2</v>
      </c>
      <c r="T79" s="337">
        <f t="shared" si="117"/>
        <v>9.4970984223003069E-2</v>
      </c>
      <c r="U79" s="337">
        <f t="shared" si="117"/>
        <v>9.433584209574862E-2</v>
      </c>
      <c r="V79" s="337">
        <f t="shared" si="117"/>
        <v>9.3296752527117305E-2</v>
      </c>
      <c r="W79" s="337">
        <f t="shared" si="117"/>
        <v>9.4067220592464168E-2</v>
      </c>
      <c r="X79" s="337">
        <f t="shared" si="117"/>
        <v>9.1541088381661556E-2</v>
      </c>
      <c r="Y79" s="337">
        <f t="shared" si="117"/>
        <v>9.1696096939912014E-2</v>
      </c>
      <c r="Z79" s="337">
        <f t="shared" si="117"/>
        <v>9.1802536976966428E-2</v>
      </c>
      <c r="AA79" s="337">
        <f t="shared" si="117"/>
        <v>9.1805671770818026E-2</v>
      </c>
      <c r="AB79" s="337">
        <f t="shared" si="117"/>
        <v>9.1735379285057927E-2</v>
      </c>
      <c r="AC79" s="337">
        <f t="shared" si="117"/>
        <v>9.1627808157100643E-2</v>
      </c>
      <c r="AD79" s="337">
        <f t="shared" si="117"/>
        <v>9.1489359323186845E-2</v>
      </c>
      <c r="AE79" s="337">
        <f t="shared" ref="AE79:AL79" si="118">AE32/AE$49</f>
        <v>9.1406110920557282E-2</v>
      </c>
      <c r="AF79" s="337">
        <f t="shared" si="118"/>
        <v>9.1286176755638035E-2</v>
      </c>
      <c r="AG79" s="337">
        <f t="shared" si="118"/>
        <v>9.1211163336730017E-2</v>
      </c>
      <c r="AH79" s="337">
        <f t="shared" si="118"/>
        <v>9.1177043583000189E-2</v>
      </c>
      <c r="AI79" s="337">
        <f t="shared" si="118"/>
        <v>9.118387260468587E-2</v>
      </c>
      <c r="AJ79" s="337">
        <f t="shared" si="118"/>
        <v>9.1187120597894342E-2</v>
      </c>
      <c r="AK79" s="337">
        <f t="shared" si="118"/>
        <v>9.1201833125017465E-2</v>
      </c>
      <c r="AL79" s="337">
        <f t="shared" si="118"/>
        <v>9.1169035238265972E-2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7.2597862624378548E-2</v>
      </c>
      <c r="N80" s="336">
        <f t="shared" si="119"/>
        <v>6.6240950790343117E-2</v>
      </c>
      <c r="O80" s="336">
        <f t="shared" si="119"/>
        <v>7.0585011029073177E-2</v>
      </c>
      <c r="P80" s="336">
        <f t="shared" si="119"/>
        <v>6.9882912063326336E-2</v>
      </c>
      <c r="Q80" s="336">
        <f t="shared" si="119"/>
        <v>7.3010563513985119E-2</v>
      </c>
      <c r="R80" s="336">
        <f t="shared" si="119"/>
        <v>7.1662875818587934E-2</v>
      </c>
      <c r="S80" s="336">
        <f t="shared" si="119"/>
        <v>7.2553174642111889E-2</v>
      </c>
      <c r="T80" s="336">
        <f t="shared" si="119"/>
        <v>7.1881600462401801E-2</v>
      </c>
      <c r="U80" s="336">
        <f t="shared" si="119"/>
        <v>6.9624172709855492E-2</v>
      </c>
      <c r="V80" s="336">
        <f t="shared" si="119"/>
        <v>6.8045321487411159E-2</v>
      </c>
      <c r="W80" s="336">
        <f t="shared" si="119"/>
        <v>7.0043471519126321E-2</v>
      </c>
      <c r="X80" s="336">
        <f t="shared" si="119"/>
        <v>7.0119562443035396E-2</v>
      </c>
      <c r="Y80" s="336">
        <f t="shared" si="119"/>
        <v>7.0431120521935009E-2</v>
      </c>
      <c r="Z80" s="336">
        <f t="shared" si="119"/>
        <v>7.0560458929523395E-2</v>
      </c>
      <c r="AA80" s="336">
        <f t="shared" si="119"/>
        <v>7.0576290447738471E-2</v>
      </c>
      <c r="AB80" s="336">
        <f t="shared" si="119"/>
        <v>7.0517854176304864E-2</v>
      </c>
      <c r="AC80" s="336">
        <f t="shared" si="119"/>
        <v>7.0424831916191005E-2</v>
      </c>
      <c r="AD80" s="336">
        <f t="shared" si="119"/>
        <v>7.0309699652167712E-2</v>
      </c>
      <c r="AE80" s="336">
        <f t="shared" ref="AE80:AL80" si="120">AE33/AE$49</f>
        <v>7.026023671003058E-2</v>
      </c>
      <c r="AF80" s="336">
        <f t="shared" si="120"/>
        <v>7.0184201559230594E-2</v>
      </c>
      <c r="AG80" s="336">
        <f t="shared" si="120"/>
        <v>7.0152071585780365E-2</v>
      </c>
      <c r="AH80" s="336">
        <f t="shared" si="120"/>
        <v>7.0159417231159135E-2</v>
      </c>
      <c r="AI80" s="336">
        <f t="shared" si="120"/>
        <v>7.0212612766431801E-2</v>
      </c>
      <c r="AJ80" s="336">
        <f t="shared" si="120"/>
        <v>7.0251904604420753E-2</v>
      </c>
      <c r="AK80" s="336">
        <f t="shared" si="120"/>
        <v>7.0326832455289284E-2</v>
      </c>
      <c r="AL80" s="336">
        <f t="shared" si="120"/>
        <v>7.0411372952397078E-2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2.0314508804876504E-2</v>
      </c>
      <c r="N81" s="336">
        <f t="shared" si="121"/>
        <v>2.2273984742228945E-2</v>
      </c>
      <c r="O81" s="336">
        <f t="shared" si="121"/>
        <v>2.1483699421012858E-2</v>
      </c>
      <c r="P81" s="336">
        <f t="shared" si="121"/>
        <v>2.1503796879658876E-2</v>
      </c>
      <c r="Q81" s="336">
        <f t="shared" si="121"/>
        <v>2.2259014717608994E-2</v>
      </c>
      <c r="R81" s="336">
        <f t="shared" si="121"/>
        <v>2.2944233746355118E-2</v>
      </c>
      <c r="S81" s="336">
        <f t="shared" si="121"/>
        <v>2.1120491391979506E-2</v>
      </c>
      <c r="T81" s="336">
        <f t="shared" si="121"/>
        <v>2.1911546186353419E-2</v>
      </c>
      <c r="U81" s="336">
        <f t="shared" si="121"/>
        <v>2.3579152392280062E-2</v>
      </c>
      <c r="V81" s="336">
        <f t="shared" si="121"/>
        <v>2.4173830722927579E-2</v>
      </c>
      <c r="W81" s="336">
        <f t="shared" si="121"/>
        <v>2.2716575250980451E-2</v>
      </c>
      <c r="X81" s="336">
        <f t="shared" si="121"/>
        <v>2.0458075280428374E-2</v>
      </c>
      <c r="Y81" s="336">
        <f t="shared" si="121"/>
        <v>2.030231145579672E-2</v>
      </c>
      <c r="Z81" s="336">
        <f t="shared" si="121"/>
        <v>2.0277584107613086E-2</v>
      </c>
      <c r="AA81" s="336">
        <f t="shared" si="121"/>
        <v>2.0264442682051027E-2</v>
      </c>
      <c r="AB81" s="336">
        <f t="shared" si="121"/>
        <v>2.0248781802894987E-2</v>
      </c>
      <c r="AC81" s="336">
        <f t="shared" si="121"/>
        <v>2.0230167408815902E-2</v>
      </c>
      <c r="AD81" s="336">
        <f t="shared" si="121"/>
        <v>2.0202532345876632E-2</v>
      </c>
      <c r="AE81" s="336">
        <f t="shared" ref="AE81:AL81" si="122">AE34/AE$49</f>
        <v>2.0164670485505836E-2</v>
      </c>
      <c r="AF81" s="336">
        <f t="shared" si="122"/>
        <v>2.0116578843412135E-2</v>
      </c>
      <c r="AG81" s="336">
        <f t="shared" si="122"/>
        <v>2.0070525426476013E-2</v>
      </c>
      <c r="AH81" s="336">
        <f t="shared" si="122"/>
        <v>2.0025871590889737E-2</v>
      </c>
      <c r="AI81" s="336">
        <f t="shared" si="122"/>
        <v>1.9975758701238255E-2</v>
      </c>
      <c r="AJ81" s="336">
        <f t="shared" si="122"/>
        <v>1.9935557031929806E-2</v>
      </c>
      <c r="AK81" s="336">
        <f t="shared" si="122"/>
        <v>1.9872966224207998E-2</v>
      </c>
      <c r="AL81" s="336">
        <f t="shared" si="122"/>
        <v>1.9753235257108745E-2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2.0706619698250815E-3</v>
      </c>
      <c r="N82" s="336">
        <f t="shared" si="123"/>
        <v>1.4610843936233126E-3</v>
      </c>
      <c r="O82" s="336">
        <f t="shared" si="123"/>
        <v>1.4018282634351022E-3</v>
      </c>
      <c r="P82" s="336">
        <f t="shared" si="123"/>
        <v>1.3014677239733042E-3</v>
      </c>
      <c r="Q82" s="336">
        <f t="shared" si="123"/>
        <v>1.3671929740360017E-3</v>
      </c>
      <c r="R82" s="336">
        <f t="shared" si="123"/>
        <v>1.1864990435692731E-3</v>
      </c>
      <c r="S82" s="336">
        <f t="shared" si="123"/>
        <v>1.0765909695121276E-3</v>
      </c>
      <c r="T82" s="336">
        <f t="shared" si="123"/>
        <v>1.1778375742478515E-3</v>
      </c>
      <c r="U82" s="336">
        <f t="shared" si="123"/>
        <v>1.1325169936130745E-3</v>
      </c>
      <c r="V82" s="336">
        <f t="shared" si="123"/>
        <v>1.077600316778569E-3</v>
      </c>
      <c r="W82" s="336">
        <f t="shared" si="123"/>
        <v>1.3071738223574122E-3</v>
      </c>
      <c r="X82" s="336">
        <f t="shared" si="123"/>
        <v>9.6345065819777528E-4</v>
      </c>
      <c r="Y82" s="336">
        <f t="shared" si="123"/>
        <v>9.6266496218028782E-4</v>
      </c>
      <c r="Z82" s="336">
        <f t="shared" si="123"/>
        <v>9.644939398299558E-4</v>
      </c>
      <c r="AA82" s="336">
        <f t="shared" si="123"/>
        <v>9.649386410285172E-4</v>
      </c>
      <c r="AB82" s="336">
        <f t="shared" si="123"/>
        <v>9.6874330585807486E-4</v>
      </c>
      <c r="AC82" s="336">
        <f t="shared" si="123"/>
        <v>9.7280883209374355E-4</v>
      </c>
      <c r="AD82" s="336">
        <f t="shared" si="123"/>
        <v>9.7712732514248992E-4</v>
      </c>
      <c r="AE82" s="336">
        <f t="shared" ref="AE82:AL82" si="124">AE35/AE$49</f>
        <v>9.8120372502087856E-4</v>
      </c>
      <c r="AF82" s="336">
        <f t="shared" si="124"/>
        <v>9.8539635299531498E-4</v>
      </c>
      <c r="AG82" s="336">
        <f t="shared" si="124"/>
        <v>9.8856632447363846E-4</v>
      </c>
      <c r="AH82" s="336">
        <f t="shared" si="124"/>
        <v>9.9175476095131679E-4</v>
      </c>
      <c r="AI82" s="336">
        <f t="shared" si="124"/>
        <v>9.9550113701581187E-4</v>
      </c>
      <c r="AJ82" s="336">
        <f t="shared" si="124"/>
        <v>9.9965896154377999E-4</v>
      </c>
      <c r="AK82" s="336">
        <f t="shared" si="124"/>
        <v>1.0020344455201795E-3</v>
      </c>
      <c r="AL82" s="336">
        <f t="shared" si="124"/>
        <v>1.0044270287601512E-3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0.10117233680143504</v>
      </c>
      <c r="N84" s="337">
        <f t="shared" si="125"/>
        <v>0.1054648575032251</v>
      </c>
      <c r="O84" s="337">
        <f t="shared" si="125"/>
        <v>0.11072072048347815</v>
      </c>
      <c r="P84" s="337">
        <f t="shared" si="125"/>
        <v>0.10274489868194356</v>
      </c>
      <c r="Q84" s="337">
        <f t="shared" si="125"/>
        <v>0.11249322480324017</v>
      </c>
      <c r="R84" s="337">
        <f t="shared" si="125"/>
        <v>0.11241011269747771</v>
      </c>
      <c r="S84" s="337">
        <f t="shared" si="125"/>
        <v>0.11471880170197599</v>
      </c>
      <c r="T84" s="337">
        <f t="shared" si="125"/>
        <v>0.10786470748202466</v>
      </c>
      <c r="U84" s="337">
        <f t="shared" si="125"/>
        <v>0.10182214304574264</v>
      </c>
      <c r="V84" s="337">
        <f t="shared" si="125"/>
        <v>0.10410514254619746</v>
      </c>
      <c r="W84" s="337">
        <f t="shared" si="125"/>
        <v>0.10573776485606835</v>
      </c>
      <c r="X84" s="337">
        <f t="shared" si="125"/>
        <v>0.1057552246195846</v>
      </c>
      <c r="Y84" s="337">
        <f t="shared" si="125"/>
        <v>0.1058328996323526</v>
      </c>
      <c r="Z84" s="337">
        <f t="shared" si="125"/>
        <v>0.10596005489346116</v>
      </c>
      <c r="AA84" s="337">
        <f t="shared" si="125"/>
        <v>0.1060330812034061</v>
      </c>
      <c r="AB84" s="337">
        <f t="shared" si="125"/>
        <v>0.10604304733985727</v>
      </c>
      <c r="AC84" s="337">
        <f t="shared" si="125"/>
        <v>0.10603013485361479</v>
      </c>
      <c r="AD84" s="337">
        <f t="shared" si="125"/>
        <v>0.10597037769445283</v>
      </c>
      <c r="AE84" s="337">
        <f t="shared" ref="AE84:AL84" si="126">AE37/AE$49</f>
        <v>0.10589458400619815</v>
      </c>
      <c r="AF84" s="337">
        <f t="shared" si="126"/>
        <v>0.10583192227448396</v>
      </c>
      <c r="AG84" s="337">
        <f t="shared" si="126"/>
        <v>0.10571271401961406</v>
      </c>
      <c r="AH84" s="337">
        <f t="shared" si="126"/>
        <v>0.10554918310117499</v>
      </c>
      <c r="AI84" s="337">
        <f t="shared" si="126"/>
        <v>0.10530602653255207</v>
      </c>
      <c r="AJ84" s="337">
        <f t="shared" si="126"/>
        <v>0.10512790957194772</v>
      </c>
      <c r="AK84" s="337">
        <f t="shared" si="126"/>
        <v>0.10491548286144266</v>
      </c>
      <c r="AL84" s="337">
        <f t="shared" si="126"/>
        <v>0.10462134341051194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8.4628541988352665E-2</v>
      </c>
      <c r="N85" s="336">
        <f t="shared" si="127"/>
        <v>8.8984438733562418E-2</v>
      </c>
      <c r="O85" s="336">
        <f t="shared" si="127"/>
        <v>9.3509158151649313E-2</v>
      </c>
      <c r="P85" s="336">
        <f t="shared" si="127"/>
        <v>8.6173169753946635E-2</v>
      </c>
      <c r="Q85" s="336">
        <f t="shared" si="127"/>
        <v>9.6440378051178E-2</v>
      </c>
      <c r="R85" s="336">
        <f t="shared" si="127"/>
        <v>9.5122390837011059E-2</v>
      </c>
      <c r="S85" s="336">
        <f t="shared" si="127"/>
        <v>9.7565337838487601E-2</v>
      </c>
      <c r="T85" s="336">
        <f t="shared" si="127"/>
        <v>8.9344037902982815E-2</v>
      </c>
      <c r="U85" s="336">
        <f t="shared" si="127"/>
        <v>8.3002655184301707E-2</v>
      </c>
      <c r="V85" s="336">
        <f t="shared" si="127"/>
        <v>8.6134409153523814E-2</v>
      </c>
      <c r="W85" s="336">
        <f t="shared" si="127"/>
        <v>8.7019107305388629E-2</v>
      </c>
      <c r="X85" s="336">
        <f t="shared" si="127"/>
        <v>8.6065335555919775E-2</v>
      </c>
      <c r="Y85" s="336">
        <f t="shared" si="127"/>
        <v>8.5949705139440044E-2</v>
      </c>
      <c r="Z85" s="336">
        <f t="shared" si="127"/>
        <v>8.5890709526811798E-2</v>
      </c>
      <c r="AA85" s="336">
        <f t="shared" si="127"/>
        <v>8.5771950121059301E-2</v>
      </c>
      <c r="AB85" s="336">
        <f t="shared" si="127"/>
        <v>8.5588300928370289E-2</v>
      </c>
      <c r="AC85" s="336">
        <f t="shared" si="127"/>
        <v>8.5397043368049361E-2</v>
      </c>
      <c r="AD85" s="336">
        <f t="shared" si="127"/>
        <v>8.516325817548992E-2</v>
      </c>
      <c r="AE85" s="336">
        <f t="shared" ref="AE85:AL85" si="128">AE38/AE$49</f>
        <v>8.4899505091403996E-2</v>
      </c>
      <c r="AF85" s="336">
        <f t="shared" si="128"/>
        <v>8.4628148564051126E-2</v>
      </c>
      <c r="AG85" s="336">
        <f t="shared" si="128"/>
        <v>8.4305706031895036E-2</v>
      </c>
      <c r="AH85" s="336">
        <f t="shared" si="128"/>
        <v>8.3920968065738552E-2</v>
      </c>
      <c r="AI85" s="336">
        <f t="shared" si="128"/>
        <v>8.3462571844789446E-2</v>
      </c>
      <c r="AJ85" s="336">
        <f t="shared" si="128"/>
        <v>8.3072999867877112E-2</v>
      </c>
      <c r="AK85" s="336">
        <f t="shared" si="128"/>
        <v>8.2659235905385972E-2</v>
      </c>
      <c r="AL85" s="336">
        <f t="shared" si="128"/>
        <v>8.2155738049566371E-2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1.654379481308239E-2</v>
      </c>
      <c r="N86" s="336">
        <f t="shared" si="129"/>
        <v>1.6480418769662681E-2</v>
      </c>
      <c r="O86" s="336">
        <f t="shared" si="129"/>
        <v>1.7211562331828849E-2</v>
      </c>
      <c r="P86" s="336">
        <f t="shared" si="129"/>
        <v>1.6571728927996934E-2</v>
      </c>
      <c r="Q86" s="336">
        <f t="shared" si="129"/>
        <v>1.6052846752062165E-2</v>
      </c>
      <c r="R86" s="336">
        <f t="shared" si="129"/>
        <v>1.7287721860466641E-2</v>
      </c>
      <c r="S86" s="336">
        <f t="shared" si="129"/>
        <v>1.7153463863488389E-2</v>
      </c>
      <c r="T86" s="336">
        <f t="shared" si="129"/>
        <v>1.8520669579041856E-2</v>
      </c>
      <c r="U86" s="336">
        <f t="shared" si="129"/>
        <v>1.8819487861440935E-2</v>
      </c>
      <c r="V86" s="336">
        <f t="shared" si="129"/>
        <v>1.7970733392673653E-2</v>
      </c>
      <c r="W86" s="336">
        <f t="shared" si="129"/>
        <v>1.8718657550679724E-2</v>
      </c>
      <c r="X86" s="336">
        <f t="shared" si="129"/>
        <v>1.9689889063664825E-2</v>
      </c>
      <c r="Y86" s="336">
        <f t="shared" si="129"/>
        <v>1.9883194492912558E-2</v>
      </c>
      <c r="Z86" s="336">
        <f t="shared" si="129"/>
        <v>2.0069345366649366E-2</v>
      </c>
      <c r="AA86" s="336">
        <f t="shared" si="129"/>
        <v>2.026113108234678E-2</v>
      </c>
      <c r="AB86" s="336">
        <f t="shared" si="129"/>
        <v>2.0454746411486976E-2</v>
      </c>
      <c r="AC86" s="336">
        <f t="shared" si="129"/>
        <v>2.0633091485565431E-2</v>
      </c>
      <c r="AD86" s="336">
        <f t="shared" si="129"/>
        <v>2.0807119518962917E-2</v>
      </c>
      <c r="AE86" s="336">
        <f t="shared" ref="AE86:AL86" si="130">AE39/AE$49</f>
        <v>2.0995078914794154E-2</v>
      </c>
      <c r="AF86" s="336">
        <f t="shared" si="130"/>
        <v>2.1203773710432829E-2</v>
      </c>
      <c r="AG86" s="336">
        <f t="shared" si="130"/>
        <v>2.1407007987719037E-2</v>
      </c>
      <c r="AH86" s="336">
        <f t="shared" si="130"/>
        <v>2.1628215035436441E-2</v>
      </c>
      <c r="AI86" s="336">
        <f t="shared" si="130"/>
        <v>2.1843454687762633E-2</v>
      </c>
      <c r="AJ86" s="336">
        <f t="shared" si="130"/>
        <v>2.2054909704070608E-2</v>
      </c>
      <c r="AK86" s="336">
        <f t="shared" si="130"/>
        <v>2.2256246956056689E-2</v>
      </c>
      <c r="AL86" s="336">
        <f t="shared" si="130"/>
        <v>2.2465605360945575E-2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7.3196501696760868E-2</v>
      </c>
      <c r="N88" s="337">
        <f t="shared" si="131"/>
        <v>7.2623730018912411E-2</v>
      </c>
      <c r="O88" s="337">
        <f t="shared" si="131"/>
        <v>7.1352826458008334E-2</v>
      </c>
      <c r="P88" s="337">
        <f t="shared" si="131"/>
        <v>7.9019504112557384E-2</v>
      </c>
      <c r="Q88" s="337">
        <f t="shared" si="131"/>
        <v>7.1994324227688894E-2</v>
      </c>
      <c r="R88" s="337">
        <f t="shared" si="131"/>
        <v>7.0056222908390656E-2</v>
      </c>
      <c r="S88" s="337">
        <f t="shared" si="131"/>
        <v>7.4032483220618839E-2</v>
      </c>
      <c r="T88" s="337">
        <f t="shared" si="131"/>
        <v>7.5002703191425948E-2</v>
      </c>
      <c r="U88" s="337">
        <f t="shared" si="131"/>
        <v>8.0678940247694869E-2</v>
      </c>
      <c r="V88" s="337">
        <f t="shared" si="131"/>
        <v>7.3488995679742E-2</v>
      </c>
      <c r="W88" s="337">
        <f t="shared" si="131"/>
        <v>6.5480350018812292E-2</v>
      </c>
      <c r="X88" s="337">
        <f t="shared" si="131"/>
        <v>6.6897254897711325E-2</v>
      </c>
      <c r="Y88" s="337">
        <f t="shared" si="131"/>
        <v>6.6132800480617121E-2</v>
      </c>
      <c r="Z88" s="337">
        <f t="shared" si="131"/>
        <v>6.5443585337877933E-2</v>
      </c>
      <c r="AA88" s="337">
        <f t="shared" si="131"/>
        <v>6.474089186006575E-2</v>
      </c>
      <c r="AB88" s="337">
        <f t="shared" si="131"/>
        <v>6.3991555694968005E-2</v>
      </c>
      <c r="AC88" s="337">
        <f t="shared" si="131"/>
        <v>6.3289557933721693E-2</v>
      </c>
      <c r="AD88" s="337">
        <f t="shared" si="131"/>
        <v>6.2559172390196371E-2</v>
      </c>
      <c r="AE88" s="337">
        <f t="shared" ref="AE88:AL88" si="132">AE41/AE$49</f>
        <v>6.1789481402984327E-2</v>
      </c>
      <c r="AF88" s="337">
        <f t="shared" si="132"/>
        <v>6.1052197703877618E-2</v>
      </c>
      <c r="AG88" s="337">
        <f t="shared" si="132"/>
        <v>6.0336318699328012E-2</v>
      </c>
      <c r="AH88" s="337">
        <f t="shared" si="132"/>
        <v>5.9691180195842596E-2</v>
      </c>
      <c r="AI88" s="337">
        <f t="shared" si="132"/>
        <v>5.9086037510277772E-2</v>
      </c>
      <c r="AJ88" s="337">
        <f t="shared" si="132"/>
        <v>5.8438605438137739E-2</v>
      </c>
      <c r="AK88" s="337">
        <f t="shared" si="132"/>
        <v>5.7800195164758712E-2</v>
      </c>
      <c r="AL88" s="337">
        <f t="shared" si="132"/>
        <v>5.7198868375577153E-2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3.7857299871562305E-2</v>
      </c>
      <c r="N89" s="336">
        <f t="shared" si="133"/>
        <v>3.3904861862384082E-2</v>
      </c>
      <c r="O89" s="336">
        <f t="shared" si="133"/>
        <v>3.6323036642912684E-2</v>
      </c>
      <c r="P89" s="336">
        <f t="shared" si="133"/>
        <v>3.9528247960014355E-2</v>
      </c>
      <c r="Q89" s="336">
        <f t="shared" si="133"/>
        <v>3.6672313844852825E-2</v>
      </c>
      <c r="R89" s="336">
        <f t="shared" si="133"/>
        <v>3.6622784194264422E-2</v>
      </c>
      <c r="S89" s="336">
        <f t="shared" si="133"/>
        <v>3.6261487240757874E-2</v>
      </c>
      <c r="T89" s="336">
        <f t="shared" si="133"/>
        <v>3.7248840801589911E-2</v>
      </c>
      <c r="U89" s="336">
        <f t="shared" si="133"/>
        <v>3.7299918254878994E-2</v>
      </c>
      <c r="V89" s="336">
        <f t="shared" si="133"/>
        <v>3.3397095022117566E-2</v>
      </c>
      <c r="W89" s="336">
        <f t="shared" si="133"/>
        <v>2.9510630508235432E-2</v>
      </c>
      <c r="X89" s="336">
        <f t="shared" si="133"/>
        <v>3.0998556666421213E-2</v>
      </c>
      <c r="Y89" s="336">
        <f t="shared" si="133"/>
        <v>3.0694543563896236E-2</v>
      </c>
      <c r="Z89" s="336">
        <f t="shared" si="133"/>
        <v>3.0376636740176228E-2</v>
      </c>
      <c r="AA89" s="336">
        <f t="shared" si="133"/>
        <v>3.0016998986720826E-2</v>
      </c>
      <c r="AB89" s="336">
        <f t="shared" si="133"/>
        <v>2.9602909423035017E-2</v>
      </c>
      <c r="AC89" s="336">
        <f t="shared" si="133"/>
        <v>2.9225572889598091E-2</v>
      </c>
      <c r="AD89" s="336">
        <f t="shared" si="133"/>
        <v>2.8832099790129812E-2</v>
      </c>
      <c r="AE89" s="336">
        <f t="shared" ref="AE89:AL89" si="134">AE42/AE$49</f>
        <v>2.8413686665877513E-2</v>
      </c>
      <c r="AF89" s="336">
        <f t="shared" si="134"/>
        <v>2.8014802497809466E-2</v>
      </c>
      <c r="AG89" s="336">
        <f t="shared" si="134"/>
        <v>2.7644736804101133E-2</v>
      </c>
      <c r="AH89" s="336">
        <f t="shared" si="134"/>
        <v>2.7295120208070164E-2</v>
      </c>
      <c r="AI89" s="336">
        <f t="shared" si="134"/>
        <v>2.695413120794217E-2</v>
      </c>
      <c r="AJ89" s="336">
        <f t="shared" si="134"/>
        <v>2.6599267708657417E-2</v>
      </c>
      <c r="AK89" s="336">
        <f t="shared" si="134"/>
        <v>2.6256821741810991E-2</v>
      </c>
      <c r="AL89" s="336">
        <f t="shared" si="134"/>
        <v>2.5943961576939758E-2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3.5339201825198563E-2</v>
      </c>
      <c r="N90" s="336">
        <f t="shared" si="135"/>
        <v>3.8718868156528329E-2</v>
      </c>
      <c r="O90" s="336">
        <f t="shared" si="135"/>
        <v>3.5029789815095663E-2</v>
      </c>
      <c r="P90" s="336">
        <f t="shared" si="135"/>
        <v>3.9491256152543029E-2</v>
      </c>
      <c r="Q90" s="336">
        <f t="shared" si="135"/>
        <v>3.5322010382836069E-2</v>
      </c>
      <c r="R90" s="336">
        <f t="shared" si="135"/>
        <v>3.3433438714126226E-2</v>
      </c>
      <c r="S90" s="336">
        <f t="shared" si="135"/>
        <v>3.7770995979860979E-2</v>
      </c>
      <c r="T90" s="336">
        <f t="shared" si="135"/>
        <v>3.7753862389836051E-2</v>
      </c>
      <c r="U90" s="336">
        <f t="shared" si="135"/>
        <v>4.3379021992815882E-2</v>
      </c>
      <c r="V90" s="336">
        <f t="shared" si="135"/>
        <v>4.0091900657624434E-2</v>
      </c>
      <c r="W90" s="336">
        <f t="shared" si="135"/>
        <v>3.5969719510576856E-2</v>
      </c>
      <c r="X90" s="336">
        <f t="shared" si="135"/>
        <v>3.5898698231290105E-2</v>
      </c>
      <c r="Y90" s="336">
        <f t="shared" si="135"/>
        <v>3.5438256916720888E-2</v>
      </c>
      <c r="Z90" s="336">
        <f t="shared" si="135"/>
        <v>3.5066948597701708E-2</v>
      </c>
      <c r="AA90" s="336">
        <f t="shared" si="135"/>
        <v>3.472389287334493E-2</v>
      </c>
      <c r="AB90" s="336">
        <f t="shared" si="135"/>
        <v>3.4388646271932992E-2</v>
      </c>
      <c r="AC90" s="336">
        <f t="shared" si="135"/>
        <v>3.4063985044123599E-2</v>
      </c>
      <c r="AD90" s="336">
        <f t="shared" si="135"/>
        <v>3.3727072600066556E-2</v>
      </c>
      <c r="AE90" s="336">
        <f t="shared" ref="AE90:AL90" si="136">AE43/AE$49</f>
        <v>3.3375794737106813E-2</v>
      </c>
      <c r="AF90" s="336">
        <f t="shared" si="136"/>
        <v>3.3037395206068153E-2</v>
      </c>
      <c r="AG90" s="336">
        <f t="shared" si="136"/>
        <v>3.2691581895226876E-2</v>
      </c>
      <c r="AH90" s="336">
        <f t="shared" si="136"/>
        <v>3.2396059987772431E-2</v>
      </c>
      <c r="AI90" s="336">
        <f t="shared" si="136"/>
        <v>3.2131906302335596E-2</v>
      </c>
      <c r="AJ90" s="336">
        <f t="shared" si="136"/>
        <v>3.1839337729480319E-2</v>
      </c>
      <c r="AK90" s="336">
        <f t="shared" si="136"/>
        <v>3.1543373422947718E-2</v>
      </c>
      <c r="AL90" s="336">
        <f t="shared" si="136"/>
        <v>3.1254906798637398E-2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0.12570986468878065</v>
      </c>
      <c r="N92" s="337">
        <f t="shared" si="137"/>
        <v>0.12449285484318934</v>
      </c>
      <c r="O92" s="337">
        <f t="shared" si="137"/>
        <v>0.12119920274252485</v>
      </c>
      <c r="P92" s="337">
        <f t="shared" si="137"/>
        <v>0.12434690194020999</v>
      </c>
      <c r="Q92" s="337">
        <f t="shared" si="137"/>
        <v>0.12305756712889571</v>
      </c>
      <c r="R92" s="337">
        <f t="shared" si="137"/>
        <v>0.12544696325884455</v>
      </c>
      <c r="S92" s="337">
        <f t="shared" si="137"/>
        <v>0.12701304471937114</v>
      </c>
      <c r="T92" s="337">
        <f t="shared" si="137"/>
        <v>0.13252942433716061</v>
      </c>
      <c r="U92" s="337">
        <f t="shared" si="137"/>
        <v>0.12345601685035244</v>
      </c>
      <c r="V92" s="337">
        <f t="shared" si="137"/>
        <v>0.12094760470777928</v>
      </c>
      <c r="W92" s="337">
        <f t="shared" si="137"/>
        <v>0.11342390740689928</v>
      </c>
      <c r="X92" s="337">
        <f t="shared" si="137"/>
        <v>0.11408944408430982</v>
      </c>
      <c r="Y92" s="337">
        <f t="shared" si="137"/>
        <v>0.11293784639671367</v>
      </c>
      <c r="Z92" s="337">
        <f t="shared" si="137"/>
        <v>0.11217372916532081</v>
      </c>
      <c r="AA92" s="337">
        <f t="shared" si="137"/>
        <v>0.11160889747363735</v>
      </c>
      <c r="AB92" s="337">
        <f t="shared" si="137"/>
        <v>0.11117182373390276</v>
      </c>
      <c r="AC92" s="337">
        <f t="shared" si="137"/>
        <v>0.11083065808081381</v>
      </c>
      <c r="AD92" s="337">
        <f t="shared" si="137"/>
        <v>0.11051567552323756</v>
      </c>
      <c r="AE92" s="337">
        <f t="shared" ref="AE92:AL92" si="138">AE45/AE$49</f>
        <v>0.11021280258740296</v>
      </c>
      <c r="AF92" s="337">
        <f t="shared" si="138"/>
        <v>0.10990758847768409</v>
      </c>
      <c r="AG92" s="337">
        <f t="shared" si="138"/>
        <v>0.10957987356025499</v>
      </c>
      <c r="AH92" s="337">
        <f t="shared" si="138"/>
        <v>0.10924023810899848</v>
      </c>
      <c r="AI92" s="337">
        <f t="shared" si="138"/>
        <v>0.10893675847369649</v>
      </c>
      <c r="AJ92" s="337">
        <f t="shared" si="138"/>
        <v>0.10858983654235038</v>
      </c>
      <c r="AK92" s="337">
        <f t="shared" si="138"/>
        <v>0.10821720705441884</v>
      </c>
      <c r="AL92" s="337">
        <f t="shared" si="138"/>
        <v>0.10781490854122724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1.5828610334580866E-2</v>
      </c>
      <c r="N93" s="336">
        <f t="shared" si="139"/>
        <v>1.5761981171547777E-2</v>
      </c>
      <c r="O93" s="336">
        <f t="shared" si="139"/>
        <v>1.5635713822220891E-2</v>
      </c>
      <c r="P93" s="336">
        <f t="shared" si="139"/>
        <v>1.6099313062211927E-2</v>
      </c>
      <c r="Q93" s="336">
        <f t="shared" si="139"/>
        <v>1.7624568314498407E-2</v>
      </c>
      <c r="R93" s="336">
        <f t="shared" si="139"/>
        <v>1.6882454865452215E-2</v>
      </c>
      <c r="S93" s="336">
        <f t="shared" si="139"/>
        <v>1.7050293631973495E-2</v>
      </c>
      <c r="T93" s="336">
        <f t="shared" si="139"/>
        <v>1.5897436613596747E-2</v>
      </c>
      <c r="U93" s="336">
        <f t="shared" si="139"/>
        <v>1.6729512412228215E-2</v>
      </c>
      <c r="V93" s="336">
        <f t="shared" si="139"/>
        <v>1.490691532954491E-2</v>
      </c>
      <c r="W93" s="336">
        <f t="shared" si="139"/>
        <v>1.3004208834943225E-2</v>
      </c>
      <c r="X93" s="336">
        <f t="shared" si="139"/>
        <v>2.1558700532730544E-2</v>
      </c>
      <c r="Y93" s="336">
        <f t="shared" si="139"/>
        <v>2.1764699163751282E-2</v>
      </c>
      <c r="Z93" s="336">
        <f t="shared" si="139"/>
        <v>2.1948482924617055E-2</v>
      </c>
      <c r="AA93" s="336">
        <f t="shared" si="139"/>
        <v>2.2156325973273605E-2</v>
      </c>
      <c r="AB93" s="336">
        <f t="shared" si="139"/>
        <v>2.2376612077165004E-2</v>
      </c>
      <c r="AC93" s="336">
        <f t="shared" si="139"/>
        <v>2.2616660797092448E-2</v>
      </c>
      <c r="AD93" s="336">
        <f t="shared" si="139"/>
        <v>2.2883068091020496E-2</v>
      </c>
      <c r="AE93" s="336">
        <f t="shared" ref="AE93:AL93" si="140">AE46/AE$49</f>
        <v>2.309628270506699E-2</v>
      </c>
      <c r="AF93" s="336">
        <f t="shared" si="140"/>
        <v>2.3315920470381578E-2</v>
      </c>
      <c r="AG93" s="336">
        <f t="shared" si="140"/>
        <v>2.3541149871534502E-2</v>
      </c>
      <c r="AH93" s="336">
        <f t="shared" si="140"/>
        <v>2.3763352454281884E-2</v>
      </c>
      <c r="AI93" s="336">
        <f t="shared" si="140"/>
        <v>2.397464507217173E-2</v>
      </c>
      <c r="AJ93" s="336">
        <f t="shared" si="140"/>
        <v>2.4184338356456166E-2</v>
      </c>
      <c r="AK93" s="336">
        <f t="shared" si="140"/>
        <v>2.440077295332839E-2</v>
      </c>
      <c r="AL93" s="336">
        <f t="shared" si="140"/>
        <v>2.4623948178126697E-2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0.10988125435419979</v>
      </c>
      <c r="N94" s="336">
        <f t="shared" si="141"/>
        <v>0.10873087367164157</v>
      </c>
      <c r="O94" s="336">
        <f t="shared" si="141"/>
        <v>0.10556348892030397</v>
      </c>
      <c r="P94" s="336">
        <f t="shared" si="141"/>
        <v>0.10824758887799807</v>
      </c>
      <c r="Q94" s="336">
        <f t="shared" si="141"/>
        <v>0.10543299881439731</v>
      </c>
      <c r="R94" s="336">
        <f t="shared" si="141"/>
        <v>0.10856450839339234</v>
      </c>
      <c r="S94" s="336">
        <f t="shared" si="141"/>
        <v>0.10996275108739764</v>
      </c>
      <c r="T94" s="336">
        <f t="shared" si="141"/>
        <v>0.11663198772356387</v>
      </c>
      <c r="U94" s="336">
        <f t="shared" si="141"/>
        <v>0.10672650443812423</v>
      </c>
      <c r="V94" s="336">
        <f t="shared" si="141"/>
        <v>0.10604068937823437</v>
      </c>
      <c r="W94" s="336">
        <f t="shared" si="141"/>
        <v>0.10041969857195607</v>
      </c>
      <c r="X94" s="336">
        <f t="shared" si="141"/>
        <v>9.2530743551579281E-2</v>
      </c>
      <c r="Y94" s="336">
        <f t="shared" si="141"/>
        <v>9.1173147232962395E-2</v>
      </c>
      <c r="Z94" s="336">
        <f t="shared" si="141"/>
        <v>9.0225246240703758E-2</v>
      </c>
      <c r="AA94" s="336">
        <f t="shared" si="141"/>
        <v>8.9452571500363745E-2</v>
      </c>
      <c r="AB94" s="336">
        <f t="shared" si="141"/>
        <v>8.879521165673776E-2</v>
      </c>
      <c r="AC94" s="336">
        <f t="shared" si="141"/>
        <v>8.8213997283721368E-2</v>
      </c>
      <c r="AD94" s="336">
        <f t="shared" si="141"/>
        <v>8.7632607432217069E-2</v>
      </c>
      <c r="AE94" s="336">
        <f t="shared" ref="AE94:AL94" si="142">AE47/AE$49</f>
        <v>8.7116519882335972E-2</v>
      </c>
      <c r="AF94" s="336">
        <f t="shared" si="142"/>
        <v>8.6591668007302502E-2</v>
      </c>
      <c r="AG94" s="336">
        <f t="shared" si="142"/>
        <v>8.6038723688720495E-2</v>
      </c>
      <c r="AH94" s="336">
        <f t="shared" si="142"/>
        <v>8.5476885654716603E-2</v>
      </c>
      <c r="AI94" s="336">
        <f t="shared" si="142"/>
        <v>8.4962113401524764E-2</v>
      </c>
      <c r="AJ94" s="336">
        <f t="shared" si="142"/>
        <v>8.4405498185894226E-2</v>
      </c>
      <c r="AK94" s="336">
        <f t="shared" si="142"/>
        <v>8.3816434101090451E-2</v>
      </c>
      <c r="AL94" s="336">
        <f t="shared" si="142"/>
        <v>8.3190960363100544E-2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9.3720346631342295</v>
      </c>
      <c r="Y4" s="11">
        <f>'Occ T1'!D8-'Occ T1'!C8</f>
        <v>-3.5903419859607766E-2</v>
      </c>
      <c r="Z4" s="11">
        <f>'Occ T1'!E8-'Occ T1'!D8</f>
        <v>-4.351244146373503</v>
      </c>
      <c r="AA4" s="11">
        <f>'Occ T1'!F8-'Occ T1'!E8</f>
        <v>8.5000792757083588</v>
      </c>
      <c r="AB4" s="11">
        <f>'Occ T1'!D8-'Occ T1'!B8</f>
        <v>9.3361312432746217</v>
      </c>
      <c r="AC4" s="11">
        <f>'Occ T1'!F8-'Occ T1'!D8</f>
        <v>4.1488351293348558</v>
      </c>
    </row>
    <row r="5" spans="1:29" x14ac:dyDescent="0.2">
      <c r="W5" s="10" t="str">
        <f>name!E5</f>
        <v>Professional occupations</v>
      </c>
      <c r="X5" s="11">
        <f>'Occ T1'!C9-'Occ T1'!B9</f>
        <v>7.9624976906846996</v>
      </c>
      <c r="Y5" s="11">
        <f>'Occ T1'!D9-'Occ T1'!C9</f>
        <v>12.589175437505531</v>
      </c>
      <c r="Z5" s="11">
        <f>'Occ T1'!E9-'Occ T1'!D9</f>
        <v>12.575391525075759</v>
      </c>
      <c r="AA5" s="11">
        <f>'Occ T1'!F9-'Occ T1'!E9</f>
        <v>21.762754668569556</v>
      </c>
      <c r="AB5" s="11">
        <f>'Occ T1'!D9-'Occ T1'!B9</f>
        <v>20.551673128190231</v>
      </c>
      <c r="AC5" s="11">
        <f>'Occ T1'!F9-'Occ T1'!D9</f>
        <v>34.338146193645315</v>
      </c>
    </row>
    <row r="6" spans="1:29" x14ac:dyDescent="0.2">
      <c r="W6" s="10" t="str">
        <f>name!E6</f>
        <v>Associate professional occupations</v>
      </c>
      <c r="X6" s="11">
        <f>'Occ T1'!C10-'Occ T1'!B10</f>
        <v>4.1721435247568763</v>
      </c>
      <c r="Y6" s="11">
        <f>'Occ T1'!D10-'Occ T1'!C10</f>
        <v>4.8001909640607323</v>
      </c>
      <c r="Z6" s="11">
        <f>'Occ T1'!E10-'Occ T1'!D10</f>
        <v>6.899374849339921</v>
      </c>
      <c r="AA6" s="11">
        <f>'Occ T1'!F10-'Occ T1'!E10</f>
        <v>11.561672631039755</v>
      </c>
      <c r="AB6" s="11">
        <f>'Occ T1'!D10-'Occ T1'!B10</f>
        <v>8.9723344888176086</v>
      </c>
      <c r="AC6" s="11">
        <f>'Occ T1'!F10-'Occ T1'!D10</f>
        <v>18.461047480379676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-8.9594649723627953</v>
      </c>
      <c r="Y7" s="11">
        <f>'Occ T1'!D11-'Occ T1'!C11</f>
        <v>3.6980400894801306</v>
      </c>
      <c r="Z7" s="11">
        <f>'Occ T1'!E11-'Occ T1'!D11</f>
        <v>1.9925599910450984</v>
      </c>
      <c r="AA7" s="11">
        <f>'Occ T1'!F11-'Occ T1'!E11</f>
        <v>-3.9638246166852156</v>
      </c>
      <c r="AB7" s="11">
        <f>'Occ T1'!D11-'Occ T1'!B11</f>
        <v>-5.2614248828826646</v>
      </c>
      <c r="AC7" s="11">
        <f>'Occ T1'!F11-'Occ T1'!D11</f>
        <v>-1.9712646256401172</v>
      </c>
    </row>
    <row r="8" spans="1:29" x14ac:dyDescent="0.2">
      <c r="W8" s="10" t="str">
        <f>name!E8</f>
        <v>Skilled trades occupations</v>
      </c>
      <c r="X8" s="11">
        <f>'Occ T1'!C12-'Occ T1'!B12</f>
        <v>-1.8760524584147902</v>
      </c>
      <c r="Y8" s="11">
        <f>'Occ T1'!D12-'Occ T1'!C12</f>
        <v>-13.243319845541578</v>
      </c>
      <c r="Z8" s="11">
        <f>'Occ T1'!E12-'Occ T1'!D12</f>
        <v>-2.4413292142161254</v>
      </c>
      <c r="AA8" s="11">
        <f>'Occ T1'!F12-'Occ T1'!E12</f>
        <v>-5.3122087274709315</v>
      </c>
      <c r="AB8" s="11">
        <f>'Occ T1'!D12-'Occ T1'!B12</f>
        <v>-15.119372303956368</v>
      </c>
      <c r="AC8" s="11">
        <f>'Occ T1'!F12-'Occ T1'!D12</f>
        <v>-7.7535379416870569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-2.2708651027258071</v>
      </c>
      <c r="Y9" s="11">
        <f>'Occ T1'!D13-'Occ T1'!C13</f>
        <v>8.047560418224009E-2</v>
      </c>
      <c r="Z9" s="11">
        <f>'Occ T1'!E13-'Occ T1'!D13</f>
        <v>-0.70624692459485061</v>
      </c>
      <c r="AA9" s="11">
        <f>'Occ T1'!F13-'Occ T1'!E13</f>
        <v>2.5434157267540201</v>
      </c>
      <c r="AB9" s="11">
        <f>'Occ T1'!D13-'Occ T1'!B13</f>
        <v>-2.190389498543567</v>
      </c>
      <c r="AC9" s="11">
        <f>'Occ T1'!F13-'Occ T1'!D13</f>
        <v>1.8371688021591694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-7.5291582750644181</v>
      </c>
      <c r="Y10" s="11">
        <f>'Occ T1'!D14-'Occ T1'!C14</f>
        <v>0.78420229889428583</v>
      </c>
      <c r="Z10" s="11">
        <f>'Occ T1'!E14-'Occ T1'!D14</f>
        <v>1.8796649095432798</v>
      </c>
      <c r="AA10" s="11">
        <f>'Occ T1'!F14-'Occ T1'!E14</f>
        <v>2.2136078214380888</v>
      </c>
      <c r="AB10" s="11">
        <f>'Occ T1'!D14-'Occ T1'!B14</f>
        <v>-6.7449559761701323</v>
      </c>
      <c r="AC10" s="11">
        <f>'Occ T1'!F14-'Occ T1'!D14</f>
        <v>4.0932727309813686</v>
      </c>
    </row>
    <row r="11" spans="1:29" x14ac:dyDescent="0.2">
      <c r="W11" s="10" t="str">
        <f>name!E11</f>
        <v>Process, plant and machine operatives</v>
      </c>
      <c r="X11" s="11">
        <f>'Occ T1'!C15-'Occ T1'!B15</f>
        <v>3.0984662127654303</v>
      </c>
      <c r="Y11" s="11">
        <f>'Occ T1'!D15-'Occ T1'!C15</f>
        <v>-7.677186986860363</v>
      </c>
      <c r="Z11" s="11">
        <f>'Occ T1'!E15-'Occ T1'!D15</f>
        <v>-0.36883016582586947</v>
      </c>
      <c r="AA11" s="11">
        <f>'Occ T1'!F15-'Occ T1'!E15</f>
        <v>-4.2853460513377684</v>
      </c>
      <c r="AB11" s="11">
        <f>'Occ T1'!D15-'Occ T1'!B15</f>
        <v>-4.5787207740949327</v>
      </c>
      <c r="AC11" s="11">
        <f>'Occ T1'!F15-'Occ T1'!D15</f>
        <v>-4.6541762171636378</v>
      </c>
    </row>
    <row r="12" spans="1:29" x14ac:dyDescent="0.2">
      <c r="W12" s="10" t="str">
        <f>name!E12</f>
        <v>Elementary occupations</v>
      </c>
      <c r="X12" s="11">
        <f>'Occ T1'!C16-'Occ T1'!B16</f>
        <v>-4.0866012827739553</v>
      </c>
      <c r="Y12" s="11">
        <f>'Occ T1'!D16-'Occ T1'!C16</f>
        <v>-7.5526741418606633</v>
      </c>
      <c r="Z12" s="11">
        <f>'Occ T1'!E16-'Occ T1'!D16</f>
        <v>-0.34034082399419674</v>
      </c>
      <c r="AA12" s="11">
        <f>'Occ T1'!F16-'Occ T1'!E16</f>
        <v>0.55284927198459854</v>
      </c>
      <c r="AB12" s="11">
        <f>'Occ T1'!D16-'Occ T1'!B16</f>
        <v>-11.639275424634619</v>
      </c>
      <c r="AC12" s="11">
        <f>'Occ T1'!F16-'Occ T1'!D16</f>
        <v>0.21250844799040181</v>
      </c>
    </row>
    <row r="14" spans="1:29" x14ac:dyDescent="0.2">
      <c r="W14" s="10" t="str">
        <f>name!E3</f>
        <v>All occupations</v>
      </c>
      <c r="X14" s="11">
        <f>'Occ T1'!C18-'Occ T1'!B18</f>
        <v>-0.11700000000041655</v>
      </c>
      <c r="Y14" s="11">
        <f>'Occ T1'!D18-'Occ T1'!C18</f>
        <v>-6.5569999999994479</v>
      </c>
      <c r="Z14" s="11">
        <f>'Occ T1'!E18-'Occ T1'!D18</f>
        <v>15.138999999999442</v>
      </c>
      <c r="AA14" s="11">
        <f>'Occ T1'!F18-'Occ T1'!E18</f>
        <v>33.573000000000548</v>
      </c>
      <c r="AB14" s="11">
        <f>'Occ T1'!D18-'Occ T1'!B18</f>
        <v>-6.6739999999998645</v>
      </c>
      <c r="AC14" s="11">
        <f>'Occ T1'!F18-'Occ T1'!D18</f>
        <v>48.711999999999989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East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4.1488351293348558</v>
      </c>
      <c r="O3" s="11">
        <f>'Occ T1'!AB64</f>
        <v>2.5131103638457404</v>
      </c>
      <c r="P3" s="11">
        <f>'Occ T1'!Q64</f>
        <v>1.6357247654890941</v>
      </c>
    </row>
    <row r="4" spans="1:16" x14ac:dyDescent="0.2">
      <c r="M4" s="10" t="str">
        <f>name!E5</f>
        <v>Professional occupations</v>
      </c>
      <c r="N4" s="11">
        <f>'Occ T1'!F65</f>
        <v>34.338146193645315</v>
      </c>
      <c r="O4" s="11">
        <f>'Occ T1'!AB65</f>
        <v>17.161166485066076</v>
      </c>
      <c r="P4" s="11">
        <f>'Occ T1'!Q65</f>
        <v>17.176979708579239</v>
      </c>
    </row>
    <row r="5" spans="1:16" x14ac:dyDescent="0.2">
      <c r="M5" s="10" t="str">
        <f>name!E6</f>
        <v>Associate professional occupations</v>
      </c>
      <c r="N5" s="11">
        <f>'Occ T1'!F66</f>
        <v>18.461047480379676</v>
      </c>
      <c r="O5" s="11">
        <f>'Occ T1'!AB66</f>
        <v>19.803368149795759</v>
      </c>
      <c r="P5" s="11">
        <f>'Occ T1'!Q66</f>
        <v>-1.3423206694160683</v>
      </c>
    </row>
    <row r="6" spans="1:16" x14ac:dyDescent="0.2">
      <c r="M6" s="10" t="str">
        <f>name!E7</f>
        <v>Administrative and secretarial occupations</v>
      </c>
      <c r="N6" s="11">
        <f>'Occ T1'!F67</f>
        <v>-1.9712646256401172</v>
      </c>
      <c r="O6" s="11">
        <f>'Occ T1'!AB67</f>
        <v>-7.9660015544820055</v>
      </c>
      <c r="P6" s="11">
        <f>'Occ T1'!Q67</f>
        <v>5.9947369288419026</v>
      </c>
    </row>
    <row r="7" spans="1:16" x14ac:dyDescent="0.2">
      <c r="M7" s="10" t="str">
        <f>name!E8</f>
        <v>Skilled trades occupations</v>
      </c>
      <c r="N7" s="11">
        <f>'Occ T1'!F68</f>
        <v>-7.7535379416870569</v>
      </c>
      <c r="O7" s="11">
        <f>'Occ T1'!AB68</f>
        <v>1.0032833125019245</v>
      </c>
      <c r="P7" s="11">
        <f>'Occ T1'!Q68</f>
        <v>-8.7568212541889636</v>
      </c>
    </row>
    <row r="8" spans="1:16" x14ac:dyDescent="0.2">
      <c r="M8" s="10" t="str">
        <f>name!E9</f>
        <v>Caring, leisure and other service occupations</v>
      </c>
      <c r="N8" s="11">
        <f>'Occ T1'!F69</f>
        <v>1.8371688021591694</v>
      </c>
      <c r="O8" s="11">
        <f>'Occ T1'!AB69</f>
        <v>-0.33113090613365159</v>
      </c>
      <c r="P8" s="11">
        <f>'Occ T1'!Q69</f>
        <v>2.1682997082928992</v>
      </c>
    </row>
    <row r="9" spans="1:16" x14ac:dyDescent="0.2">
      <c r="M9" s="10" t="str">
        <f>name!E10</f>
        <v>Sales and customer service occupations</v>
      </c>
      <c r="N9" s="11">
        <f>'Occ T1'!F70</f>
        <v>4.0932727309813686</v>
      </c>
      <c r="O9" s="11">
        <f>'Occ T1'!AB70</f>
        <v>0.33314277831715344</v>
      </c>
      <c r="P9" s="11">
        <f>'Occ T1'!Q70</f>
        <v>3.7601299526640339</v>
      </c>
    </row>
    <row r="10" spans="1:16" x14ac:dyDescent="0.2">
      <c r="M10" s="10" t="str">
        <f>name!E11</f>
        <v>Process, plant and machine operatives</v>
      </c>
      <c r="N10" s="11">
        <f>'Occ T1'!F71</f>
        <v>-4.6541762171636378</v>
      </c>
      <c r="O10" s="11">
        <f>'Occ T1'!AB71</f>
        <v>0.46659838358671024</v>
      </c>
      <c r="P10" s="11">
        <f>'Occ T1'!Q71</f>
        <v>-5.1207746007502593</v>
      </c>
    </row>
    <row r="11" spans="1:16" x14ac:dyDescent="0.2">
      <c r="M11" s="10" t="str">
        <f>name!E12</f>
        <v>Elementary occupations</v>
      </c>
      <c r="N11" s="11">
        <f>'Occ T1'!F72</f>
        <v>0.21250844799040181</v>
      </c>
      <c r="O11" s="11">
        <f>'Occ T1'!AB72</f>
        <v>0.18204303695441126</v>
      </c>
      <c r="P11" s="11">
        <f>'Occ T1'!Q72</f>
        <v>3.0465411035898171E-2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48.711999999999989</v>
      </c>
      <c r="O13" s="11">
        <f>'Occ T1'!AB74</f>
        <v>33.165580049452103</v>
      </c>
      <c r="P13" s="11">
        <f>'Occ T1'!Q74</f>
        <v>15.546419950547659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0.80845004814322685</v>
      </c>
      <c r="O3" s="11">
        <f>'Occ T5'!H44</f>
        <v>2.0219228504451419</v>
      </c>
      <c r="P3" s="11">
        <f>'Occ T5'!G44</f>
        <v>1.3184622307464409</v>
      </c>
    </row>
    <row r="4" spans="1:16" x14ac:dyDescent="0.2">
      <c r="M4" s="10" t="str">
        <f>name!E5</f>
        <v>Professional occupations</v>
      </c>
      <c r="N4" s="11">
        <f>'Occ T5'!I45</f>
        <v>-1.1531186298958378</v>
      </c>
      <c r="O4" s="11">
        <f>'Occ T5'!H45</f>
        <v>7.9095139439167994</v>
      </c>
      <c r="P4" s="11">
        <f>'Occ T5'!G45</f>
        <v>27.581750879624508</v>
      </c>
    </row>
    <row r="5" spans="1:16" x14ac:dyDescent="0.2">
      <c r="M5" s="10" t="str">
        <f>name!E6</f>
        <v>Associate professional occupations</v>
      </c>
      <c r="N5" s="11">
        <f>'Occ T5'!I46</f>
        <v>2.8441579072016054E-3</v>
      </c>
      <c r="O5" s="11">
        <f>'Occ T5'!H46</f>
        <v>6.9796052895602791</v>
      </c>
      <c r="P5" s="11">
        <f>'Occ T5'!G46</f>
        <v>11.478598032912231</v>
      </c>
    </row>
    <row r="6" spans="1:16" x14ac:dyDescent="0.2">
      <c r="M6" s="10" t="str">
        <f>name!E7</f>
        <v>Administrative and secretarial occupations</v>
      </c>
      <c r="N6" s="11">
        <f>'Occ T5'!I47</f>
        <v>0.95137531523564034</v>
      </c>
      <c r="O6" s="11">
        <f>'Occ T5'!H47</f>
        <v>-3.818912917288884</v>
      </c>
      <c r="P6" s="11">
        <f>'Occ T5'!G47</f>
        <v>0.89627297641315096</v>
      </c>
    </row>
    <row r="7" spans="1:16" x14ac:dyDescent="0.2">
      <c r="M7" s="10" t="str">
        <f>name!E8</f>
        <v>Skilled trades occupations</v>
      </c>
      <c r="N7" s="11">
        <f>'Occ T5'!I48</f>
        <v>0.90421960815222491</v>
      </c>
      <c r="O7" s="11">
        <f>'Occ T5'!H48</f>
        <v>1.4492249095428198</v>
      </c>
      <c r="P7" s="11">
        <f>'Occ T5'!G48</f>
        <v>-10.10698245938211</v>
      </c>
    </row>
    <row r="8" spans="1:16" x14ac:dyDescent="0.2">
      <c r="M8" s="10" t="str">
        <f>name!E9</f>
        <v>Caring, leisure and other service occupations</v>
      </c>
      <c r="N8" s="11">
        <f>'Occ T5'!I49</f>
        <v>0.79044090206612605</v>
      </c>
      <c r="O8" s="11">
        <f>'Occ T5'!H49</f>
        <v>-1.3293538310997803</v>
      </c>
      <c r="P8" s="11">
        <f>'Occ T5'!G49</f>
        <v>2.3760817311929827</v>
      </c>
    </row>
    <row r="9" spans="1:16" x14ac:dyDescent="0.2">
      <c r="M9" s="10" t="str">
        <f>name!E10</f>
        <v>Sales and customer service occupations</v>
      </c>
      <c r="N9" s="11">
        <f>'Occ T5'!I50</f>
        <v>-0.8681867109119108</v>
      </c>
      <c r="O9" s="11">
        <f>'Occ T5'!H50</f>
        <v>3.0024354161834879</v>
      </c>
      <c r="P9" s="11">
        <f>'Occ T5'!G50</f>
        <v>1.9590240257095388</v>
      </c>
    </row>
    <row r="10" spans="1:16" x14ac:dyDescent="0.2">
      <c r="M10" s="10" t="str">
        <f>name!E11</f>
        <v>Process, plant and machine operatives</v>
      </c>
      <c r="N10" s="11">
        <f>'Occ T5'!I51</f>
        <v>1.2983323963953595</v>
      </c>
      <c r="O10" s="11">
        <f>'Occ T5'!H51</f>
        <v>1.6466744305067875</v>
      </c>
      <c r="P10" s="11">
        <f>'Occ T5'!G51</f>
        <v>-7.5991830440656543</v>
      </c>
    </row>
    <row r="11" spans="1:16" x14ac:dyDescent="0.2">
      <c r="M11" s="10" t="str">
        <f>name!E12</f>
        <v>Elementary occupations</v>
      </c>
      <c r="N11" s="11">
        <f>'Occ T5'!I52</f>
        <v>2.300716885863924</v>
      </c>
      <c r="O11" s="11">
        <f>'Occ T5'!H52</f>
        <v>-6.7874078501712205</v>
      </c>
      <c r="P11" s="11">
        <f>'Occ T5'!G52</f>
        <v>4.6991994122976237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5.0350739729559706</v>
      </c>
      <c r="O13" s="11">
        <f>'Occ T5'!H54</f>
        <v>11.073702241595413</v>
      </c>
      <c r="P13" s="11">
        <f>'Occ T5'!G54</f>
        <v>32.603223785448677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-0.32456148133624829</v>
      </c>
      <c r="O18" s="11">
        <f>'Occ T5'!AN44</f>
        <v>1.5761456670749947</v>
      </c>
      <c r="P18" s="11">
        <f>'Occ T5'!AM44</f>
        <v>1.2615261781069798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-0.26746539383807733</v>
      </c>
      <c r="O19" s="11">
        <f>'Occ T5'!AN45</f>
        <v>5.6514496319972309</v>
      </c>
      <c r="P19" s="11">
        <f>'Occ T5'!AM45</f>
        <v>11.77718224690696</v>
      </c>
    </row>
    <row r="20" spans="13:16" x14ac:dyDescent="0.2">
      <c r="M20" s="10" t="str">
        <f t="shared" si="0"/>
        <v>Associate professional occupations</v>
      </c>
      <c r="N20" s="11">
        <f>'Occ T5'!AO46</f>
        <v>-0.21754829180919266</v>
      </c>
      <c r="O20" s="11">
        <f>'Occ T5'!AN46</f>
        <v>6.6659081993941633</v>
      </c>
      <c r="P20" s="11">
        <f>'Occ T5'!AM46</f>
        <v>13.355008242210776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0.53213833554755308</v>
      </c>
      <c r="O21" s="11">
        <f>'Occ T5'!AN47</f>
        <v>-4.0139581178645258</v>
      </c>
      <c r="P21" s="11">
        <f>'Occ T5'!AM47</f>
        <v>-4.4841817721650195</v>
      </c>
    </row>
    <row r="22" spans="13:16" x14ac:dyDescent="0.2">
      <c r="M22" s="10" t="str">
        <f t="shared" si="0"/>
        <v>Skilled trades occupations</v>
      </c>
      <c r="N22" s="11">
        <f>'Occ T5'!AO48</f>
        <v>0.65491043523893655</v>
      </c>
      <c r="O22" s="11">
        <f>'Occ T5'!AN48</f>
        <v>0.47706173358952819</v>
      </c>
      <c r="P22" s="11">
        <f>'Occ T5'!AM48</f>
        <v>-0.12868885632653182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0.40382188326687185</v>
      </c>
      <c r="O23" s="11">
        <f>'Occ T5'!AN49</f>
        <v>-2.8308286110865417</v>
      </c>
      <c r="P23" s="11">
        <f>'Occ T5'!AM49</f>
        <v>2.0958758216860751</v>
      </c>
    </row>
    <row r="24" spans="13:16" x14ac:dyDescent="0.2">
      <c r="M24" s="10" t="str">
        <f t="shared" si="0"/>
        <v>Sales and customer service occupations</v>
      </c>
      <c r="N24" s="11">
        <f>'Occ T5'!AO50</f>
        <v>-0.65686212531635646</v>
      </c>
      <c r="O24" s="11">
        <f>'Occ T5'!AN50</f>
        <v>1.0211059516242003</v>
      </c>
      <c r="P24" s="11">
        <f>'Occ T5'!AM50</f>
        <v>-3.1101047990699016E-2</v>
      </c>
    </row>
    <row r="25" spans="13:16" x14ac:dyDescent="0.2">
      <c r="M25" s="10" t="str">
        <f t="shared" si="0"/>
        <v>Process, plant and machine operatives</v>
      </c>
      <c r="N25" s="11">
        <f>'Occ T5'!AO51</f>
        <v>0.27353276843041363</v>
      </c>
      <c r="O25" s="11">
        <f>'Occ T5'!AN51</f>
        <v>0.40382242945231339</v>
      </c>
      <c r="P25" s="11">
        <f>'Occ T5'!AM51</f>
        <v>-0.21075681429601811</v>
      </c>
    </row>
    <row r="26" spans="13:16" x14ac:dyDescent="0.2">
      <c r="M26" s="10" t="str">
        <f t="shared" si="0"/>
        <v>Elementary occupations</v>
      </c>
      <c r="N26" s="11">
        <f>'Occ T5'!AO52</f>
        <v>1.4170297916727539</v>
      </c>
      <c r="O26" s="11">
        <f>'Occ T5'!AN52</f>
        <v>-4.9647898455685961</v>
      </c>
      <c r="P26" s="11">
        <f>'Occ T5'!AM52</f>
        <v>3.7298030908502131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1.8149959218566565</v>
      </c>
      <c r="O28" s="11">
        <f>'Occ T5'!AN54</f>
        <v>3.9859170386127403</v>
      </c>
      <c r="P28" s="11">
        <f>'Occ T5'!AM54</f>
        <v>27.364667088982713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1.1330115294794805</v>
      </c>
      <c r="O33" s="11">
        <f>'Occ T5'!X44</f>
        <v>0.44577718337014849</v>
      </c>
      <c r="P33" s="11">
        <f>'Occ T5'!W44</f>
        <v>5.6936052639457557E-2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-0.88565323605776314</v>
      </c>
      <c r="O34" s="11">
        <f>'Occ T5'!X45</f>
        <v>2.2580643119195933</v>
      </c>
      <c r="P34" s="11">
        <f>'Occ T5'!W45</f>
        <v>15.804568632717547</v>
      </c>
    </row>
    <row r="35" spans="1:16" x14ac:dyDescent="0.2">
      <c r="M35" s="10" t="str">
        <f t="shared" si="1"/>
        <v>Associate professional occupations</v>
      </c>
      <c r="N35" s="11">
        <f>'Occ T5'!Y46</f>
        <v>0.22039244971638894</v>
      </c>
      <c r="O35" s="11">
        <f>'Occ T5'!X46</f>
        <v>0.31369709016611314</v>
      </c>
      <c r="P35" s="11">
        <f>'Occ T5'!W46</f>
        <v>-1.8764102092985695</v>
      </c>
    </row>
    <row r="36" spans="1:16" x14ac:dyDescent="0.2">
      <c r="M36" s="10" t="str">
        <f t="shared" si="1"/>
        <v>Administrative and secretarial occupations</v>
      </c>
      <c r="N36" s="11">
        <f>'Occ T5'!Y47</f>
        <v>0.41923697968808471</v>
      </c>
      <c r="O36" s="11">
        <f>'Occ T5'!X47</f>
        <v>0.1950452005756329</v>
      </c>
      <c r="P36" s="11">
        <f>'Occ T5'!W47</f>
        <v>5.3804547485781598</v>
      </c>
    </row>
    <row r="37" spans="1:16" x14ac:dyDescent="0.2">
      <c r="M37" s="10" t="str">
        <f t="shared" si="1"/>
        <v>Skilled trades occupations</v>
      </c>
      <c r="N37" s="11">
        <f>'Occ T5'!Y48</f>
        <v>0.24930917291327148</v>
      </c>
      <c r="O37" s="11">
        <f>'Occ T5'!X48</f>
        <v>0.97216317595329382</v>
      </c>
      <c r="P37" s="11">
        <f>'Occ T5'!W48</f>
        <v>-9.9782936030555405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0.38661901879925598</v>
      </c>
      <c r="O38" s="11">
        <f>'Occ T5'!X49</f>
        <v>1.5014747799867516</v>
      </c>
      <c r="P38" s="11">
        <f>'Occ T5'!W49</f>
        <v>0.28020590950691115</v>
      </c>
    </row>
    <row r="39" spans="1:16" x14ac:dyDescent="0.2">
      <c r="M39" s="10" t="str">
        <f t="shared" si="1"/>
        <v>Sales and customer service occupations</v>
      </c>
      <c r="N39" s="11">
        <f>'Occ T5'!Y50</f>
        <v>-0.21132458559555722</v>
      </c>
      <c r="O39" s="11">
        <f>'Occ T5'!X50</f>
        <v>1.9813294645593285</v>
      </c>
      <c r="P39" s="11">
        <f>'Occ T5'!W50</f>
        <v>1.9901250737002361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East</v>
      </c>
      <c r="M40" s="10" t="str">
        <f t="shared" si="1"/>
        <v>Process, plant and machine operatives</v>
      </c>
      <c r="N40" s="11">
        <f>'Occ T5'!Y51</f>
        <v>1.0247996279649465</v>
      </c>
      <c r="O40" s="11">
        <f>'Occ T5'!X51</f>
        <v>1.2428520010544739</v>
      </c>
      <c r="P40" s="11">
        <f>'Occ T5'!W51</f>
        <v>-7.3884262297696566</v>
      </c>
    </row>
    <row r="41" spans="1:16" x14ac:dyDescent="0.2">
      <c r="M41" s="10" t="str">
        <f t="shared" si="1"/>
        <v>Elementary occupations</v>
      </c>
      <c r="N41" s="11">
        <f>'Occ T5'!Y52</f>
        <v>0.88368709419117097</v>
      </c>
      <c r="O41" s="11">
        <f>'Occ T5'!X52</f>
        <v>-1.8226180046026883</v>
      </c>
      <c r="P41" s="11">
        <f>'Occ T5'!W52</f>
        <v>0.96939632144734134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3.2200780510992786</v>
      </c>
      <c r="O43" s="11">
        <f>'Occ T5'!X54</f>
        <v>7.0877852029826443</v>
      </c>
      <c r="P43" s="11">
        <f>'Occ T5'!W54</f>
        <v>5.2385566964658778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East, North East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10.239287360300338</v>
      </c>
      <c r="C5" s="11">
        <f>HLOOKUP(C$3,'Qual F1'!$M$4:$BW$14,11,FALSE)</f>
        <v>13.455008764642677</v>
      </c>
      <c r="D5" s="11">
        <f>HLOOKUP(D$3,'Qual F1'!$M$4:$BW$14,11,FALSE)</f>
        <v>12.017507705166373</v>
      </c>
      <c r="E5" s="11">
        <f>HLOOKUP(E$3,'Qual F1'!$M$4:$BW$14,11,FALSE)</f>
        <v>14.842130262256765</v>
      </c>
      <c r="F5" s="11">
        <f>HLOOKUP(F$3,'Qual F1'!$M$4:$BW$14,11,FALSE)</f>
        <v>18.636893099097435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65.121378456534998</v>
      </c>
      <c r="C6" s="11">
        <f>HLOOKUP(C$3,'Qual F1'!$M$4:$BW$14,10,FALSE)</f>
        <v>87.898871871729924</v>
      </c>
      <c r="D6" s="11">
        <f>HLOOKUP(D$3,'Qual F1'!$M$4:$BW$14,10,FALSE)</f>
        <v>77.675399740572743</v>
      </c>
      <c r="E6" s="11">
        <f>HLOOKUP(E$3,'Qual F1'!$M$4:$BW$14,10,FALSE)</f>
        <v>93.144316153122247</v>
      </c>
      <c r="F6" s="11">
        <f>HLOOKUP(F$3,'Qual F1'!$M$4:$BW$14,10,FALSE)</f>
        <v>114.30172470980064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148.61623382968008</v>
      </c>
      <c r="C7" s="11">
        <f>HLOOKUP(C$3,'Qual F1'!$M$4:$BW$14,9,FALSE)</f>
        <v>146.37880153305917</v>
      </c>
      <c r="D7" s="11">
        <f>HLOOKUP(D$3,'Qual F1'!$M$4:$BW$14,9,FALSE)</f>
        <v>161.69010378977541</v>
      </c>
      <c r="E7" s="11">
        <f>HLOOKUP(E$3,'Qual F1'!$M$4:$BW$14,9,FALSE)</f>
        <v>181.72036015300796</v>
      </c>
      <c r="F7" s="11">
        <f>HLOOKUP(F$3,'Qual F1'!$M$4:$BW$14,9,FALSE)</f>
        <v>225.99174305209922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51.389216768261569</v>
      </c>
      <c r="C8" s="11">
        <f>HLOOKUP(C$3,'Qual F1'!$M$4:$BW$14,8,FALSE)</f>
        <v>44.95567813198312</v>
      </c>
      <c r="D8" s="11">
        <f>HLOOKUP(D$3,'Qual F1'!$M$4:$BW$14,8,FALSE)</f>
        <v>49.492786481237076</v>
      </c>
      <c r="E8" s="11">
        <f>HLOOKUP(E$3,'Qual F1'!$M$4:$BW$14,8,FALSE)</f>
        <v>48.42690894933731</v>
      </c>
      <c r="F8" s="11">
        <f>HLOOKUP(F$3,'Qual F1'!$M$4:$BW$14,8,FALSE)</f>
        <v>53.825365477237561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41.786649099593802</v>
      </c>
      <c r="C9" s="11">
        <f>HLOOKUP(C$3,'Qual F1'!$M$4:$BW$14,7,FALSE)</f>
        <v>39.321357564190507</v>
      </c>
      <c r="D9" s="11">
        <f>HLOOKUP(D$3,'Qual F1'!$M$4:$BW$14,7,FALSE)</f>
        <v>42.032738048243147</v>
      </c>
      <c r="E9" s="11">
        <f>HLOOKUP(E$3,'Qual F1'!$M$4:$BW$14,7,FALSE)</f>
        <v>44.880602471878397</v>
      </c>
      <c r="F9" s="11">
        <f>HLOOKUP(F$3,'Qual F1'!$M$4:$BW$14,7,FALSE)</f>
        <v>52.518123357921525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204.83908114723747</v>
      </c>
      <c r="C10" s="11">
        <f>HLOOKUP(C$3,'Qual F1'!$M$4:$BW$14,6,FALSE)</f>
        <v>199.54190959728081</v>
      </c>
      <c r="D10" s="11">
        <f>HLOOKUP(D$3,'Qual F1'!$M$4:$BW$14,6,FALSE)</f>
        <v>222.5513395531359</v>
      </c>
      <c r="E10" s="11">
        <f>HLOOKUP(E$3,'Qual F1'!$M$4:$BW$14,6,FALSE)</f>
        <v>215.79098689196255</v>
      </c>
      <c r="F10" s="11">
        <f>HLOOKUP(F$3,'Qual F1'!$M$4:$BW$14,6,FALSE)</f>
        <v>227.23041100478733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211.61817770296304</v>
      </c>
      <c r="C11" s="11">
        <f>HLOOKUP(C$3,'Qual F1'!$M$4:$BW$14,5,FALSE)</f>
        <v>202.78034858880409</v>
      </c>
      <c r="D11" s="11">
        <f>HLOOKUP(D$3,'Qual F1'!$M$4:$BW$14,5,FALSE)</f>
        <v>200.81674239576995</v>
      </c>
      <c r="E11" s="11">
        <f>HLOOKUP(E$3,'Qual F1'!$M$4:$BW$14,5,FALSE)</f>
        <v>193.48193820470317</v>
      </c>
      <c r="F11" s="11">
        <f>HLOOKUP(F$3,'Qual F1'!$M$4:$BW$14,5,FALSE)</f>
        <v>175.37836323559014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114.83576403212476</v>
      </c>
      <c r="C12" s="11">
        <f>HLOOKUP(C$3,'Qual F1'!$M$4:$BW$14,4,FALSE)</f>
        <v>123.58786985880339</v>
      </c>
      <c r="D12" s="11">
        <f>HLOOKUP(D$3,'Qual F1'!$M$4:$BW$14,4,FALSE)</f>
        <v>96.64640032559673</v>
      </c>
      <c r="E12" s="11">
        <f>HLOOKUP(E$3,'Qual F1'!$M$4:$BW$14,4,FALSE)</f>
        <v>91.158550437016913</v>
      </c>
      <c r="F12" s="11">
        <f>HLOOKUP(F$3,'Qual F1'!$M$4:$BW$14,4,FALSE)</f>
        <v>57.258895386593018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56.672211603302948</v>
      </c>
      <c r="C13" s="11">
        <f>HLOOKUP(C$3,'Qual F1'!$M$4:$BW$14,3,FALSE)</f>
        <v>47.081154089506541</v>
      </c>
      <c r="D13" s="11">
        <f>HLOOKUP(D$3,'Qual F1'!$M$4:$BW$14,3,FALSE)</f>
        <v>35.520981960503192</v>
      </c>
      <c r="E13" s="11">
        <f>HLOOKUP(E$3,'Qual F1'!$M$4:$BW$14,3,FALSE)</f>
        <v>30.137206476713803</v>
      </c>
      <c r="F13" s="11">
        <f>HLOOKUP(F$3,'Qual F1'!$M$4:$BW$14,3,FALSE)</f>
        <v>22.01448067687366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905.11799999999903</v>
      </c>
      <c r="C15" s="11">
        <f t="shared" ref="C15:F15" si="0">SUM(C5:C13)</f>
        <v>905.00100000000032</v>
      </c>
      <c r="D15" s="11">
        <f t="shared" si="0"/>
        <v>898.44400000000041</v>
      </c>
      <c r="E15" s="11">
        <f t="shared" si="0"/>
        <v>913.58299999999917</v>
      </c>
      <c r="F15" s="11">
        <f t="shared" si="0"/>
        <v>947.15600000000063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1.1312654659724313</v>
      </c>
      <c r="C19" s="18">
        <f t="shared" si="1"/>
        <v>1.4867396571542653</v>
      </c>
      <c r="D19" s="18">
        <f t="shared" si="1"/>
        <v>1.3375911804371077</v>
      </c>
      <c r="E19" s="18">
        <f t="shared" si="1"/>
        <v>1.6246066599593882</v>
      </c>
      <c r="F19" s="18">
        <f t="shared" si="1"/>
        <v>1.9676687999756557</v>
      </c>
      <c r="G19" s="11"/>
    </row>
    <row r="20" spans="1:7" x14ac:dyDescent="0.2">
      <c r="A20" t="str">
        <f>$A6</f>
        <v>RQF7 Other higher degree</v>
      </c>
      <c r="B20" s="18">
        <f t="shared" si="1"/>
        <v>7.1947943203576852</v>
      </c>
      <c r="C20" s="18">
        <f t="shared" si="1"/>
        <v>9.712571795139441</v>
      </c>
      <c r="D20" s="18">
        <f t="shared" si="1"/>
        <v>8.6455471616008008</v>
      </c>
      <c r="E20" s="18">
        <f t="shared" si="1"/>
        <v>10.195495773577479</v>
      </c>
      <c r="F20" s="18">
        <f t="shared" si="1"/>
        <v>12.067887941352909</v>
      </c>
      <c r="G20" s="11"/>
    </row>
    <row r="21" spans="1:7" x14ac:dyDescent="0.2">
      <c r="A21" t="str">
        <f>$A7</f>
        <v>RQF6 First degree</v>
      </c>
      <c r="B21" s="18">
        <f t="shared" si="1"/>
        <v>16.419542405485281</v>
      </c>
      <c r="C21" s="18">
        <f t="shared" si="1"/>
        <v>16.174435335768592</v>
      </c>
      <c r="D21" s="18">
        <f t="shared" si="1"/>
        <v>17.996681350176008</v>
      </c>
      <c r="E21" s="18">
        <f t="shared" si="1"/>
        <v>19.890952453472551</v>
      </c>
      <c r="F21" s="18">
        <f t="shared" si="1"/>
        <v>23.860033938664703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5.6776262065566723</v>
      </c>
      <c r="C22" s="18">
        <f t="shared" si="3"/>
        <v>4.9674727577077933</v>
      </c>
      <c r="D22" s="18">
        <f t="shared" si="3"/>
        <v>5.5087224669803634</v>
      </c>
      <c r="E22" s="18">
        <f t="shared" si="3"/>
        <v>5.3007673029530276</v>
      </c>
      <c r="F22" s="18">
        <f t="shared" si="3"/>
        <v>5.6828405750729054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4.6167073353522801</v>
      </c>
      <c r="C23" s="18">
        <f t="shared" si="4"/>
        <v>4.3448965873176375</v>
      </c>
      <c r="D23" s="18">
        <f t="shared" si="4"/>
        <v>4.6783926486506813</v>
      </c>
      <c r="E23" s="18">
        <f t="shared" si="4"/>
        <v>4.9125916826252718</v>
      </c>
      <c r="F23" s="18">
        <f t="shared" si="4"/>
        <v>5.5448229603065906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22.631201804321393</v>
      </c>
      <c r="C24" s="18">
        <f t="shared" si="5"/>
        <v>22.048805426433866</v>
      </c>
      <c r="D24" s="18">
        <f t="shared" si="5"/>
        <v>24.770752495774452</v>
      </c>
      <c r="E24" s="18">
        <f t="shared" si="5"/>
        <v>23.620293601343583</v>
      </c>
      <c r="F24" s="18">
        <f t="shared" si="5"/>
        <v>23.990811545805251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23.380175590692403</v>
      </c>
      <c r="C25" s="18">
        <f t="shared" si="6"/>
        <v>22.406643593631831</v>
      </c>
      <c r="D25" s="18">
        <f t="shared" si="6"/>
        <v>22.351614835846181</v>
      </c>
      <c r="E25" s="18">
        <f t="shared" si="6"/>
        <v>21.178364549767601</v>
      </c>
      <c r="F25" s="18">
        <f t="shared" si="6"/>
        <v>18.516312332455268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12.687380433504236</v>
      </c>
      <c r="C26" s="18">
        <f>C12/C$15*100</f>
        <v>13.656103126825645</v>
      </c>
      <c r="D26" s="18">
        <f t="shared" si="7"/>
        <v>10.757086732795443</v>
      </c>
      <c r="E26" s="18">
        <f t="shared" si="7"/>
        <v>9.9781355866973218</v>
      </c>
      <c r="F26" s="18">
        <f t="shared" si="7"/>
        <v>6.0453500148436987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6.2613064377576189</v>
      </c>
      <c r="C27" s="18">
        <f>C13/C$15*100</f>
        <v>5.2023317200209194</v>
      </c>
      <c r="D27" s="18">
        <f t="shared" si="8"/>
        <v>3.9536111277389772</v>
      </c>
      <c r="E27" s="18">
        <f t="shared" si="8"/>
        <v>3.2987923896037725</v>
      </c>
      <c r="F27" s="18">
        <f t="shared" si="8"/>
        <v>2.3242718915230065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7.0664895370109893</v>
      </c>
      <c r="C33" s="18">
        <f t="shared" si="9"/>
        <v>-10.683761598534192</v>
      </c>
      <c r="D33" s="18">
        <f t="shared" si="9"/>
        <v>4.3125028579319657</v>
      </c>
      <c r="E33" s="18">
        <f t="shared" si="9"/>
        <v>2.302848791144485</v>
      </c>
      <c r="F33" s="18">
        <f>IF(F$3-D$3 &lt;&gt; 0,(EXP(LN(F5/D5)/(F$3-D$3))-1)*100,0)</f>
        <v>2.9683942913068417</v>
      </c>
    </row>
    <row r="34" spans="1:6" x14ac:dyDescent="0.2">
      <c r="A34" t="str">
        <f>$A20</f>
        <v>RQF7 Other higher degree</v>
      </c>
      <c r="B34" s="18">
        <f t="shared" si="9"/>
        <v>7.7866387761689637</v>
      </c>
      <c r="C34" s="18">
        <f t="shared" si="9"/>
        <v>-11.630948058214219</v>
      </c>
      <c r="D34" s="18">
        <f t="shared" si="9"/>
        <v>3.6990009412659175</v>
      </c>
      <c r="E34" s="18">
        <f t="shared" si="9"/>
        <v>2.0680088252979179</v>
      </c>
      <c r="F34" s="18">
        <f t="shared" ref="F34:F43" si="10">IF(F$3-D$3 &lt;&gt; 0,(EXP(LN(F6/D6)/(F$3-D$3))-1)*100,0)</f>
        <v>2.6088024807917609</v>
      </c>
    </row>
    <row r="35" spans="1:6" x14ac:dyDescent="0.2">
      <c r="A35" t="str">
        <f>$A21</f>
        <v>RQF6 First degree</v>
      </c>
      <c r="B35" s="18">
        <f t="shared" si="9"/>
        <v>-0.37852126277346798</v>
      </c>
      <c r="C35" s="18">
        <f t="shared" si="9"/>
        <v>10.460054390634021</v>
      </c>
      <c r="D35" s="18">
        <f t="shared" si="9"/>
        <v>2.3632414368427446</v>
      </c>
      <c r="E35" s="18">
        <f t="shared" si="9"/>
        <v>2.2042365110366946</v>
      </c>
      <c r="F35" s="18">
        <f t="shared" si="10"/>
        <v>2.2572106908172129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-3.2884956861821912</v>
      </c>
      <c r="C36" s="18">
        <f t="shared" ref="C36:E36" si="12">IF(D$3-C$3 &lt;&gt; 0,(EXP(LN(D8/C8)/(D$3-C$3))-1)*100,0)</f>
        <v>10.09240331317811</v>
      </c>
      <c r="D36" s="18">
        <f t="shared" si="12"/>
        <v>-0.43447943618236673</v>
      </c>
      <c r="E36" s="18">
        <f t="shared" si="12"/>
        <v>1.0624968729326945</v>
      </c>
      <c r="F36" s="18">
        <f t="shared" si="10"/>
        <v>0.56102053912454597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-1.5087295945130808</v>
      </c>
      <c r="C37" s="18">
        <f t="shared" si="13"/>
        <v>6.8954396592905587</v>
      </c>
      <c r="D37" s="18">
        <f t="shared" si="13"/>
        <v>1.3197709658128609</v>
      </c>
      <c r="E37" s="18">
        <f t="shared" si="13"/>
        <v>1.5839397328631044</v>
      </c>
      <c r="F37" s="18">
        <f t="shared" si="10"/>
        <v>1.4958070366924536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-0.65286981932602961</v>
      </c>
      <c r="C38" s="18">
        <f t="shared" si="14"/>
        <v>11.531126469769259</v>
      </c>
      <c r="D38" s="18">
        <f t="shared" si="14"/>
        <v>-0.61505134027983743</v>
      </c>
      <c r="E38" s="18">
        <f t="shared" si="14"/>
        <v>0.51787881257734369</v>
      </c>
      <c r="F38" s="18">
        <f t="shared" si="10"/>
        <v>0.13880767939249417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-1.0608388824045467</v>
      </c>
      <c r="C39" s="18">
        <f t="shared" si="15"/>
        <v>-0.96834146242440466</v>
      </c>
      <c r="D39" s="18">
        <f t="shared" si="15"/>
        <v>-0.74140984251969133</v>
      </c>
      <c r="E39" s="18">
        <f t="shared" si="15"/>
        <v>-0.97757486475202882</v>
      </c>
      <c r="F39" s="18">
        <f t="shared" si="10"/>
        <v>-0.89891569069873167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1.8531982527018487</v>
      </c>
      <c r="C40" s="18">
        <f t="shared" si="16"/>
        <v>-21.799444851656347</v>
      </c>
      <c r="D40" s="18">
        <f t="shared" si="16"/>
        <v>-1.1623648816748711</v>
      </c>
      <c r="E40" s="18">
        <f t="shared" si="16"/>
        <v>-4.5437090314565554</v>
      </c>
      <c r="F40" s="18">
        <f t="shared" si="10"/>
        <v>-3.4296470172899385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-4.5294917173871578</v>
      </c>
      <c r="C41" s="18">
        <f t="shared" si="17"/>
        <v>-24.553714437471452</v>
      </c>
      <c r="D41" s="18">
        <f t="shared" si="17"/>
        <v>-3.2338179571716363</v>
      </c>
      <c r="E41" s="18">
        <f t="shared" si="17"/>
        <v>-3.0917959403786277</v>
      </c>
      <c r="F41" s="18">
        <f t="shared" si="10"/>
        <v>-3.1391597579045749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-3.2317795007008598E-3</v>
      </c>
      <c r="C43" s="18">
        <f t="shared" ref="C43" si="18">IF(D$3-C$3 &lt;&gt; 0,(EXP(LN(D15/C15)/(D$3-C$3))-1)*100,0)</f>
        <v>-0.72452958615514262</v>
      </c>
      <c r="D43" s="18">
        <f>IF(E$3-D$3 &lt;&gt; 0,(EXP(LN(E15/D15)/(E$3-D$3))-1)*100,0)</f>
        <v>0.3347561177915015</v>
      </c>
      <c r="E43" s="18">
        <f>IF(F$3-E$3 &lt;&gt; 0,(EXP(LN(F15/E15)/(F$3-E$3))-1)*100,0)</f>
        <v>0.36154780624686467</v>
      </c>
      <c r="F43" s="18">
        <f t="shared" si="10"/>
        <v>0.35261644863415764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3.2157214043423394</v>
      </c>
      <c r="C47" s="27">
        <f>D5-C5</f>
        <v>-1.437501059476304</v>
      </c>
      <c r="D47" s="27">
        <f>E5-D5</f>
        <v>2.8246225570903913</v>
      </c>
      <c r="E47" s="27">
        <f>F5-E5</f>
        <v>3.7947628368406701</v>
      </c>
      <c r="F47" s="27">
        <f>F5-D5</f>
        <v>6.6193853939310614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22.777493415194925</v>
      </c>
      <c r="C48" s="27">
        <f t="shared" si="20"/>
        <v>-10.22347213115718</v>
      </c>
      <c r="D48" s="27">
        <f t="shared" si="20"/>
        <v>15.468916412549504</v>
      </c>
      <c r="E48" s="27">
        <f t="shared" si="20"/>
        <v>21.157408556678391</v>
      </c>
      <c r="F48" s="27">
        <f t="shared" ref="F48:F57" si="21">F6-D6</f>
        <v>36.626324969227895</v>
      </c>
    </row>
    <row r="49" spans="1:6" x14ac:dyDescent="0.2">
      <c r="A49" t="str">
        <f t="shared" si="19"/>
        <v>RQF6 First degree</v>
      </c>
      <c r="B49" s="27">
        <f t="shared" ref="B49:E49" si="22">C7-B7</f>
        <v>-2.2374322966209093</v>
      </c>
      <c r="C49" s="27">
        <f t="shared" si="22"/>
        <v>15.311302256716232</v>
      </c>
      <c r="D49" s="27">
        <f t="shared" si="22"/>
        <v>20.030256363232553</v>
      </c>
      <c r="E49" s="27">
        <f t="shared" si="22"/>
        <v>44.271382899091265</v>
      </c>
      <c r="F49" s="27">
        <f t="shared" si="21"/>
        <v>64.301639262323818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-6.433538636278449</v>
      </c>
      <c r="C50" s="27">
        <f t="shared" si="23"/>
        <v>4.5371083492539555</v>
      </c>
      <c r="D50" s="27">
        <f t="shared" si="23"/>
        <v>-1.0658775318997655</v>
      </c>
      <c r="E50" s="27">
        <f t="shared" si="23"/>
        <v>5.398456527900251</v>
      </c>
      <c r="F50" s="27">
        <f t="shared" si="21"/>
        <v>4.3325789960004855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-2.4652915354032956</v>
      </c>
      <c r="C51" s="27">
        <f t="shared" si="24"/>
        <v>2.7113804840526399</v>
      </c>
      <c r="D51" s="27">
        <f t="shared" si="24"/>
        <v>2.8478644236352508</v>
      </c>
      <c r="E51" s="27">
        <f t="shared" si="24"/>
        <v>7.6375208860431272</v>
      </c>
      <c r="F51" s="27">
        <f t="shared" si="21"/>
        <v>10.485385309678378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-5.2971715499566585</v>
      </c>
      <c r="C52" s="27">
        <f t="shared" si="25"/>
        <v>23.009429955855097</v>
      </c>
      <c r="D52" s="27">
        <f t="shared" si="25"/>
        <v>-6.7603526611733571</v>
      </c>
      <c r="E52" s="27">
        <f t="shared" si="25"/>
        <v>11.439424112824781</v>
      </c>
      <c r="F52" s="27">
        <f t="shared" si="21"/>
        <v>4.6790714516514242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-8.83782911415895</v>
      </c>
      <c r="C53" s="27">
        <f>D11-C11</f>
        <v>-1.9636061930341384</v>
      </c>
      <c r="D53" s="27">
        <f t="shared" si="26"/>
        <v>-7.3348041910667803</v>
      </c>
      <c r="E53" s="27">
        <f t="shared" si="26"/>
        <v>-18.103574969113026</v>
      </c>
      <c r="F53" s="27">
        <f t="shared" si="21"/>
        <v>-25.438379160179807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8.7521058266786298</v>
      </c>
      <c r="C54" s="27">
        <f t="shared" si="27"/>
        <v>-26.941469533206657</v>
      </c>
      <c r="D54" s="27">
        <f t="shared" si="27"/>
        <v>-5.4878498885798166</v>
      </c>
      <c r="E54" s="27">
        <f t="shared" si="27"/>
        <v>-33.899655050423895</v>
      </c>
      <c r="F54" s="27">
        <f t="shared" si="21"/>
        <v>-39.387504939003712</v>
      </c>
    </row>
    <row r="55" spans="1:6" x14ac:dyDescent="0.2">
      <c r="A55" t="str">
        <f t="shared" si="19"/>
        <v>No Qualification</v>
      </c>
      <c r="B55" s="27">
        <f t="shared" ref="B55:E55" si="28">C13-B13</f>
        <v>-9.5910575137964074</v>
      </c>
      <c r="C55" s="27">
        <f t="shared" si="28"/>
        <v>-11.560172129003348</v>
      </c>
      <c r="D55" s="27">
        <f t="shared" si="28"/>
        <v>-5.383775483789389</v>
      </c>
      <c r="E55" s="27">
        <f t="shared" si="28"/>
        <v>-8.1227257998401434</v>
      </c>
      <c r="F55" s="27">
        <f t="shared" si="21"/>
        <v>-13.506501283629532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-0.11699999999871125</v>
      </c>
      <c r="C57" s="29">
        <f t="shared" ref="C57" si="29">D15-C15</f>
        <v>-6.5569999999999027</v>
      </c>
      <c r="D57" s="29">
        <f>E15-D15</f>
        <v>15.138999999998759</v>
      </c>
      <c r="E57" s="29">
        <f>F15-E15</f>
        <v>33.573000000001457</v>
      </c>
      <c r="F57" s="29">
        <f t="shared" si="21"/>
        <v>48.712000000000216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East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61.490058670371418</v>
      </c>
      <c r="N6" s="11">
        <v>53.872021675557335</v>
      </c>
      <c r="O6" s="11">
        <v>54.331378289700588</v>
      </c>
      <c r="P6" s="11">
        <v>54.81817047938052</v>
      </c>
      <c r="Q6" s="11">
        <v>51.953689816501409</v>
      </c>
      <c r="R6" s="11">
        <v>56.672211603302948</v>
      </c>
      <c r="S6" s="11">
        <v>44.547066289908386</v>
      </c>
      <c r="T6" s="11">
        <v>51.180565295554963</v>
      </c>
      <c r="U6" s="11">
        <v>49.202934859440866</v>
      </c>
      <c r="V6" s="11">
        <v>47.081154089506541</v>
      </c>
      <c r="W6" s="11">
        <v>35.520981960503192</v>
      </c>
      <c r="X6" s="11">
        <v>36.052732718284453</v>
      </c>
      <c r="Y6" s="11">
        <v>35.535930722227185</v>
      </c>
      <c r="Z6" s="11">
        <v>33.353167212420075</v>
      </c>
      <c r="AA6" s="11">
        <v>31.237406162810444</v>
      </c>
      <c r="AB6" s="11">
        <v>30.137206476713803</v>
      </c>
      <c r="AC6" s="11">
        <v>29.168198035151555</v>
      </c>
      <c r="AD6" s="11">
        <v>28.210141919509077</v>
      </c>
      <c r="AE6" s="11">
        <v>27.272137462182997</v>
      </c>
      <c r="AF6" s="11">
        <v>26.354261079567603</v>
      </c>
      <c r="AG6" s="11">
        <v>25.466562323275241</v>
      </c>
      <c r="AH6" s="11">
        <v>24.595558817547431</v>
      </c>
      <c r="AI6" s="11">
        <v>23.74355468511488</v>
      </c>
      <c r="AJ6" s="11">
        <v>22.915298487558378</v>
      </c>
      <c r="AK6" s="11">
        <v>22.146794501836332</v>
      </c>
      <c r="AL6" s="11">
        <v>22.01448067687366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139.31962427781016</v>
      </c>
      <c r="N7" s="11">
        <v>128.26500583786355</v>
      </c>
      <c r="O7" s="11">
        <v>134.31953256416696</v>
      </c>
      <c r="P7" s="11">
        <v>133.50853616641197</v>
      </c>
      <c r="Q7" s="11">
        <v>135.92716740759815</v>
      </c>
      <c r="R7" s="11">
        <v>114.83576403212476</v>
      </c>
      <c r="S7" s="11">
        <v>108.56681480689313</v>
      </c>
      <c r="T7" s="11">
        <v>130.29636834703177</v>
      </c>
      <c r="U7" s="11">
        <v>122.91307435074293</v>
      </c>
      <c r="V7" s="11">
        <v>123.58786985880339</v>
      </c>
      <c r="W7" s="11">
        <v>96.64640032559673</v>
      </c>
      <c r="X7" s="11">
        <v>108.16349288857121</v>
      </c>
      <c r="Y7" s="11">
        <v>101.19715841193309</v>
      </c>
      <c r="Z7" s="11">
        <v>97.796638909551376</v>
      </c>
      <c r="AA7" s="11">
        <v>94.574185909979207</v>
      </c>
      <c r="AB7" s="11">
        <v>91.158550437016913</v>
      </c>
      <c r="AC7" s="11">
        <v>87.663750287054341</v>
      </c>
      <c r="AD7" s="11">
        <v>84.154878063241611</v>
      </c>
      <c r="AE7" s="11">
        <v>80.672976248285565</v>
      </c>
      <c r="AF7" s="11">
        <v>77.220859609137449</v>
      </c>
      <c r="AG7" s="11">
        <v>73.823092112743964</v>
      </c>
      <c r="AH7" s="11">
        <v>70.449116605623516</v>
      </c>
      <c r="AI7" s="11">
        <v>67.111170192778573</v>
      </c>
      <c r="AJ7" s="11">
        <v>63.814346586825366</v>
      </c>
      <c r="AK7" s="11">
        <v>60.54526412169993</v>
      </c>
      <c r="AL7" s="11">
        <v>57.258895386593018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216.87027864861952</v>
      </c>
      <c r="N8" s="11">
        <v>216.25127814474547</v>
      </c>
      <c r="O8" s="11">
        <v>208.12585572314234</v>
      </c>
      <c r="P8" s="11">
        <v>210.24923359960107</v>
      </c>
      <c r="Q8" s="11">
        <v>207.92137529086725</v>
      </c>
      <c r="R8" s="11">
        <v>211.61817770296304</v>
      </c>
      <c r="S8" s="11">
        <v>195.56686766969779</v>
      </c>
      <c r="T8" s="11">
        <v>197.0380243798233</v>
      </c>
      <c r="U8" s="11">
        <v>220.8488971144815</v>
      </c>
      <c r="V8" s="11">
        <v>202.78034858880409</v>
      </c>
      <c r="W8" s="11">
        <v>200.81674239576995</v>
      </c>
      <c r="X8" s="11">
        <v>202.00686641056501</v>
      </c>
      <c r="Y8" s="11">
        <v>197.37766986922199</v>
      </c>
      <c r="Z8" s="11">
        <v>195.99399469447167</v>
      </c>
      <c r="AA8" s="11">
        <v>194.95502912136592</v>
      </c>
      <c r="AB8" s="11">
        <v>193.48193820470317</v>
      </c>
      <c r="AC8" s="11">
        <v>191.78757789488637</v>
      </c>
      <c r="AD8" s="11">
        <v>190.00893502371284</v>
      </c>
      <c r="AE8" s="11">
        <v>188.21392188942431</v>
      </c>
      <c r="AF8" s="11">
        <v>186.4096786259621</v>
      </c>
      <c r="AG8" s="11">
        <v>184.6567988845716</v>
      </c>
      <c r="AH8" s="11">
        <v>182.87043407717249</v>
      </c>
      <c r="AI8" s="11">
        <v>181.06742415628403</v>
      </c>
      <c r="AJ8" s="11">
        <v>179.25625230338494</v>
      </c>
      <c r="AK8" s="11">
        <v>177.40468334096443</v>
      </c>
      <c r="AL8" s="11">
        <v>175.37836323559014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189.84189560683029</v>
      </c>
      <c r="N9" s="11">
        <v>200.30461106758494</v>
      </c>
      <c r="O9" s="11">
        <v>190.51833343663836</v>
      </c>
      <c r="P9" s="11">
        <v>199.55561916140584</v>
      </c>
      <c r="Q9" s="11">
        <v>207.10826020737679</v>
      </c>
      <c r="R9" s="11">
        <v>204.83908114723747</v>
      </c>
      <c r="S9" s="11">
        <v>211.74203273660316</v>
      </c>
      <c r="T9" s="11">
        <v>198.25658838850586</v>
      </c>
      <c r="U9" s="11">
        <v>212.02580090419207</v>
      </c>
      <c r="V9" s="11">
        <v>199.54190959728081</v>
      </c>
      <c r="W9" s="11">
        <v>222.5513395531359</v>
      </c>
      <c r="X9" s="11">
        <v>208.25272358192865</v>
      </c>
      <c r="Y9" s="11">
        <v>211.19589276464399</v>
      </c>
      <c r="Z9" s="11">
        <v>212.60991289521476</v>
      </c>
      <c r="AA9" s="11">
        <v>214.43361777356097</v>
      </c>
      <c r="AB9" s="11">
        <v>215.79098689196255</v>
      </c>
      <c r="AC9" s="11">
        <v>216.92821048811592</v>
      </c>
      <c r="AD9" s="11">
        <v>218.01368037888722</v>
      </c>
      <c r="AE9" s="11">
        <v>219.10386722195659</v>
      </c>
      <c r="AF9" s="11">
        <v>220.20835158756466</v>
      </c>
      <c r="AG9" s="11">
        <v>221.39416578483571</v>
      </c>
      <c r="AH9" s="11">
        <v>222.56975939255025</v>
      </c>
      <c r="AI9" s="11">
        <v>223.75727785619981</v>
      </c>
      <c r="AJ9" s="11">
        <v>224.96877422127946</v>
      </c>
      <c r="AK9" s="11">
        <v>226.16988697258586</v>
      </c>
      <c r="AL9" s="11">
        <v>227.23041100478733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37.111404221516004</v>
      </c>
      <c r="N10" s="11">
        <v>38.525941519735248</v>
      </c>
      <c r="O10" s="11">
        <v>35.826806789547973</v>
      </c>
      <c r="P10" s="11">
        <v>34.264758460418051</v>
      </c>
      <c r="Q10" s="11">
        <v>35.948500890759696</v>
      </c>
      <c r="R10" s="11">
        <v>41.786649099593802</v>
      </c>
      <c r="S10" s="11">
        <v>41.66578832828742</v>
      </c>
      <c r="T10" s="11">
        <v>40.087139198304477</v>
      </c>
      <c r="U10" s="11">
        <v>40.620396395844288</v>
      </c>
      <c r="V10" s="11">
        <v>39.321357564190507</v>
      </c>
      <c r="W10" s="11">
        <v>42.032738048243147</v>
      </c>
      <c r="X10" s="11">
        <v>43.166522593061018</v>
      </c>
      <c r="Y10" s="11">
        <v>42.624275951808549</v>
      </c>
      <c r="Z10" s="11">
        <v>43.334078032885486</v>
      </c>
      <c r="AA10" s="11">
        <v>44.152600465334679</v>
      </c>
      <c r="AB10" s="11">
        <v>44.880602471878397</v>
      </c>
      <c r="AC10" s="11">
        <v>45.586247329308463</v>
      </c>
      <c r="AD10" s="11">
        <v>46.315982354104563</v>
      </c>
      <c r="AE10">
        <v>47.041313563532057</v>
      </c>
      <c r="AF10">
        <v>47.770042992749751</v>
      </c>
      <c r="AG10">
        <v>48.539074876081912</v>
      </c>
      <c r="AH10">
        <v>49.315444814987984</v>
      </c>
      <c r="AI10" s="11">
        <v>50.104119117335181</v>
      </c>
      <c r="AJ10" s="11">
        <v>50.910741584095923</v>
      </c>
      <c r="AK10" s="11">
        <v>51.716891752051332</v>
      </c>
      <c r="AL10" s="11">
        <v>52.518123357921525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47.527772988875036</v>
      </c>
      <c r="N11" s="11">
        <v>47.781619977600464</v>
      </c>
      <c r="O11" s="11">
        <v>46.843541714718526</v>
      </c>
      <c r="P11" s="11">
        <v>43.749434631889265</v>
      </c>
      <c r="Q11" s="11">
        <v>45.679624629208043</v>
      </c>
      <c r="R11" s="11">
        <v>51.389216768261569</v>
      </c>
      <c r="S11" s="11">
        <v>49.232669691758623</v>
      </c>
      <c r="T11" s="11">
        <v>45.977825319586643</v>
      </c>
      <c r="U11" s="11">
        <v>44.962919829880398</v>
      </c>
      <c r="V11" s="11">
        <v>44.95567813198312</v>
      </c>
      <c r="W11" s="11">
        <v>49.492786481237076</v>
      </c>
      <c r="X11" s="11">
        <v>48.439255681254764</v>
      </c>
      <c r="Y11" s="11">
        <v>47.446475649080675</v>
      </c>
      <c r="Z11" s="11">
        <v>47.71746754954998</v>
      </c>
      <c r="AA11" s="11">
        <v>48.127377408983698</v>
      </c>
      <c r="AB11" s="11">
        <v>48.42690894933731</v>
      </c>
      <c r="AC11" s="11">
        <v>48.681724119396755</v>
      </c>
      <c r="AD11" s="11">
        <v>48.954766809867024</v>
      </c>
      <c r="AE11">
        <v>49.364384236770107</v>
      </c>
      <c r="AF11">
        <v>49.908829534123946</v>
      </c>
      <c r="AG11">
        <v>50.489923371084302</v>
      </c>
      <c r="AH11">
        <v>51.091102825399382</v>
      </c>
      <c r="AI11" s="11">
        <v>51.736310894161591</v>
      </c>
      <c r="AJ11" s="11">
        <v>52.422199514985593</v>
      </c>
      <c r="AK11" s="11">
        <v>53.139124684239484</v>
      </c>
      <c r="AL11" s="11">
        <v>53.825365477237561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115.41407319205541</v>
      </c>
      <c r="N12" s="11">
        <v>122.84172881817443</v>
      </c>
      <c r="O12" s="11">
        <v>123.911616430043</v>
      </c>
      <c r="P12" s="11">
        <v>118.38103668165883</v>
      </c>
      <c r="Q12" s="11">
        <v>126.81562283972143</v>
      </c>
      <c r="R12" s="11">
        <v>148.61623382968008</v>
      </c>
      <c r="S12" s="11">
        <v>146.81839933912812</v>
      </c>
      <c r="T12" s="11">
        <v>141.07191283339506</v>
      </c>
      <c r="U12" s="11">
        <v>147.12656164872038</v>
      </c>
      <c r="V12" s="11">
        <v>146.37880153305917</v>
      </c>
      <c r="W12" s="11">
        <v>161.69010378977541</v>
      </c>
      <c r="X12" s="11">
        <v>167.6335514686547</v>
      </c>
      <c r="Y12" s="11">
        <v>167.51028349189264</v>
      </c>
      <c r="Z12" s="11">
        <v>172.13271734910407</v>
      </c>
      <c r="AA12" s="11">
        <v>177.10440063289641</v>
      </c>
      <c r="AB12" s="11">
        <v>181.72036015300796</v>
      </c>
      <c r="AC12" s="11">
        <v>186.19249778793414</v>
      </c>
      <c r="AD12" s="11">
        <v>190.60656148483238</v>
      </c>
      <c r="AE12">
        <v>194.95965499105924</v>
      </c>
      <c r="AF12">
        <v>199.24867186069338</v>
      </c>
      <c r="AG12">
        <v>203.64027630704601</v>
      </c>
      <c r="AH12">
        <v>208.0623492094866</v>
      </c>
      <c r="AI12">
        <v>212.50991167155229</v>
      </c>
      <c r="AJ12">
        <v>217.00349183970943</v>
      </c>
      <c r="AK12">
        <v>221.52785215889045</v>
      </c>
      <c r="AL12">
        <v>225.99174305209922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57.198105522352137</v>
      </c>
      <c r="N13" s="11">
        <v>46.347378526558337</v>
      </c>
      <c r="O13" s="11">
        <v>43.970696084779604</v>
      </c>
      <c r="P13" s="11">
        <v>53.828665101731268</v>
      </c>
      <c r="Q13" s="11">
        <v>56.728661926951624</v>
      </c>
      <c r="R13" s="11">
        <v>65.121378456534998</v>
      </c>
      <c r="S13" s="11">
        <v>61.464382606229137</v>
      </c>
      <c r="T13" s="11">
        <v>75.685025712436769</v>
      </c>
      <c r="U13" s="11">
        <v>63.041809390489995</v>
      </c>
      <c r="V13" s="11">
        <v>87.898871871729924</v>
      </c>
      <c r="W13" s="11">
        <v>77.675399740572743</v>
      </c>
      <c r="X13" s="11">
        <v>73.747652884121251</v>
      </c>
      <c r="Y13" s="11">
        <v>84.2676761089661</v>
      </c>
      <c r="Z13" s="11">
        <v>87.266063470986964</v>
      </c>
      <c r="AA13" s="11">
        <v>90.347924293281736</v>
      </c>
      <c r="AB13" s="11">
        <v>93.144316153122247</v>
      </c>
      <c r="AC13" s="11">
        <v>95.75170258833657</v>
      </c>
      <c r="AD13" s="11">
        <v>98.226362297624206</v>
      </c>
      <c r="AE13">
        <v>100.60031288356177</v>
      </c>
      <c r="AF13">
        <v>102.87521307721568</v>
      </c>
      <c r="AG13">
        <v>105.07608970285881</v>
      </c>
      <c r="AH13">
        <v>107.16418340327684</v>
      </c>
      <c r="AI13">
        <v>109.14137545077837</v>
      </c>
      <c r="AJ13">
        <v>111.01699824612423</v>
      </c>
      <c r="AK13">
        <v>112.76030118452283</v>
      </c>
      <c r="AL13">
        <v>114.30172470980064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9.1217868715699737</v>
      </c>
      <c r="N14" s="11">
        <v>7.4334144321795668</v>
      </c>
      <c r="O14" s="11">
        <v>6.8052389672631799</v>
      </c>
      <c r="P14" s="11">
        <v>8.6515457175035664</v>
      </c>
      <c r="Q14" s="11">
        <v>8.7890969910139525</v>
      </c>
      <c r="R14" s="11">
        <v>10.239287360300338</v>
      </c>
      <c r="S14" s="11">
        <v>9.8519785314937867</v>
      </c>
      <c r="T14" s="11">
        <v>12.130550525361457</v>
      </c>
      <c r="U14" s="11">
        <v>10.633605506208022</v>
      </c>
      <c r="V14" s="11">
        <v>13.455008764642677</v>
      </c>
      <c r="W14" s="11">
        <v>12.017507705166373</v>
      </c>
      <c r="X14" s="11">
        <v>11.441201773558953</v>
      </c>
      <c r="Y14" s="11">
        <v>13.327637030225308</v>
      </c>
      <c r="Z14" s="11">
        <v>13.839959885814885</v>
      </c>
      <c r="AA14" s="11">
        <v>14.364458231787093</v>
      </c>
      <c r="AB14" s="11">
        <v>14.842130262256765</v>
      </c>
      <c r="AC14" s="11">
        <v>15.294091469817038</v>
      </c>
      <c r="AD14" s="11">
        <v>15.72769166822075</v>
      </c>
      <c r="AE14">
        <v>16.148431503227393</v>
      </c>
      <c r="AF14">
        <v>16.550091632986643</v>
      </c>
      <c r="AG14">
        <v>16.944016637502351</v>
      </c>
      <c r="AH14">
        <v>17.31805085395462</v>
      </c>
      <c r="AI14">
        <v>17.676855975795981</v>
      </c>
      <c r="AJ14">
        <v>18.016897216036735</v>
      </c>
      <c r="AK14">
        <v>18.343201283209527</v>
      </c>
      <c r="AL14">
        <v>18.636893099097435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East</v>
      </c>
      <c r="W1" s="203" t="str">
        <f>CONCATENATE("Shift-share Figure 1: Levels of Employment, ",C4," - ",F40,", ",Info!B5)</f>
        <v>Shift-share Figure 1: Levels of Employment, 2015 - 2035, North East</v>
      </c>
      <c r="AK1" s="203" t="str">
        <f>CONCATENATE("Shift-share Figure 1.1: Net Changes, ",C4,"-",F40,", ",Info!B5)</f>
        <v>Shift-share Figure 1.1: Net Changes, 2015-2035, North East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39.600263863472534</v>
      </c>
      <c r="C8" s="141">
        <f t="shared" ref="C8:C33" si="0">B8/B$35*100</f>
        <v>4.3751493024636048</v>
      </c>
      <c r="E8" s="151">
        <v>46.837469273802256</v>
      </c>
      <c r="F8" s="141">
        <f t="shared" ref="F8:F33" si="1">E8/E$35*100</f>
        <v>5.2131762551480403</v>
      </c>
      <c r="H8" s="151">
        <f>E8-B8</f>
        <v>7.2372054103297216</v>
      </c>
      <c r="I8" s="141">
        <f>IF(B8&lt;&gt;0,((E8/B8)-1)*100,0)</f>
        <v>18.275649463551559</v>
      </c>
      <c r="K8" s="207">
        <f t="shared" ref="K8:K33" si="2">(($E$35/$B$35)-1)*B8</f>
        <v>-0.29199746444643021</v>
      </c>
      <c r="L8" s="141">
        <f>IF(B8&lt;&gt;0,K8/B8*100,0)</f>
        <v>-0.73736242125338469</v>
      </c>
      <c r="N8" s="151">
        <f>H8-(K8+Q8)</f>
        <v>7.778494515565872</v>
      </c>
      <c r="O8" s="141">
        <f>IF(B8&lt;&gt;0,N8/B8*100,0)</f>
        <v>19.642532035602901</v>
      </c>
      <c r="Q8" s="151">
        <v>-0.2492916407897201</v>
      </c>
      <c r="R8" s="141">
        <f>IF(B8&lt;&gt;0,Q8/B8*100,0)</f>
        <v>-0.62952015079795431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27.151450121702112</v>
      </c>
      <c r="C9" s="141">
        <f t="shared" si="0"/>
        <v>2.9997691043269614</v>
      </c>
      <c r="E9" s="151">
        <v>29.250375954647009</v>
      </c>
      <c r="F9" s="141">
        <f t="shared" si="1"/>
        <v>3.2556704652317796</v>
      </c>
      <c r="H9" s="151">
        <f t="shared" ref="H9:H32" si="3">E9-B9</f>
        <v>2.0989258329448965</v>
      </c>
      <c r="I9" s="141">
        <f t="shared" ref="I9:I32" si="4">IF(B9&lt;&gt;0,((E9/B9)-1)*100,0)</f>
        <v>7.7304373193210374</v>
      </c>
      <c r="K9" s="207">
        <f t="shared" si="2"/>
        <v>-0.20020459002278776</v>
      </c>
      <c r="L9" s="141">
        <f t="shared" ref="L9:L32" si="5">IF(B9&lt;&gt;0,K9/B9*100,0)</f>
        <v>-0.73736242125338469</v>
      </c>
      <c r="N9" s="151">
        <f t="shared" ref="N9:N31" si="6">H9-(K9+Q9)</f>
        <v>1.528958495160383</v>
      </c>
      <c r="O9" s="141">
        <f>IF(B9&lt;&gt;0,N9/B9*100,0)</f>
        <v>5.6312222305146378</v>
      </c>
      <c r="Q9" s="151">
        <v>0.77017192780730137</v>
      </c>
      <c r="R9" s="141">
        <f>IF(B9&lt;&gt;0,Q9/B9*100,0)</f>
        <v>2.8365775100597816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39.97279455164594</v>
      </c>
      <c r="C10" s="141">
        <f t="shared" si="0"/>
        <v>4.4163075479270031</v>
      </c>
      <c r="E10" s="151">
        <v>44.316162132984935</v>
      </c>
      <c r="F10" s="141">
        <f t="shared" si="1"/>
        <v>4.9325458384701708</v>
      </c>
      <c r="H10" s="151">
        <f t="shared" si="3"/>
        <v>4.3433675813389954</v>
      </c>
      <c r="I10" s="141">
        <f t="shared" si="4"/>
        <v>10.865809183611731</v>
      </c>
      <c r="K10" s="207">
        <f t="shared" si="2"/>
        <v>-0.29474436574865753</v>
      </c>
      <c r="L10" s="141">
        <f t="shared" si="5"/>
        <v>-0.73736242125338469</v>
      </c>
      <c r="N10" s="151">
        <f t="shared" si="6"/>
        <v>5.8036999822141944</v>
      </c>
      <c r="O10" s="141">
        <f t="shared" ref="O10:O32" si="7">IF(B10&lt;&gt;0,N10/B10*100,0)</f>
        <v>14.519124938126746</v>
      </c>
      <c r="Q10" s="151">
        <v>-1.1655880351265413</v>
      </c>
      <c r="R10" s="141">
        <f t="shared" ref="R10:R32" si="8">IF(B10&lt;&gt;0,Q10/B10*100,0)</f>
        <v>-2.9159533332616254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54.315991740109979</v>
      </c>
      <c r="C11" s="141">
        <f t="shared" si="0"/>
        <v>6.0009845942860451</v>
      </c>
      <c r="E11" s="151">
        <v>59.188712304029288</v>
      </c>
      <c r="F11" s="141">
        <f t="shared" si="1"/>
        <v>6.587913359544868</v>
      </c>
      <c r="H11" s="151">
        <f>E11-B11</f>
        <v>4.8727205639193087</v>
      </c>
      <c r="I11" s="141">
        <f>IF(B11&lt;&gt;0,((E11/B11)-1)*100,0)</f>
        <v>8.9710606541701488</v>
      </c>
      <c r="K11" s="207">
        <f t="shared" si="2"/>
        <v>-0.40050571182266337</v>
      </c>
      <c r="L11" s="141">
        <f t="shared" si="5"/>
        <v>-0.73736242125338469</v>
      </c>
      <c r="N11" s="151">
        <f t="shared" si="6"/>
        <v>4.9726150814205532</v>
      </c>
      <c r="O11" s="141">
        <f t="shared" si="7"/>
        <v>9.1549742941515611</v>
      </c>
      <c r="Q11" s="151">
        <v>0.30061119432141875</v>
      </c>
      <c r="R11" s="141">
        <f>IF(B11&lt;&gt;0,Q11/B11*100,0)</f>
        <v>0.55344878127196295</v>
      </c>
      <c r="T11" s="136"/>
    </row>
    <row r="12" spans="1:97" x14ac:dyDescent="0.2">
      <c r="A12" s="10" t="str">
        <f>name!$D8</f>
        <v>23 Teaching and other educational professionals</v>
      </c>
      <c r="B12" s="151">
        <v>38.373722043206286</v>
      </c>
      <c r="C12" s="141">
        <f t="shared" si="0"/>
        <v>4.2396374885049548</v>
      </c>
      <c r="E12" s="151">
        <v>41.182468618205775</v>
      </c>
      <c r="F12" s="141">
        <f t="shared" si="1"/>
        <v>4.5837546489492693</v>
      </c>
      <c r="H12" s="151">
        <f t="shared" si="3"/>
        <v>2.8087465749994891</v>
      </c>
      <c r="I12" s="141">
        <f t="shared" si="4"/>
        <v>7.3194530669634439</v>
      </c>
      <c r="K12" s="207">
        <f t="shared" si="2"/>
        <v>-0.2829534059828297</v>
      </c>
      <c r="L12" s="141">
        <f t="shared" si="5"/>
        <v>-0.7373624212533848</v>
      </c>
      <c r="N12" s="151">
        <f t="shared" si="6"/>
        <v>2.975414619317617</v>
      </c>
      <c r="O12" s="141">
        <f t="shared" si="7"/>
        <v>7.7537816528912575</v>
      </c>
      <c r="Q12" s="151">
        <v>0.11628536166470187</v>
      </c>
      <c r="R12" s="141">
        <f t="shared" si="8"/>
        <v>0.30303383532557049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38.90201914815075</v>
      </c>
      <c r="C13" s="141">
        <f t="shared" si="0"/>
        <v>4.2980052488350404</v>
      </c>
      <c r="E13" s="151">
        <v>47.428857556083166</v>
      </c>
      <c r="F13" s="141">
        <f t="shared" si="1"/>
        <v>5.2789998659997917</v>
      </c>
      <c r="H13" s="151">
        <f t="shared" si="3"/>
        <v>8.5268384079324164</v>
      </c>
      <c r="I13" s="141">
        <f t="shared" si="4"/>
        <v>21.91875536192509</v>
      </c>
      <c r="K13" s="207">
        <f t="shared" si="2"/>
        <v>-0.2868488703072597</v>
      </c>
      <c r="L13" s="141">
        <f t="shared" si="5"/>
        <v>-0.73736242125338469</v>
      </c>
      <c r="N13" s="151">
        <f>H13-(K13+Q13)</f>
        <v>9.8516650377815402</v>
      </c>
      <c r="O13" s="141">
        <f>IF(B13&lt;&gt;0,N13/B13*100,0)</f>
        <v>25.32430257736339</v>
      </c>
      <c r="Q13" s="151">
        <v>-1.0379777595418638</v>
      </c>
      <c r="R13" s="141">
        <f t="shared" si="8"/>
        <v>-2.6681847941849188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16.58015591100235</v>
      </c>
      <c r="C14" s="141">
        <f t="shared" si="0"/>
        <v>1.8318225812548581</v>
      </c>
      <c r="E14" s="151">
        <v>19.501723949030438</v>
      </c>
      <c r="F14" s="141">
        <f t="shared" si="1"/>
        <v>2.1706109617327782</v>
      </c>
      <c r="H14" s="151">
        <f t="shared" si="3"/>
        <v>2.921568038028088</v>
      </c>
      <c r="I14" s="141">
        <f t="shared" si="4"/>
        <v>17.620871924909821</v>
      </c>
      <c r="K14" s="207">
        <f t="shared" si="2"/>
        <v>-0.12225583907295311</v>
      </c>
      <c r="L14" s="141">
        <f>IF(B14&lt;&gt;0,K14/B14*100,0)</f>
        <v>-0.73736242125338469</v>
      </c>
      <c r="N14" s="151">
        <f t="shared" si="6"/>
        <v>3.370946363101893</v>
      </c>
      <c r="O14" s="141">
        <f t="shared" si="7"/>
        <v>20.331210280507566</v>
      </c>
      <c r="Q14" s="151">
        <v>-0.32712248600085192</v>
      </c>
      <c r="R14" s="141">
        <f t="shared" si="8"/>
        <v>-1.97297593434437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18.985667126593395</v>
      </c>
      <c r="C15" s="141">
        <f t="shared" si="0"/>
        <v>2.0975902729360585</v>
      </c>
      <c r="E15" s="151">
        <v>21.041078537789378</v>
      </c>
      <c r="F15" s="141">
        <f t="shared" si="1"/>
        <v>2.3419465807317295</v>
      </c>
      <c r="H15" s="151">
        <f t="shared" si="3"/>
        <v>2.0554114111959834</v>
      </c>
      <c r="I15" s="141">
        <f t="shared" si="4"/>
        <v>10.82612160789942</v>
      </c>
      <c r="K15" s="207">
        <f t="shared" si="2"/>
        <v>-0.13999317481575696</v>
      </c>
      <c r="L15" s="141">
        <f t="shared" si="5"/>
        <v>-0.73736242125338469</v>
      </c>
      <c r="N15" s="151">
        <f t="shared" si="6"/>
        <v>2.0924722116282326</v>
      </c>
      <c r="O15" s="141">
        <f t="shared" si="7"/>
        <v>11.021325706786927</v>
      </c>
      <c r="Q15" s="151">
        <v>0.10293237438350791</v>
      </c>
      <c r="R15" s="141">
        <f t="shared" si="8"/>
        <v>0.54215832236587358</v>
      </c>
      <c r="T15" s="11"/>
    </row>
    <row r="16" spans="1:97" x14ac:dyDescent="0.2">
      <c r="A16" s="10" t="str">
        <f>name!$D12</f>
        <v>33 Protective service occupations</v>
      </c>
      <c r="B16" s="151">
        <v>11.635084174885785</v>
      </c>
      <c r="C16" s="141">
        <f t="shared" si="0"/>
        <v>1.285477051045917</v>
      </c>
      <c r="E16" s="151">
        <v>12.906496314839238</v>
      </c>
      <c r="F16" s="141">
        <f t="shared" si="1"/>
        <v>1.4365387619973242</v>
      </c>
      <c r="H16" s="151">
        <f t="shared" si="3"/>
        <v>1.271412139953453</v>
      </c>
      <c r="I16" s="141">
        <f t="shared" si="4"/>
        <v>10.927399585967624</v>
      </c>
      <c r="K16" s="207">
        <f t="shared" si="2"/>
        <v>-8.5792738386807219E-2</v>
      </c>
      <c r="L16" s="141">
        <f t="shared" si="5"/>
        <v>-0.73736242125338469</v>
      </c>
      <c r="N16" s="151">
        <f t="shared" si="6"/>
        <v>1.0991597847861057</v>
      </c>
      <c r="O16" s="141">
        <f t="shared" si="7"/>
        <v>9.4469431270521564</v>
      </c>
      <c r="Q16" s="151">
        <v>0.2580450935541545</v>
      </c>
      <c r="R16" s="141">
        <f t="shared" si="8"/>
        <v>2.2178188801688457</v>
      </c>
      <c r="T16" s="11"/>
    </row>
    <row r="17" spans="1:20" x14ac:dyDescent="0.2">
      <c r="A17" s="10" t="str">
        <f>name!$D13</f>
        <v>34 Culture, media and sports occupations</v>
      </c>
      <c r="B17" s="151">
        <v>11.843891058680041</v>
      </c>
      <c r="C17" s="141">
        <f t="shared" si="0"/>
        <v>1.3085466269237866</v>
      </c>
      <c r="E17" s="151">
        <v>11.461121523603211</v>
      </c>
      <c r="F17" s="141">
        <f t="shared" si="1"/>
        <v>1.2756634273926044</v>
      </c>
      <c r="H17" s="151">
        <f t="shared" si="3"/>
        <v>-0.38276953507683054</v>
      </c>
      <c r="I17" s="141">
        <f t="shared" si="4"/>
        <v>-3.2317887185926986</v>
      </c>
      <c r="K17" s="207">
        <f t="shared" si="2"/>
        <v>-8.733240188089629E-2</v>
      </c>
      <c r="L17" s="141">
        <f t="shared" si="5"/>
        <v>-0.73736242125338469</v>
      </c>
      <c r="N17" s="151">
        <f t="shared" si="6"/>
        <v>4.2244909386341123E-2</v>
      </c>
      <c r="O17" s="141">
        <f t="shared" si="7"/>
        <v>0.3566810026961626</v>
      </c>
      <c r="Q17" s="151">
        <v>-0.33768204258227535</v>
      </c>
      <c r="R17" s="141">
        <f t="shared" si="8"/>
        <v>-2.8511073000354732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38.137943267251778</v>
      </c>
      <c r="C18" s="141">
        <f t="shared" si="0"/>
        <v>4.2135879815948609</v>
      </c>
      <c r="E18" s="151">
        <v>41.244655701968696</v>
      </c>
      <c r="F18" s="141">
        <f t="shared" si="1"/>
        <v>4.5906762916741277</v>
      </c>
      <c r="H18" s="151">
        <f t="shared" si="3"/>
        <v>3.1067124347169184</v>
      </c>
      <c r="I18" s="141">
        <f t="shared" si="4"/>
        <v>8.145988400440519</v>
      </c>
      <c r="K18" s="207">
        <f t="shared" si="2"/>
        <v>-0.2812148618916499</v>
      </c>
      <c r="L18" s="141">
        <f t="shared" si="5"/>
        <v>-0.73736242125338458</v>
      </c>
      <c r="N18" s="151">
        <f t="shared" si="6"/>
        <v>3.7074277503867039</v>
      </c>
      <c r="O18" s="141">
        <f t="shared" si="7"/>
        <v>9.7211003865806038</v>
      </c>
      <c r="Q18" s="151">
        <v>-0.31950045377813557</v>
      </c>
      <c r="R18" s="141">
        <f t="shared" si="8"/>
        <v>-0.83774956488669294</v>
      </c>
      <c r="T18" s="11"/>
    </row>
    <row r="19" spans="1:20" x14ac:dyDescent="0.2">
      <c r="A19" s="10" t="str">
        <f>name!$D15</f>
        <v>41 Administrative occupations</v>
      </c>
      <c r="B19" s="151">
        <v>86.294181835484835</v>
      </c>
      <c r="C19" s="141">
        <f t="shared" si="0"/>
        <v>9.5340256005829982</v>
      </c>
      <c r="E19" s="151">
        <v>83.464534101567878</v>
      </c>
      <c r="F19" s="141">
        <f t="shared" si="1"/>
        <v>9.289898324388373</v>
      </c>
      <c r="H19" s="151">
        <f t="shared" si="3"/>
        <v>-2.829647733916957</v>
      </c>
      <c r="I19" s="141">
        <f t="shared" si="4"/>
        <v>-3.2790712812035494</v>
      </c>
      <c r="K19" s="207">
        <f t="shared" si="2"/>
        <v>-0.63630086858292945</v>
      </c>
      <c r="L19" s="141">
        <f t="shared" si="5"/>
        <v>-0.73736242125338469</v>
      </c>
      <c r="N19" s="151">
        <f t="shared" si="6"/>
        <v>-1.0087881754835863</v>
      </c>
      <c r="O19" s="141">
        <f t="shared" si="7"/>
        <v>-1.1690106494164185</v>
      </c>
      <c r="Q19" s="151">
        <v>-1.1845586898504412</v>
      </c>
      <c r="R19" s="141">
        <f t="shared" si="8"/>
        <v>-1.3726982105337506</v>
      </c>
      <c r="T19" s="11"/>
    </row>
    <row r="20" spans="1:20" x14ac:dyDescent="0.2">
      <c r="A20" s="10" t="str">
        <f>name!$D16</f>
        <v>42 Secretarial and related occupations</v>
      </c>
      <c r="B20" s="151">
        <v>18.751126558557111</v>
      </c>
      <c r="C20" s="141">
        <f t="shared" si="0"/>
        <v>2.0716775667434644</v>
      </c>
      <c r="E20" s="151">
        <v>16.3193494095914</v>
      </c>
      <c r="F20" s="141">
        <f t="shared" si="1"/>
        <v>1.8164014017113366</v>
      </c>
      <c r="H20" s="151">
        <f t="shared" si="3"/>
        <v>-2.4317771489657112</v>
      </c>
      <c r="I20" s="141">
        <f t="shared" si="4"/>
        <v>-12.968698927883693</v>
      </c>
      <c r="K20" s="207">
        <f t="shared" si="2"/>
        <v>-0.13826376080446318</v>
      </c>
      <c r="L20" s="141">
        <f t="shared" si="5"/>
        <v>-0.73736242125338469</v>
      </c>
      <c r="N20" s="151">
        <f t="shared" si="6"/>
        <v>-2.1481624364602223</v>
      </c>
      <c r="O20" s="141">
        <f t="shared" si="7"/>
        <v>-11.456178004835152</v>
      </c>
      <c r="Q20" s="151">
        <v>-0.14535095170102572</v>
      </c>
      <c r="R20" s="141">
        <f t="shared" si="8"/>
        <v>-0.77515850179516033</v>
      </c>
      <c r="T20" s="11"/>
    </row>
    <row r="21" spans="1:20" x14ac:dyDescent="0.2">
      <c r="A21" s="10" t="str">
        <f>name!$D17</f>
        <v>51 Skilled agricultural and related trades</v>
      </c>
      <c r="B21" s="151">
        <v>9.8314967627196541</v>
      </c>
      <c r="C21" s="141">
        <f t="shared" si="0"/>
        <v>1.0862116058590872</v>
      </c>
      <c r="E21" s="151">
        <v>8.207815179753668</v>
      </c>
      <c r="F21" s="141">
        <f t="shared" si="1"/>
        <v>0.9135589062594518</v>
      </c>
      <c r="H21" s="151">
        <f t="shared" si="3"/>
        <v>-1.6236815829659861</v>
      </c>
      <c r="I21" s="141">
        <f t="shared" si="4"/>
        <v>-16.515100621533772</v>
      </c>
      <c r="K21" s="207">
        <f t="shared" si="2"/>
        <v>-7.2493762575037771E-2</v>
      </c>
      <c r="L21" s="141">
        <f t="shared" si="5"/>
        <v>-0.73736242125338469</v>
      </c>
      <c r="N21" s="151">
        <f t="shared" si="6"/>
        <v>-0.31509384898261739</v>
      </c>
      <c r="O21" s="141">
        <f t="shared" si="7"/>
        <v>-3.2049428137680023</v>
      </c>
      <c r="Q21" s="151">
        <v>-1.236093971408331</v>
      </c>
      <c r="R21" s="141">
        <f t="shared" si="8"/>
        <v>-12.572795386512384</v>
      </c>
      <c r="T21" s="11"/>
    </row>
    <row r="22" spans="1:20" x14ac:dyDescent="0.2">
      <c r="A22" s="10" t="str">
        <f>name!$D18</f>
        <v>52 Skilled metal, electrical and electronic trades</v>
      </c>
      <c r="B22" s="151">
        <v>39.310368443960606</v>
      </c>
      <c r="C22" s="141">
        <f t="shared" si="0"/>
        <v>4.3431208355110158</v>
      </c>
      <c r="E22" s="151">
        <v>32.431789522504481</v>
      </c>
      <c r="F22" s="141">
        <f t="shared" si="1"/>
        <v>3.6097730657118845</v>
      </c>
      <c r="H22" s="151">
        <f t="shared" si="3"/>
        <v>-6.8785789214561248</v>
      </c>
      <c r="I22" s="141">
        <f t="shared" si="4"/>
        <v>-17.498128849293202</v>
      </c>
      <c r="K22" s="207">
        <f t="shared" si="2"/>
        <v>-0.28985988456201439</v>
      </c>
      <c r="L22" s="141">
        <f t="shared" si="5"/>
        <v>-0.73736242125338469</v>
      </c>
      <c r="N22" s="151">
        <f t="shared" si="6"/>
        <v>-4.6787650302311068</v>
      </c>
      <c r="O22" s="141">
        <f t="shared" si="7"/>
        <v>-11.902114417729205</v>
      </c>
      <c r="Q22" s="151">
        <v>-1.9099540066630032</v>
      </c>
      <c r="R22" s="141">
        <f t="shared" si="8"/>
        <v>-4.8586520103106192</v>
      </c>
      <c r="T22" s="11"/>
    </row>
    <row r="23" spans="1:20" x14ac:dyDescent="0.2">
      <c r="A23" s="10" t="str">
        <f>name!$D19</f>
        <v>53 Skilled construction and building trades</v>
      </c>
      <c r="B23" s="151">
        <v>30.758676250161187</v>
      </c>
      <c r="C23" s="141">
        <f t="shared" si="0"/>
        <v>3.3983056629258481</v>
      </c>
      <c r="E23" s="151">
        <v>27.25508238263054</v>
      </c>
      <c r="F23" s="141">
        <f t="shared" si="1"/>
        <v>3.0335872222008877</v>
      </c>
      <c r="H23" s="151">
        <f t="shared" si="3"/>
        <v>-3.5035938675306468</v>
      </c>
      <c r="I23" s="141">
        <f t="shared" si="4"/>
        <v>-11.390587290024513</v>
      </c>
      <c r="K23" s="207">
        <f t="shared" si="2"/>
        <v>-0.22680291994367832</v>
      </c>
      <c r="L23" s="141">
        <f t="shared" si="5"/>
        <v>-0.73736242125338469</v>
      </c>
      <c r="N23" s="151">
        <f t="shared" si="6"/>
        <v>-4.2768260093581318</v>
      </c>
      <c r="O23" s="141">
        <f t="shared" si="7"/>
        <v>-13.904454062244371</v>
      </c>
      <c r="Q23" s="151">
        <v>1.0000350617711629</v>
      </c>
      <c r="R23" s="141">
        <f t="shared" si="8"/>
        <v>3.2512291934732471</v>
      </c>
      <c r="T23" s="11"/>
    </row>
    <row r="24" spans="1:20" x14ac:dyDescent="0.2">
      <c r="A24" s="10" t="str">
        <f>name!$D20</f>
        <v>54 Textiles, printing and other skilled trades</v>
      </c>
      <c r="B24" s="151">
        <v>19.270778464065046</v>
      </c>
      <c r="C24" s="141">
        <f t="shared" si="0"/>
        <v>2.1290901809559686</v>
      </c>
      <c r="E24" s="151">
        <v>16.157260532061432</v>
      </c>
      <c r="F24" s="141">
        <f t="shared" si="1"/>
        <v>1.7983603354311934</v>
      </c>
      <c r="H24" s="151">
        <f t="shared" si="3"/>
        <v>-3.1135179320036137</v>
      </c>
      <c r="I24" s="141">
        <f t="shared" si="4"/>
        <v>-16.156679595531177</v>
      </c>
      <c r="K24" s="207">
        <f t="shared" si="2"/>
        <v>-0.14209547867700584</v>
      </c>
      <c r="L24" s="141">
        <f t="shared" si="5"/>
        <v>-0.73736242125338469</v>
      </c>
      <c r="N24" s="151">
        <f t="shared" si="6"/>
        <v>-3.2048727948336517</v>
      </c>
      <c r="O24" s="141">
        <f t="shared" si="7"/>
        <v>-16.630738611882752</v>
      </c>
      <c r="Q24" s="151">
        <v>0.23345034150704375</v>
      </c>
      <c r="R24" s="141">
        <f t="shared" si="8"/>
        <v>1.2114214376049597</v>
      </c>
      <c r="T24" s="11"/>
    </row>
    <row r="25" spans="1:20" x14ac:dyDescent="0.2">
      <c r="A25" s="10" t="str">
        <f>name!$D21</f>
        <v>61 Caring personal service occupations</v>
      </c>
      <c r="B25" s="151">
        <v>64.863358835168683</v>
      </c>
      <c r="C25" s="141">
        <f t="shared" si="0"/>
        <v>7.1662875818587937</v>
      </c>
      <c r="E25" s="151">
        <v>62.930136725529941</v>
      </c>
      <c r="F25" s="141">
        <f t="shared" si="1"/>
        <v>7.0043471519126337</v>
      </c>
      <c r="H25" s="151">
        <f t="shared" si="3"/>
        <v>-1.9332221096387414</v>
      </c>
      <c r="I25" s="141">
        <f t="shared" si="4"/>
        <v>-2.9804532857317212</v>
      </c>
      <c r="K25" s="207">
        <f t="shared" si="2"/>
        <v>-0.478278033213271</v>
      </c>
      <c r="L25" s="141">
        <f t="shared" si="5"/>
        <v>-0.73736242125338469</v>
      </c>
      <c r="N25" s="151">
        <f t="shared" si="6"/>
        <v>-2.1117736412790751</v>
      </c>
      <c r="O25" s="141">
        <f t="shared" si="7"/>
        <v>-3.2557266216286025</v>
      </c>
      <c r="Q25" s="151">
        <v>0.65682956485360477</v>
      </c>
      <c r="R25" s="141">
        <f t="shared" si="8"/>
        <v>1.0126357571502667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20.767238960033453</v>
      </c>
      <c r="C26" s="141">
        <f t="shared" si="0"/>
        <v>2.2944233746355116</v>
      </c>
      <c r="E26" s="151">
        <v>20.409570734791885</v>
      </c>
      <c r="F26" s="141">
        <f t="shared" si="1"/>
        <v>2.2716575250980457</v>
      </c>
      <c r="H26" s="151">
        <f t="shared" si="3"/>
        <v>-0.35766822524156794</v>
      </c>
      <c r="I26" s="141">
        <f t="shared" si="4"/>
        <v>-1.7222714388267946</v>
      </c>
      <c r="K26" s="207">
        <f t="shared" si="2"/>
        <v>-0.15312981602317891</v>
      </c>
      <c r="L26" s="141">
        <f t="shared" si="5"/>
        <v>-0.7373624212533848</v>
      </c>
      <c r="N26" s="151">
        <f t="shared" si="6"/>
        <v>-0.39324788648109721</v>
      </c>
      <c r="O26" s="141">
        <f t="shared" si="7"/>
        <v>-1.8935973493534826</v>
      </c>
      <c r="Q26" s="151">
        <v>0.1887094772627082</v>
      </c>
      <c r="R26" s="141">
        <f t="shared" si="8"/>
        <v>0.90868833178006736</v>
      </c>
      <c r="T26" s="11"/>
    </row>
    <row r="27" spans="1:20" x14ac:dyDescent="0.2">
      <c r="A27" s="10" t="str">
        <f>name!$D23</f>
        <v>63 Community and civil enforcement occupations</v>
      </c>
      <c r="B27" s="151">
        <v>1.0739216413173334</v>
      </c>
      <c r="C27" s="141">
        <f t="shared" si="0"/>
        <v>0.11864990435692729</v>
      </c>
      <c r="E27" s="151">
        <v>1.174422477654083</v>
      </c>
      <c r="F27" s="141">
        <f t="shared" si="1"/>
        <v>0.13071738223574125</v>
      </c>
      <c r="H27" s="151">
        <f t="shared" si="3"/>
        <v>0.10050083633674967</v>
      </c>
      <c r="I27" s="141">
        <f t="shared" si="4"/>
        <v>9.3583025492874441</v>
      </c>
      <c r="K27" s="207">
        <f t="shared" si="2"/>
        <v>-7.9186946167815794E-3</v>
      </c>
      <c r="L27" s="141">
        <f t="shared" si="5"/>
        <v>-0.7373624212533848</v>
      </c>
      <c r="N27" s="151">
        <f t="shared" si="6"/>
        <v>7.6731194013708273E-2</v>
      </c>
      <c r="O27" s="141">
        <f t="shared" si="7"/>
        <v>7.1449527657888918</v>
      </c>
      <c r="Q27" s="151">
        <v>3.1688336939822974E-2</v>
      </c>
      <c r="R27" s="141">
        <f t="shared" si="8"/>
        <v>2.9507122047519463</v>
      </c>
      <c r="T27" s="172"/>
    </row>
    <row r="28" spans="1:20" x14ac:dyDescent="0.2">
      <c r="A28" s="10" t="str">
        <f>name!$D24</f>
        <v>71 Sales occupations</v>
      </c>
      <c r="B28" s="151">
        <v>86.096988149613779</v>
      </c>
      <c r="C28" s="141">
        <f t="shared" si="0"/>
        <v>9.5122390837011039</v>
      </c>
      <c r="E28" s="151">
        <v>78.181794843882599</v>
      </c>
      <c r="F28" s="141">
        <f t="shared" si="1"/>
        <v>8.7019107305388665</v>
      </c>
      <c r="H28" s="151">
        <f t="shared" si="3"/>
        <v>-7.9151933057311794</v>
      </c>
      <c r="I28" s="141">
        <f t="shared" si="4"/>
        <v>-9.193345174835466</v>
      </c>
      <c r="K28" s="207">
        <f t="shared" si="2"/>
        <v>-0.63484683644623185</v>
      </c>
      <c r="L28" s="141">
        <f t="shared" si="5"/>
        <v>-0.73736242125338469</v>
      </c>
      <c r="N28" s="151">
        <f>H28-(K28+Q28)</f>
        <v>-6.9944061648552438</v>
      </c>
      <c r="O28" s="141">
        <f t="shared" si="7"/>
        <v>-8.1238685756356723</v>
      </c>
      <c r="Q28" s="151">
        <v>-0.28594030442970364</v>
      </c>
      <c r="R28" s="141">
        <f t="shared" si="8"/>
        <v>-0.33211417794640513</v>
      </c>
      <c r="T28" s="11"/>
    </row>
    <row r="29" spans="1:20" x14ac:dyDescent="0.2">
      <c r="A29" s="10" t="str">
        <f>name!$D25</f>
        <v>72 Customer service occupations</v>
      </c>
      <c r="B29" s="151">
        <v>15.647428234901847</v>
      </c>
      <c r="C29" s="141">
        <f t="shared" si="0"/>
        <v>1.728772186046664</v>
      </c>
      <c r="E29" s="151">
        <v>16.817665564462896</v>
      </c>
      <c r="F29" s="141">
        <f t="shared" si="1"/>
        <v>1.8718657550679727</v>
      </c>
      <c r="H29" s="151">
        <f t="shared" si="3"/>
        <v>1.1702373295610489</v>
      </c>
      <c r="I29" s="141">
        <f t="shared" si="4"/>
        <v>7.4787838103057336</v>
      </c>
      <c r="K29" s="207">
        <f t="shared" si="2"/>
        <v>-0.11537825569675801</v>
      </c>
      <c r="L29" s="141">
        <f t="shared" si="5"/>
        <v>-0.73736242125338469</v>
      </c>
      <c r="N29" s="151">
        <f t="shared" si="6"/>
        <v>1.2566672065363558</v>
      </c>
      <c r="O29" s="141">
        <f t="shared" si="7"/>
        <v>8.0311421638818512</v>
      </c>
      <c r="Q29" s="151">
        <v>2.894837872145101E-2</v>
      </c>
      <c r="R29" s="141">
        <f t="shared" si="8"/>
        <v>0.18500406767727604</v>
      </c>
      <c r="T29" s="11"/>
    </row>
    <row r="30" spans="1:20" x14ac:dyDescent="0.2">
      <c r="A30" s="10" t="str">
        <f>name!$D26</f>
        <v>81 Process, plant and machine operatives</v>
      </c>
      <c r="B30" s="151">
        <v>33.147941184344226</v>
      </c>
      <c r="C30" s="141">
        <f t="shared" si="0"/>
        <v>3.6622784194264417</v>
      </c>
      <c r="E30" s="151">
        <v>26.513648916341079</v>
      </c>
      <c r="F30" s="141">
        <f t="shared" si="1"/>
        <v>2.951063050823544</v>
      </c>
      <c r="H30" s="151">
        <f t="shared" si="3"/>
        <v>-6.6342922680031471</v>
      </c>
      <c r="I30" s="141">
        <f t="shared" si="4"/>
        <v>-20.014191020516602</v>
      </c>
      <c r="K30" s="207">
        <f t="shared" si="2"/>
        <v>-0.24442046171252846</v>
      </c>
      <c r="L30" s="141">
        <f t="shared" si="5"/>
        <v>-0.73736242125338469</v>
      </c>
      <c r="N30" s="151">
        <f t="shared" si="6"/>
        <v>-4.1790962137642973</v>
      </c>
      <c r="O30" s="141">
        <f t="shared" si="7"/>
        <v>-12.607408075582338</v>
      </c>
      <c r="Q30" s="151">
        <v>-2.2107755925263213</v>
      </c>
      <c r="R30" s="141">
        <f t="shared" si="8"/>
        <v>-6.6694205236808815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30.261207182052505</v>
      </c>
      <c r="C31" s="141">
        <f t="shared" si="0"/>
        <v>3.3433438714126225</v>
      </c>
      <c r="E31" s="151">
        <v>32.31677867596072</v>
      </c>
      <c r="F31" s="141">
        <f t="shared" si="1"/>
        <v>3.5969719510576863</v>
      </c>
      <c r="H31" s="151">
        <f t="shared" si="3"/>
        <v>2.0555714939082144</v>
      </c>
      <c r="I31" s="141">
        <f t="shared" si="4"/>
        <v>6.7927610473099254</v>
      </c>
      <c r="K31" s="207">
        <f t="shared" si="2"/>
        <v>-0.22313476997808548</v>
      </c>
      <c r="L31" s="141">
        <f t="shared" si="5"/>
        <v>-0.73736242125338469</v>
      </c>
      <c r="N31" s="151">
        <f t="shared" si="6"/>
        <v>-0.45093794410528298</v>
      </c>
      <c r="O31" s="141">
        <f t="shared" si="7"/>
        <v>-1.4901518680085173</v>
      </c>
      <c r="Q31" s="151">
        <v>2.729644207991583</v>
      </c>
      <c r="R31" s="141">
        <f t="shared" si="8"/>
        <v>9.0202753365718209</v>
      </c>
      <c r="T31" s="11"/>
    </row>
    <row r="32" spans="1:20" x14ac:dyDescent="0.2">
      <c r="A32" s="10" t="str">
        <f>name!$D28</f>
        <v>91 Elementary trades and related occupations</v>
      </c>
      <c r="B32" s="151">
        <v>15.280613782908379</v>
      </c>
      <c r="C32" s="141">
        <f t="shared" si="0"/>
        <v>1.6882454865452212</v>
      </c>
      <c r="E32" s="151">
        <v>11.683553402501733</v>
      </c>
      <c r="F32" s="141">
        <f t="shared" si="1"/>
        <v>1.3004208834943229</v>
      </c>
      <c r="H32" s="151">
        <f t="shared" si="3"/>
        <v>-3.5970603804066457</v>
      </c>
      <c r="I32" s="141">
        <f t="shared" si="4"/>
        <v>-23.540025495769147</v>
      </c>
      <c r="K32" s="207">
        <f t="shared" si="2"/>
        <v>-0.11267350377203164</v>
      </c>
      <c r="L32" s="141">
        <f t="shared" si="5"/>
        <v>-0.73736242125338469</v>
      </c>
      <c r="N32" s="151">
        <f>H32-(K32+Q32)</f>
        <v>-3.4584395145869409</v>
      </c>
      <c r="O32" s="141">
        <f t="shared" si="7"/>
        <v>-22.632857316603754</v>
      </c>
      <c r="Q32" s="151">
        <v>-2.5947362047673152E-2</v>
      </c>
      <c r="R32" s="141">
        <f t="shared" si="8"/>
        <v>-0.16980575791200031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98.263690708010486</v>
      </c>
      <c r="C33" s="141">
        <f t="shared" si="0"/>
        <v>10.856450839339232</v>
      </c>
      <c r="E33" s="151">
        <v>90.221475663782513</v>
      </c>
      <c r="F33" s="141">
        <f t="shared" si="1"/>
        <v>10.04196985719561</v>
      </c>
      <c r="H33" s="151">
        <f t="shared" ref="H33" si="9">E33-B33</f>
        <v>-8.042215044227973</v>
      </c>
      <c r="I33" s="141">
        <f>IF(B33&lt;&gt;0,((E33/B33)-1)*100,0)</f>
        <v>-8.1843201555753975</v>
      </c>
      <c r="K33" s="207">
        <f t="shared" si="2"/>
        <v>-0.7245595290175233</v>
      </c>
      <c r="L33" s="141">
        <f t="shared" ref="L33" si="10">IF(B33&lt;&gt;0,K33/B33*100,0)</f>
        <v>-0.73736242125338469</v>
      </c>
      <c r="N33" s="151">
        <f>H33-(K33+Q33)</f>
        <v>-11.336087490878118</v>
      </c>
      <c r="O33" s="141">
        <f t="shared" ref="O33" si="11">IF(B33&lt;&gt;0,N33/B33*100,0)</f>
        <v>-11.536394989033315</v>
      </c>
      <c r="Q33" s="151">
        <v>4.0184319756676681</v>
      </c>
      <c r="R33" s="141">
        <f t="shared" ref="R33" si="12">IF(B33&lt;&gt;0,Q33/B33*100,0)</f>
        <v>4.0894372547113012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905.11800000000017</v>
      </c>
      <c r="C35" s="147">
        <f>B35/B$35*100</f>
        <v>100</v>
      </c>
      <c r="D35" s="145"/>
      <c r="E35" s="152">
        <f>SUM(E8:E33)</f>
        <v>898.44399999999996</v>
      </c>
      <c r="F35" s="147">
        <f t="shared" ref="F35" si="13">E35/E$35*100</f>
        <v>100</v>
      </c>
      <c r="G35" s="145"/>
      <c r="H35" s="152">
        <f>E35-B35</f>
        <v>-6.6740000000002055</v>
      </c>
      <c r="I35" s="147">
        <f>IF(B35&lt;&gt;0,((E35/B35)-1)*100,0)</f>
        <v>-0.73736242125338469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46.837469273802256</v>
      </c>
      <c r="C44" s="141">
        <f t="shared" ref="C44:C68" si="15">B44/B$71*100</f>
        <v>5.2131762551480403</v>
      </c>
      <c r="E44" s="151">
        <v>45.609997198911195</v>
      </c>
      <c r="F44" s="141">
        <f t="shared" ref="F44:F68" si="16">E44/E$71*100</f>
        <v>4.8154683282280004</v>
      </c>
      <c r="H44" s="151">
        <f>E44-B44</f>
        <v>-1.227472074891061</v>
      </c>
      <c r="I44" s="141">
        <f>IF(B44&gt;0,((E44/B44)-1)*100,0)</f>
        <v>-2.6207053752531184</v>
      </c>
      <c r="K44" s="151">
        <f>(($E$71/$B$71)-1)*B44</f>
        <v>2.539442417407709</v>
      </c>
      <c r="L44" s="141">
        <f>IF(B44&gt;0,K44/B44*100,0)</f>
        <v>5.4218181656285669</v>
      </c>
      <c r="N44" s="151">
        <f>H44-(K44+Q44)</f>
        <v>-2.7868444783107749</v>
      </c>
      <c r="O44" s="141">
        <f>IF(B44&gt;0,N44/B44*100,0)</f>
        <v>-5.9500321463131423</v>
      </c>
      <c r="Q44" s="151">
        <v>-0.98007001398799509</v>
      </c>
      <c r="R44" s="141">
        <f>IF(B44&gt;0,Q44/B44*100,0)</f>
        <v>-2.0924913945685373</v>
      </c>
      <c r="T44" s="151"/>
    </row>
    <row r="45" spans="1:20" x14ac:dyDescent="0.2">
      <c r="A45" s="135" t="str">
        <f t="shared" si="14"/>
        <v>12 Other managers and proprietors</v>
      </c>
      <c r="B45" s="151">
        <v>29.250375954647009</v>
      </c>
      <c r="C45" s="141">
        <f t="shared" si="15"/>
        <v>3.2556704652317796</v>
      </c>
      <c r="E45" s="151">
        <v>34.626683158872929</v>
      </c>
      <c r="F45" s="141">
        <f t="shared" si="16"/>
        <v>3.6558585025986141</v>
      </c>
      <c r="H45" s="151">
        <f t="shared" ref="H45:H71" si="17">E45-B45</f>
        <v>5.3763072042259203</v>
      </c>
      <c r="I45" s="141">
        <f t="shared" ref="I45:I71" si="18">IF(B45&gt;0,((E45/B45)-1)*100,0)</f>
        <v>18.380301205570614</v>
      </c>
      <c r="K45" s="151">
        <f t="shared" ref="K45:K68" si="19">(($E$71/$B$71)-1)*B45</f>
        <v>1.5859021970237019</v>
      </c>
      <c r="L45" s="141">
        <f t="shared" ref="L45:L68" si="20">IF(B45&gt;0,K45/B45*100,0)</f>
        <v>5.4218181656285669</v>
      </c>
      <c r="N45" s="151">
        <f t="shared" ref="N45:N68" si="21">H45-(K45+Q45)</f>
        <v>2.4514434854319509</v>
      </c>
      <c r="O45" s="141">
        <f t="shared" ref="O45:O68" si="22">IF(B45&gt;0,N45/B45*100,0)</f>
        <v>8.3808956480864989</v>
      </c>
      <c r="Q45" s="151">
        <v>1.3389615217702677</v>
      </c>
      <c r="R45" s="141">
        <f>IF(B45&gt;0,Q45/B45*100,0)</f>
        <v>4.5775873918555456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44.316162132984935</v>
      </c>
      <c r="C46" s="141">
        <f t="shared" si="15"/>
        <v>4.9325458384701708</v>
      </c>
      <c r="E46" s="151">
        <v>61.378040481370277</v>
      </c>
      <c r="F46" s="141">
        <f t="shared" si="16"/>
        <v>6.4802461771207991</v>
      </c>
      <c r="H46" s="151">
        <f t="shared" si="17"/>
        <v>17.061878348385342</v>
      </c>
      <c r="I46" s="141">
        <f t="shared" si="18"/>
        <v>38.500351851736795</v>
      </c>
      <c r="K46" s="151">
        <f t="shared" si="19"/>
        <v>2.4027417288355855</v>
      </c>
      <c r="L46" s="141">
        <f t="shared" si="20"/>
        <v>5.4218181656285669</v>
      </c>
      <c r="N46" s="151">
        <f t="shared" si="21"/>
        <v>15.278572092061584</v>
      </c>
      <c r="O46" s="141">
        <f t="shared" si="22"/>
        <v>34.476297938917412</v>
      </c>
      <c r="Q46" s="151">
        <v>-0.61943547251182629</v>
      </c>
      <c r="R46" s="141">
        <f t="shared" ref="R46:R68" si="23">IF(B46&gt;0,Q46/B46*100,0)</f>
        <v>-1.3977642528091905</v>
      </c>
      <c r="T46" s="151"/>
    </row>
    <row r="47" spans="1:20" x14ac:dyDescent="0.2">
      <c r="A47" s="135" t="str">
        <f t="shared" si="14"/>
        <v>22 Health professionals</v>
      </c>
      <c r="B47" s="151">
        <v>59.188712304029288</v>
      </c>
      <c r="C47" s="141">
        <f t="shared" si="15"/>
        <v>6.587913359544868</v>
      </c>
      <c r="E47" s="151">
        <v>64.797074965992266</v>
      </c>
      <c r="F47" s="141">
        <f t="shared" si="16"/>
        <v>6.8412252011276138</v>
      </c>
      <c r="H47" s="151">
        <f t="shared" si="17"/>
        <v>5.6083626619629783</v>
      </c>
      <c r="I47" s="141">
        <f t="shared" si="18"/>
        <v>9.4753922557987202</v>
      </c>
      <c r="K47" s="151">
        <f t="shared" si="19"/>
        <v>3.2091043557014904</v>
      </c>
      <c r="L47" s="141">
        <f t="shared" si="20"/>
        <v>5.4218181656285669</v>
      </c>
      <c r="N47" s="151">
        <f t="shared" si="21"/>
        <v>-0.46316890569502256</v>
      </c>
      <c r="O47" s="141">
        <f t="shared" si="22"/>
        <v>-0.78252911351729504</v>
      </c>
      <c r="Q47" s="151">
        <v>2.8624272119565104</v>
      </c>
      <c r="R47" s="141">
        <f t="shared" si="23"/>
        <v>4.8361032036874541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41.182468618205775</v>
      </c>
      <c r="C48" s="141">
        <f t="shared" si="15"/>
        <v>4.5837546489492693</v>
      </c>
      <c r="E48" s="151">
        <v>45.261189928403148</v>
      </c>
      <c r="F48" s="141">
        <f t="shared" si="16"/>
        <v>4.7786415256201886</v>
      </c>
      <c r="H48" s="151">
        <f t="shared" si="17"/>
        <v>4.0787213101973734</v>
      </c>
      <c r="I48" s="141">
        <f t="shared" si="18"/>
        <v>9.9040233552057266</v>
      </c>
      <c r="K48" s="151">
        <f t="shared" si="19"/>
        <v>2.2328385645961646</v>
      </c>
      <c r="L48" s="141">
        <f t="shared" si="20"/>
        <v>5.4218181656285669</v>
      </c>
      <c r="N48" s="151">
        <f t="shared" si="21"/>
        <v>0.30466350278523979</v>
      </c>
      <c r="O48" s="141">
        <f t="shared" si="22"/>
        <v>0.73978931571517159</v>
      </c>
      <c r="Q48" s="151">
        <v>1.541219242815969</v>
      </c>
      <c r="R48" s="141">
        <f t="shared" si="23"/>
        <v>3.7424158738619981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47.428857556083166</v>
      </c>
      <c r="C49" s="141">
        <f t="shared" si="15"/>
        <v>5.2789998659997917</v>
      </c>
      <c r="E49" s="151">
        <v>55.018041429182766</v>
      </c>
      <c r="F49" s="141">
        <f t="shared" si="16"/>
        <v>5.8087623822456669</v>
      </c>
      <c r="H49" s="151">
        <f t="shared" si="17"/>
        <v>7.5891838730996</v>
      </c>
      <c r="I49" s="141">
        <f t="shared" si="18"/>
        <v>16.001194766552462</v>
      </c>
      <c r="K49" s="151">
        <f t="shared" si="19"/>
        <v>2.5715064147258144</v>
      </c>
      <c r="L49" s="141">
        <f t="shared" si="20"/>
        <v>5.4218181656285678</v>
      </c>
      <c r="N49" s="151">
        <f t="shared" si="21"/>
        <v>5.5129392089567038</v>
      </c>
      <c r="O49" s="141">
        <f t="shared" si="22"/>
        <v>11.623596883896735</v>
      </c>
      <c r="Q49" s="151">
        <v>-0.4952617505829176</v>
      </c>
      <c r="R49" s="141">
        <f t="shared" si="23"/>
        <v>-1.0442202829728415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19.501723949030438</v>
      </c>
      <c r="C50" s="141">
        <f t="shared" si="15"/>
        <v>2.1706109617327782</v>
      </c>
      <c r="E50" s="151">
        <v>19.325786685475627</v>
      </c>
      <c r="F50" s="141">
        <f t="shared" si="16"/>
        <v>2.0404016535265179</v>
      </c>
      <c r="H50" s="151">
        <f t="shared" si="17"/>
        <v>-0.1759372635548111</v>
      </c>
      <c r="I50" s="141">
        <f t="shared" si="18"/>
        <v>-0.90216261913377283</v>
      </c>
      <c r="K50" s="151">
        <f t="shared" si="19"/>
        <v>1.0573480116792691</v>
      </c>
      <c r="L50" s="141">
        <f t="shared" si="20"/>
        <v>5.4218181656285669</v>
      </c>
      <c r="N50" s="151">
        <f t="shared" si="21"/>
        <v>-0.7358044634072114</v>
      </c>
      <c r="O50" s="141">
        <f t="shared" si="22"/>
        <v>-3.7730226585624145</v>
      </c>
      <c r="Q50" s="151">
        <v>-0.49748081182686876</v>
      </c>
      <c r="R50" s="141">
        <f t="shared" si="23"/>
        <v>-2.5509581261999243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21.041078537789378</v>
      </c>
      <c r="C51" s="141">
        <f t="shared" si="15"/>
        <v>2.3419465807317295</v>
      </c>
      <c r="E51" s="151">
        <v>39.550980195338866</v>
      </c>
      <c r="F51" s="141">
        <f t="shared" si="16"/>
        <v>4.1757619859177231</v>
      </c>
      <c r="H51" s="151">
        <f t="shared" si="17"/>
        <v>18.509901657549488</v>
      </c>
      <c r="I51" s="141">
        <f t="shared" si="18"/>
        <v>87.970308291497773</v>
      </c>
      <c r="K51" s="151">
        <f t="shared" si="19"/>
        <v>1.1408090184060382</v>
      </c>
      <c r="L51" s="141">
        <f t="shared" si="20"/>
        <v>5.4218181656285669</v>
      </c>
      <c r="N51" s="151">
        <f t="shared" si="21"/>
        <v>16.372688529200111</v>
      </c>
      <c r="O51" s="141">
        <f t="shared" si="22"/>
        <v>77.812971895880111</v>
      </c>
      <c r="Q51" s="151">
        <v>0.99640410994333706</v>
      </c>
      <c r="R51" s="141">
        <f t="shared" si="23"/>
        <v>4.7355182299890863</v>
      </c>
      <c r="T51" s="151"/>
    </row>
    <row r="52" spans="1:20" x14ac:dyDescent="0.2">
      <c r="A52" s="135" t="str">
        <f t="shared" si="14"/>
        <v>33 Protective service occupations</v>
      </c>
      <c r="B52" s="151">
        <v>12.906496314839238</v>
      </c>
      <c r="C52" s="141">
        <f t="shared" si="15"/>
        <v>1.4365387619973242</v>
      </c>
      <c r="E52" s="151">
        <v>11.111900255288699</v>
      </c>
      <c r="F52" s="141">
        <f t="shared" si="16"/>
        <v>1.1731858590653175</v>
      </c>
      <c r="H52" s="151">
        <f t="shared" si="17"/>
        <v>-1.794596059550539</v>
      </c>
      <c r="I52" s="141">
        <f t="shared" si="18"/>
        <v>-13.904595141651289</v>
      </c>
      <c r="K52" s="151">
        <f t="shared" si="19"/>
        <v>0.69976676174413532</v>
      </c>
      <c r="L52" s="141">
        <f t="shared" si="20"/>
        <v>5.4218181656285669</v>
      </c>
      <c r="N52" s="151">
        <f t="shared" si="21"/>
        <v>-2.0070206066525609</v>
      </c>
      <c r="O52" s="141">
        <f t="shared" si="22"/>
        <v>-15.550468211461773</v>
      </c>
      <c r="Q52" s="151">
        <v>-0.48734221464211358</v>
      </c>
      <c r="R52" s="141">
        <f t="shared" si="23"/>
        <v>-3.7759450958180811</v>
      </c>
      <c r="T52" s="151"/>
    </row>
    <row r="53" spans="1:20" x14ac:dyDescent="0.2">
      <c r="A53" s="135" t="str">
        <f t="shared" si="14"/>
        <v>34 Culture, media and sports occupations</v>
      </c>
      <c r="B53" s="151">
        <v>11.461121523603211</v>
      </c>
      <c r="C53" s="141">
        <f t="shared" si="15"/>
        <v>1.2756634273926044</v>
      </c>
      <c r="E53" s="151">
        <v>11.043669875294244</v>
      </c>
      <c r="F53" s="141">
        <f t="shared" si="16"/>
        <v>1.1659821481671704</v>
      </c>
      <c r="H53" s="151">
        <f t="shared" si="17"/>
        <v>-0.41745164830896719</v>
      </c>
      <c r="I53" s="141">
        <f t="shared" si="18"/>
        <v>-3.6423280867344476</v>
      </c>
      <c r="K53" s="151">
        <f t="shared" si="19"/>
        <v>0.62140116875148443</v>
      </c>
      <c r="L53" s="141">
        <f t="shared" si="20"/>
        <v>5.4218181656285669</v>
      </c>
      <c r="N53" s="151">
        <f t="shared" si="21"/>
        <v>-0.90976903427655309</v>
      </c>
      <c r="O53" s="141">
        <f t="shared" si="22"/>
        <v>-7.9378709352567345</v>
      </c>
      <c r="Q53" s="151">
        <v>-0.12908378278389854</v>
      </c>
      <c r="R53" s="141">
        <f t="shared" si="23"/>
        <v>-1.1262753171062831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41.244655701968696</v>
      </c>
      <c r="C54" s="141">
        <f t="shared" si="15"/>
        <v>4.5906762916741277</v>
      </c>
      <c r="E54" s="151">
        <v>43.5837864962132</v>
      </c>
      <c r="F54" s="141">
        <f t="shared" si="16"/>
        <v>4.6015425649220614</v>
      </c>
      <c r="H54" s="151">
        <f t="shared" si="17"/>
        <v>2.3391307942445039</v>
      </c>
      <c r="I54" s="141">
        <f t="shared" si="18"/>
        <v>5.6713548808527303</v>
      </c>
      <c r="K54" s="151">
        <f t="shared" si="19"/>
        <v>2.2362102352002973</v>
      </c>
      <c r="L54" s="141">
        <f t="shared" si="20"/>
        <v>5.4218181656285669</v>
      </c>
      <c r="N54" s="151">
        <f t="shared" si="21"/>
        <v>0.70923636525984057</v>
      </c>
      <c r="O54" s="141">
        <f t="shared" si="22"/>
        <v>1.7195836725726072</v>
      </c>
      <c r="Q54" s="151">
        <v>-0.60631580621563397</v>
      </c>
      <c r="R54" s="141">
        <f t="shared" si="23"/>
        <v>-1.470046957348448</v>
      </c>
      <c r="T54" s="151"/>
    </row>
    <row r="55" spans="1:20" x14ac:dyDescent="0.2">
      <c r="A55" s="135" t="str">
        <f t="shared" si="14"/>
        <v>41 Administrative occupations</v>
      </c>
      <c r="B55" s="151">
        <v>83.464534101567878</v>
      </c>
      <c r="C55" s="141">
        <f t="shared" si="15"/>
        <v>9.289898324388373</v>
      </c>
      <c r="E55" s="151">
        <v>84.842801136401576</v>
      </c>
      <c r="F55" s="141">
        <f t="shared" si="16"/>
        <v>8.9576375102307946</v>
      </c>
      <c r="H55" s="151">
        <f t="shared" si="17"/>
        <v>1.3782670348336978</v>
      </c>
      <c r="I55" s="141">
        <f t="shared" si="18"/>
        <v>1.6513205874443493</v>
      </c>
      <c r="K55" s="151">
        <f t="shared" si="19"/>
        <v>4.5252952717760575</v>
      </c>
      <c r="L55" s="141">
        <f t="shared" si="20"/>
        <v>5.4218181656285678</v>
      </c>
      <c r="N55" s="151">
        <f t="shared" si="21"/>
        <v>-2.3137906860815947</v>
      </c>
      <c r="O55" s="141">
        <f t="shared" si="22"/>
        <v>-2.7721842708256732</v>
      </c>
      <c r="Q55" s="151">
        <v>-0.8332375508607649</v>
      </c>
      <c r="R55" s="141">
        <f t="shared" si="23"/>
        <v>-0.99831330735854729</v>
      </c>
      <c r="T55" s="151"/>
    </row>
    <row r="56" spans="1:20" x14ac:dyDescent="0.2">
      <c r="A56" s="135" t="str">
        <f t="shared" si="14"/>
        <v>42 Secretarial and related occupations</v>
      </c>
      <c r="B56" s="151">
        <v>16.3193494095914</v>
      </c>
      <c r="C56" s="141">
        <f t="shared" si="15"/>
        <v>1.8164014017113366</v>
      </c>
      <c r="E56" s="151">
        <v>12.969817749117585</v>
      </c>
      <c r="F56" s="141">
        <f t="shared" si="16"/>
        <v>1.3693433551724938</v>
      </c>
      <c r="H56" s="151">
        <f t="shared" si="17"/>
        <v>-3.349531660473815</v>
      </c>
      <c r="I56" s="141">
        <f t="shared" si="18"/>
        <v>-20.524909274294899</v>
      </c>
      <c r="K56" s="151">
        <f t="shared" si="19"/>
        <v>0.88480545080162476</v>
      </c>
      <c r="L56" s="141">
        <f t="shared" si="20"/>
        <v>5.4218181656285669</v>
      </c>
      <c r="N56" s="151">
        <f t="shared" si="21"/>
        <v>-4.5148305750048348</v>
      </c>
      <c r="O56" s="141">
        <f t="shared" si="22"/>
        <v>-27.665505907676231</v>
      </c>
      <c r="Q56" s="151">
        <v>0.28049346372939477</v>
      </c>
      <c r="R56" s="141">
        <f t="shared" si="23"/>
        <v>1.718778467752764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8.207815179753668</v>
      </c>
      <c r="C57" s="141">
        <f t="shared" si="15"/>
        <v>0.9135589062594518</v>
      </c>
      <c r="E57" s="151">
        <v>8.9325556477985408</v>
      </c>
      <c r="F57" s="141">
        <f t="shared" si="16"/>
        <v>0.94309233619367261</v>
      </c>
      <c r="H57" s="151">
        <f t="shared" si="17"/>
        <v>0.7247404680448728</v>
      </c>
      <c r="I57" s="141">
        <f t="shared" si="18"/>
        <v>8.829882888111328</v>
      </c>
      <c r="K57" s="151">
        <f t="shared" si="19"/>
        <v>0.44501281441710339</v>
      </c>
      <c r="L57" s="141">
        <f t="shared" si="20"/>
        <v>5.4218181656285669</v>
      </c>
      <c r="N57" s="151">
        <f t="shared" si="21"/>
        <v>0.29293107101452504</v>
      </c>
      <c r="O57" s="141">
        <f t="shared" si="22"/>
        <v>3.5689286929498873</v>
      </c>
      <c r="Q57" s="151">
        <v>-1.32034173867556E-2</v>
      </c>
      <c r="R57" s="141">
        <f t="shared" si="23"/>
        <v>-0.16086397046713058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32.431789522504481</v>
      </c>
      <c r="C58" s="141">
        <f t="shared" si="15"/>
        <v>3.6097730657118845</v>
      </c>
      <c r="E58" s="151">
        <v>27.915784598473167</v>
      </c>
      <c r="F58" s="141">
        <f t="shared" si="16"/>
        <v>2.9473270082724672</v>
      </c>
      <c r="H58" s="151">
        <f t="shared" si="17"/>
        <v>-4.5160049240313143</v>
      </c>
      <c r="I58" s="141">
        <f t="shared" si="18"/>
        <v>-13.924624544376895</v>
      </c>
      <c r="K58" s="151">
        <f t="shared" si="19"/>
        <v>1.7583926557695702</v>
      </c>
      <c r="L58" s="141">
        <f t="shared" si="20"/>
        <v>5.4218181656285669</v>
      </c>
      <c r="N58" s="151">
        <f t="shared" si="21"/>
        <v>-3.7340609484695957</v>
      </c>
      <c r="O58" s="141">
        <f t="shared" si="22"/>
        <v>-11.513582825512986</v>
      </c>
      <c r="Q58" s="151">
        <v>-2.5403366313312885</v>
      </c>
      <c r="R58" s="141">
        <f t="shared" si="23"/>
        <v>-7.8328598844924793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27.25508238263054</v>
      </c>
      <c r="C59" s="141">
        <f t="shared" si="15"/>
        <v>3.0335872222008877</v>
      </c>
      <c r="E59" s="151">
        <v>22.521585482091755</v>
      </c>
      <c r="F59" s="141">
        <f t="shared" si="16"/>
        <v>2.3778116257608839</v>
      </c>
      <c r="H59" s="151">
        <f t="shared" si="17"/>
        <v>-4.7334969005387855</v>
      </c>
      <c r="I59" s="141">
        <f t="shared" si="18"/>
        <v>-17.367391644926411</v>
      </c>
      <c r="K59" s="151">
        <f t="shared" si="19"/>
        <v>1.4777210076784939</v>
      </c>
      <c r="L59" s="141">
        <f t="shared" si="20"/>
        <v>5.4218181656285669</v>
      </c>
      <c r="N59" s="151">
        <f t="shared" si="21"/>
        <v>-3.9544558300138872</v>
      </c>
      <c r="O59" s="141">
        <f t="shared" si="22"/>
        <v>-14.509058437240432</v>
      </c>
      <c r="Q59" s="151">
        <v>-2.2567620782033919</v>
      </c>
      <c r="R59" s="141">
        <f t="shared" si="23"/>
        <v>-8.2801513733145402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16.157260532061432</v>
      </c>
      <c r="C60" s="141">
        <f t="shared" si="15"/>
        <v>1.7983603354311934</v>
      </c>
      <c r="E60" s="151">
        <v>16.928483946899597</v>
      </c>
      <c r="F60" s="141">
        <f t="shared" si="16"/>
        <v>1.7872962792717988</v>
      </c>
      <c r="H60" s="151">
        <f t="shared" si="17"/>
        <v>0.7712234148381647</v>
      </c>
      <c r="I60" s="141">
        <f t="shared" si="18"/>
        <v>4.7732312869981808</v>
      </c>
      <c r="K60" s="151">
        <f t="shared" si="19"/>
        <v>0.87601728659524158</v>
      </c>
      <c r="L60" s="141">
        <f t="shared" si="20"/>
        <v>5.4218181656285669</v>
      </c>
      <c r="N60" s="151">
        <f t="shared" si="21"/>
        <v>-0.76561805889333123</v>
      </c>
      <c r="O60" s="141">
        <f t="shared" si="22"/>
        <v>-4.7385387973047024</v>
      </c>
      <c r="Q60" s="151">
        <v>0.66082418713625435</v>
      </c>
      <c r="R60" s="141">
        <f t="shared" si="23"/>
        <v>4.0899519186743154</v>
      </c>
      <c r="T60" s="151"/>
    </row>
    <row r="61" spans="1:20" x14ac:dyDescent="0.2">
      <c r="A61" s="135" t="str">
        <f t="shared" si="14"/>
        <v>61 Caring personal service occupations</v>
      </c>
      <c r="B61" s="151">
        <v>62.930136725529941</v>
      </c>
      <c r="C61" s="141">
        <f t="shared" si="15"/>
        <v>7.0043471519126337</v>
      </c>
      <c r="E61" s="151">
        <v>66.69055436010062</v>
      </c>
      <c r="F61" s="141">
        <f t="shared" si="16"/>
        <v>7.0411372952397091</v>
      </c>
      <c r="H61" s="151">
        <f t="shared" si="17"/>
        <v>3.760417634570679</v>
      </c>
      <c r="I61" s="141">
        <f t="shared" si="18"/>
        <v>5.9755434045404288</v>
      </c>
      <c r="K61" s="151">
        <f t="shared" si="19"/>
        <v>3.4119575846396764</v>
      </c>
      <c r="L61" s="141">
        <f t="shared" si="20"/>
        <v>5.4218181656285669</v>
      </c>
      <c r="N61" s="151">
        <f t="shared" si="21"/>
        <v>-3.0264010234457572</v>
      </c>
      <c r="O61" s="141">
        <f t="shared" si="22"/>
        <v>-4.8091442048591411</v>
      </c>
      <c r="Q61" s="151">
        <v>3.3748610733767594</v>
      </c>
      <c r="R61" s="141">
        <f t="shared" si="23"/>
        <v>5.3628694437710029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20.409570734791885</v>
      </c>
      <c r="C62" s="141">
        <f t="shared" si="15"/>
        <v>2.2716575250980457</v>
      </c>
      <c r="E62" s="151">
        <v>18.709395293182094</v>
      </c>
      <c r="F62" s="141">
        <f t="shared" si="16"/>
        <v>1.9753235257108752</v>
      </c>
      <c r="H62" s="151">
        <f t="shared" si="17"/>
        <v>-1.7001754416097903</v>
      </c>
      <c r="I62" s="141">
        <f t="shared" si="18"/>
        <v>-8.3302851574018071</v>
      </c>
      <c r="K62" s="151">
        <f t="shared" si="19"/>
        <v>1.1065698136257582</v>
      </c>
      <c r="L62" s="141">
        <f t="shared" si="20"/>
        <v>5.4218181656285669</v>
      </c>
      <c r="N62" s="151">
        <f t="shared" si="21"/>
        <v>-2.2186654462578836</v>
      </c>
      <c r="O62" s="141">
        <f t="shared" si="22"/>
        <v>-10.870710977158174</v>
      </c>
      <c r="Q62" s="151">
        <v>-0.58807980897766476</v>
      </c>
      <c r="R62" s="141">
        <f t="shared" si="23"/>
        <v>-2.8813923458721944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1.174422477654083</v>
      </c>
      <c r="C63" s="141">
        <f t="shared" si="15"/>
        <v>0.13071738223574125</v>
      </c>
      <c r="E63" s="151">
        <v>0.95134908685234998</v>
      </c>
      <c r="F63" s="141">
        <f t="shared" si="16"/>
        <v>0.10044270287601514</v>
      </c>
      <c r="H63" s="151">
        <f t="shared" si="17"/>
        <v>-0.22307339080173305</v>
      </c>
      <c r="I63" s="141">
        <f t="shared" si="18"/>
        <v>-18.994305290147683</v>
      </c>
      <c r="K63" s="151">
        <f t="shared" si="19"/>
        <v>6.3675051234674165E-2</v>
      </c>
      <c r="L63" s="141">
        <f t="shared" si="20"/>
        <v>5.421818165628566</v>
      </c>
      <c r="N63" s="151">
        <f t="shared" si="21"/>
        <v>-0.28395234639256089</v>
      </c>
      <c r="O63" s="141">
        <f t="shared" si="22"/>
        <v>-24.178040849469916</v>
      </c>
      <c r="Q63" s="151">
        <v>-2.7960956438463141E-3</v>
      </c>
      <c r="R63" s="141">
        <f t="shared" si="23"/>
        <v>-0.23808260630633826</v>
      </c>
      <c r="T63" s="151"/>
    </row>
    <row r="64" spans="1:20" x14ac:dyDescent="0.2">
      <c r="A64" s="135" t="str">
        <f t="shared" si="14"/>
        <v>71 Sales occupations</v>
      </c>
      <c r="B64" s="151">
        <v>78.181794843882599</v>
      </c>
      <c r="C64" s="141">
        <f t="shared" si="15"/>
        <v>8.7019107305388665</v>
      </c>
      <c r="E64" s="151">
        <v>77.814300228075098</v>
      </c>
      <c r="F64" s="141">
        <f t="shared" si="16"/>
        <v>8.2155738049566391</v>
      </c>
      <c r="H64" s="151">
        <f t="shared" si="17"/>
        <v>-0.36749461580750165</v>
      </c>
      <c r="I64" s="141">
        <f t="shared" si="18"/>
        <v>-0.47005139309136412</v>
      </c>
      <c r="K64" s="151">
        <f t="shared" si="19"/>
        <v>4.2388747550600847</v>
      </c>
      <c r="L64" s="141">
        <f t="shared" si="20"/>
        <v>5.421818165628566</v>
      </c>
      <c r="N64" s="151">
        <f t="shared" si="21"/>
        <v>-2.4225246880160727</v>
      </c>
      <c r="O64" s="141">
        <f t="shared" si="22"/>
        <v>-3.0985790142749905</v>
      </c>
      <c r="Q64" s="151">
        <v>-2.1838446828515137</v>
      </c>
      <c r="R64" s="141">
        <f t="shared" si="23"/>
        <v>-2.7932905444449392</v>
      </c>
      <c r="T64" s="151"/>
    </row>
    <row r="65" spans="1:20" x14ac:dyDescent="0.2">
      <c r="A65" s="135" t="str">
        <f t="shared" si="14"/>
        <v>72 Customer service occupations</v>
      </c>
      <c r="B65" s="151">
        <v>16.817665564462896</v>
      </c>
      <c r="C65" s="141">
        <f t="shared" si="15"/>
        <v>1.8718657550679727</v>
      </c>
      <c r="E65" s="151">
        <v>21.27843291125177</v>
      </c>
      <c r="F65" s="141">
        <f t="shared" si="16"/>
        <v>2.2465605360945577</v>
      </c>
      <c r="H65" s="151">
        <f t="shared" si="17"/>
        <v>4.4607673467888738</v>
      </c>
      <c r="I65" s="141">
        <f t="shared" si="18"/>
        <v>26.524295715660084</v>
      </c>
      <c r="K65" s="151">
        <f t="shared" si="19"/>
        <v>0.91182324660870939</v>
      </c>
      <c r="L65" s="141">
        <f t="shared" si="20"/>
        <v>5.4218181656285669</v>
      </c>
      <c r="N65" s="151">
        <f t="shared" si="21"/>
        <v>3.5945753580236253</v>
      </c>
      <c r="O65" s="141">
        <f t="shared" si="22"/>
        <v>21.373806871384442</v>
      </c>
      <c r="Q65" s="151">
        <v>-4.5631257843460851E-2</v>
      </c>
      <c r="R65" s="141">
        <f t="shared" si="23"/>
        <v>-0.27132932135291971</v>
      </c>
      <c r="T65" s="151"/>
    </row>
    <row r="66" spans="1:20" x14ac:dyDescent="0.2">
      <c r="A66" s="135" t="str">
        <f t="shared" si="14"/>
        <v>81 Process, plant and machine operatives</v>
      </c>
      <c r="B66" s="151">
        <v>26.513648916341079</v>
      </c>
      <c r="C66" s="141">
        <f t="shared" si="15"/>
        <v>2.951063050823544</v>
      </c>
      <c r="E66" s="151">
        <v>24.572978871367958</v>
      </c>
      <c r="F66" s="141">
        <f t="shared" si="16"/>
        <v>2.5943961576939767</v>
      </c>
      <c r="H66" s="151">
        <f t="shared" si="17"/>
        <v>-1.9406700449731211</v>
      </c>
      <c r="I66" s="141">
        <f t="shared" si="18"/>
        <v>-7.3195132480502689</v>
      </c>
      <c r="K66" s="151">
        <f t="shared" si="19"/>
        <v>1.4375218333171622</v>
      </c>
      <c r="L66" s="141">
        <f t="shared" si="20"/>
        <v>5.421818165628566</v>
      </c>
      <c r="N66" s="151">
        <f t="shared" si="21"/>
        <v>-1.0230768598870221</v>
      </c>
      <c r="O66" s="141">
        <f t="shared" si="22"/>
        <v>-3.8586799693816274</v>
      </c>
      <c r="Q66" s="151">
        <v>-2.3551150184032612</v>
      </c>
      <c r="R66" s="141">
        <f t="shared" si="23"/>
        <v>-8.8826514442972062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32.31677867596072</v>
      </c>
      <c r="C67" s="141">
        <f t="shared" si="15"/>
        <v>3.5969719510576863</v>
      </c>
      <c r="E67" s="151">
        <v>29.60327250377021</v>
      </c>
      <c r="F67" s="141">
        <f t="shared" si="16"/>
        <v>3.1254906798637405</v>
      </c>
      <c r="H67" s="151">
        <f t="shared" si="17"/>
        <v>-2.7135061721905096</v>
      </c>
      <c r="I67" s="141">
        <f t="shared" si="18"/>
        <v>-8.3965861801968185</v>
      </c>
      <c r="K67" s="151">
        <f t="shared" si="19"/>
        <v>1.7521569767992173</v>
      </c>
      <c r="L67" s="141">
        <f t="shared" si="20"/>
        <v>5.4218181656285669</v>
      </c>
      <c r="N67" s="151">
        <f t="shared" si="21"/>
        <v>-3.9367200002033971</v>
      </c>
      <c r="O67" s="141">
        <f t="shared" si="22"/>
        <v>-12.181659687299776</v>
      </c>
      <c r="Q67" s="151">
        <v>-0.52894314878632986</v>
      </c>
      <c r="R67" s="141">
        <f t="shared" si="23"/>
        <v>-1.6367446585256085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11.683553402501733</v>
      </c>
      <c r="C68" s="141">
        <f t="shared" si="15"/>
        <v>1.3004208834943229</v>
      </c>
      <c r="E68" s="151">
        <v>23.322720260601773</v>
      </c>
      <c r="F68" s="141">
        <f t="shared" si="16"/>
        <v>2.4623948178126702</v>
      </c>
      <c r="H68" s="151">
        <f t="shared" si="17"/>
        <v>11.63916685810004</v>
      </c>
      <c r="I68" s="141">
        <f t="shared" si="18"/>
        <v>99.620093794477043</v>
      </c>
      <c r="K68" s="151">
        <f t="shared" si="19"/>
        <v>0.63346102076775346</v>
      </c>
      <c r="L68" s="141">
        <f t="shared" si="20"/>
        <v>5.4218181656285669</v>
      </c>
      <c r="N68" s="151">
        <f t="shared" si="21"/>
        <v>11.423481901116094</v>
      </c>
      <c r="O68" s="141">
        <f t="shared" si="22"/>
        <v>97.774037637128856</v>
      </c>
      <c r="Q68" s="151">
        <v>-0.41777606378380822</v>
      </c>
      <c r="R68" s="141">
        <f t="shared" si="23"/>
        <v>-3.5757620082803934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90.221475663782513</v>
      </c>
      <c r="C69" s="141">
        <f t="shared" ref="C69" si="25">B69/B$71*100</f>
        <v>10.04196985719561</v>
      </c>
      <c r="E69" s="151">
        <v>78.794817253672875</v>
      </c>
      <c r="F69" s="141">
        <f t="shared" ref="F69" si="26">E69/E$71*100</f>
        <v>8.3190960363100572</v>
      </c>
      <c r="H69" s="151">
        <f t="shared" ref="H69" si="27">E69-B69</f>
        <v>-11.426658410109638</v>
      </c>
      <c r="I69" s="141">
        <f t="shared" ref="I69" si="28">IF(B69&gt;0,((E69/B69)-1)*100,0)</f>
        <v>-12.665120278781504</v>
      </c>
      <c r="K69" s="151">
        <f t="shared" ref="K69" si="29">(($E$71/$B$71)-1)*B69</f>
        <v>4.8916443568371166</v>
      </c>
      <c r="L69" s="141">
        <f t="shared" ref="L69" si="30">IF(B69&gt;0,K69/B69*100,0)</f>
        <v>5.421818165628566</v>
      </c>
      <c r="N69" s="151">
        <f t="shared" ref="N69" si="31">H69-(K69+Q69)</f>
        <v>-20.843827562844353</v>
      </c>
      <c r="O69" s="141">
        <f t="shared" ref="O69" si="32">IF(B69&gt;0,N69/B69*100,0)</f>
        <v>-23.102955709259877</v>
      </c>
      <c r="Q69" s="151">
        <v>4.5255247958975984</v>
      </c>
      <c r="R69" s="141">
        <f t="shared" ref="R69" si="33">IF(B69&gt;0,Q69/B69*100,0)</f>
        <v>5.0160172648498076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898.44399999999996</v>
      </c>
      <c r="C71" s="147">
        <f>B71/B$71*100</f>
        <v>100</v>
      </c>
      <c r="D71" s="145"/>
      <c r="E71" s="152">
        <f>SUM(E44:E69)</f>
        <v>947.15599999999995</v>
      </c>
      <c r="F71" s="147">
        <f>E71/E$71*100</f>
        <v>100</v>
      </c>
      <c r="G71" s="145"/>
      <c r="H71" s="152">
        <f t="shared" si="17"/>
        <v>48.711999999999989</v>
      </c>
      <c r="I71" s="147">
        <f t="shared" si="18"/>
        <v>5.4218181656285669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46.83746927380232</v>
      </c>
      <c r="C7" s="11">
        <f t="shared" si="2"/>
        <v>45.609997198911259</v>
      </c>
      <c r="D7" s="11">
        <f t="shared" si="2"/>
        <v>-1.227472074891069</v>
      </c>
      <c r="E7" s="11">
        <f t="shared" si="2"/>
        <v>22.496597655001196</v>
      </c>
      <c r="F7" s="11">
        <f t="shared" si="2"/>
        <v>21.269125580110124</v>
      </c>
      <c r="G7" s="200">
        <f>IF(B7&gt;0,(1+(E7/B7))^(1/($C$6-$B$6))-1,0)</f>
        <v>2.6495107125900086E-2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30.140364886078014</v>
      </c>
      <c r="R7" s="11">
        <v>26.489330992680323</v>
      </c>
      <c r="S7" s="345">
        <f>R7-Q7</f>
        <v>-3.6510338933976918</v>
      </c>
      <c r="T7" s="345">
        <v>12.129020815740228</v>
      </c>
      <c r="U7" s="345">
        <f>SUM(S7:T7)</f>
        <v>8.4779869223425361</v>
      </c>
      <c r="V7" s="346">
        <f>IF(Q7&gt;0,(1+(T7/Q7))^(1/($C$6-$B$6))-1,0)</f>
        <v>2.2802612625192786E-2</v>
      </c>
      <c r="X7" s="10" t="str">
        <f>name!B4</f>
        <v>Agriculture</v>
      </c>
      <c r="Y7" s="11">
        <v>4.6010000000000009</v>
      </c>
      <c r="Z7" s="11">
        <v>4.9000000000000075</v>
      </c>
      <c r="AA7" s="345">
        <f>Z7-Y7</f>
        <v>0.29900000000000659</v>
      </c>
      <c r="AB7" s="11">
        <v>2.6149303752154309</v>
      </c>
      <c r="AC7" s="345">
        <f>SUM(AA7:AB7)</f>
        <v>2.9139303752154375</v>
      </c>
      <c r="AD7" s="348">
        <f>IF(Y7&gt;0,(1+(AB7/Y7))^(1/($C$6-$B$6))-1,0)</f>
        <v>3.0455733600656121E-2</v>
      </c>
    </row>
    <row r="8" spans="1:30" x14ac:dyDescent="0.2">
      <c r="A8" s="10" t="str">
        <f>name!D5</f>
        <v>12 Other managers and proprietors</v>
      </c>
      <c r="B8" s="11">
        <f t="shared" si="2"/>
        <v>29.250375954647023</v>
      </c>
      <c r="C8" s="11">
        <f t="shared" si="2"/>
        <v>34.6266831588729</v>
      </c>
      <c r="D8" s="11">
        <f t="shared" si="2"/>
        <v>5.3763072042258733</v>
      </c>
      <c r="E8" s="11">
        <f t="shared" si="2"/>
        <v>17.701573298868915</v>
      </c>
      <c r="F8" s="11">
        <f t="shared" si="2"/>
        <v>23.077880503094786</v>
      </c>
      <c r="G8" s="200">
        <f t="shared" ref="G8:G33" si="3">IF(B8&gt;0,(1+(E8/B8))^(1/($C$6-$B$6))-1,0)</f>
        <v>3.2051758836360911E-2</v>
      </c>
      <c r="H8" s="11"/>
      <c r="I8" s="10" t="str">
        <f>name!E4</f>
        <v>Managers, directors and senior officials</v>
      </c>
      <c r="J8" s="11">
        <f t="array" ref="J8:J16">MMULT(aggregation!$B$13:$AA$21,B7:B32)</f>
        <v>76.087845228449339</v>
      </c>
      <c r="K8" s="11">
        <f t="array" ref="K8:K16">MMULT(aggregation!$B$13:$AA$21,C7:C32)</f>
        <v>80.236680357784167</v>
      </c>
      <c r="L8" s="11">
        <f t="array" ref="L8:L16">MMULT(aggregation!$B$13:$AA$21,D7:D32)</f>
        <v>4.1488351293348043</v>
      </c>
      <c r="M8" s="11">
        <f t="array" ref="M8:M16">MMULT(aggregation!$B$13:$AA$21,E7:E32)</f>
        <v>40.198170953870111</v>
      </c>
      <c r="N8" s="11">
        <f t="array" ref="N8:N16">MMULT(aggregation!$B$13:$AA$21,F7:F32)</f>
        <v>44.34700608320491</v>
      </c>
      <c r="O8" s="11"/>
      <c r="P8" s="10" t="str">
        <f>name!D5</f>
        <v>12 Other managers and proprietors</v>
      </c>
      <c r="Q8" s="11">
        <v>16.574408951686859</v>
      </c>
      <c r="R8" s="11">
        <v>21.861167610573645</v>
      </c>
      <c r="S8" s="345">
        <f t="shared" ref="S8:S31" si="4">R8-Q8</f>
        <v>5.2867586588867859</v>
      </c>
      <c r="T8" s="345">
        <v>9.925469846326834</v>
      </c>
      <c r="U8" s="345">
        <f t="shared" ref="U8:U31" si="5">SUM(S8:T8)</f>
        <v>15.21222850521362</v>
      </c>
      <c r="V8" s="346">
        <f t="shared" ref="V8:V33" si="6">IF(Q8&gt;0,(1+(T8/Q8))^(1/($C$6-$B$6))-1,0)</f>
        <v>3.1779882536876469E-2</v>
      </c>
      <c r="X8" s="10" t="str">
        <f>name!B5</f>
        <v>Mining and quarrying</v>
      </c>
      <c r="Y8" s="11">
        <v>0.90500000000000025</v>
      </c>
      <c r="Z8" s="11">
        <v>0.70100000000000162</v>
      </c>
      <c r="AA8" s="345">
        <f t="shared" ref="AA8:AA29" si="7">Z8-Y8</f>
        <v>-0.20399999999999863</v>
      </c>
      <c r="AB8" s="11">
        <v>0.31897546891228523</v>
      </c>
      <c r="AC8" s="345">
        <f t="shared" ref="AC8:AC29" si="8">SUM(AA8:AB8)</f>
        <v>0.1149754689122866</v>
      </c>
      <c r="AD8" s="348">
        <f t="shared" ref="AD8:AD29" si="9">IF(Y8&gt;0,(1+(AB8/Y8))^(1/($C$6-$B$6))-1,0)</f>
        <v>2.0332238720707663E-2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44.316162132984928</v>
      </c>
      <c r="C9" s="11">
        <f t="shared" si="2"/>
        <v>61.378040481370398</v>
      </c>
      <c r="D9" s="11">
        <f t="shared" si="2"/>
        <v>17.06187834838547</v>
      </c>
      <c r="E9" s="11">
        <f t="shared" si="2"/>
        <v>20.417670214226032</v>
      </c>
      <c r="F9" s="11">
        <f t="shared" si="2"/>
        <v>37.479548562611505</v>
      </c>
      <c r="G9" s="200">
        <f t="shared" si="3"/>
        <v>2.558409812283835E-2</v>
      </c>
      <c r="H9" s="11"/>
      <c r="I9" s="10" t="str">
        <f>name!E5</f>
        <v>Professional occupations</v>
      </c>
      <c r="J9" s="11">
        <v>192.11620061130319</v>
      </c>
      <c r="K9" s="11">
        <v>226.45434680494867</v>
      </c>
      <c r="L9" s="11">
        <v>34.338146193645471</v>
      </c>
      <c r="M9" s="11">
        <v>100.25249366015481</v>
      </c>
      <c r="N9" s="11">
        <v>134.59063985380027</v>
      </c>
      <c r="O9" s="11"/>
      <c r="P9" s="10" t="str">
        <f>name!D6</f>
        <v>21 Science, research, engineering and technology professionals</v>
      </c>
      <c r="Q9" s="11">
        <v>35.782997933430863</v>
      </c>
      <c r="R9" s="11">
        <v>46.782760963833034</v>
      </c>
      <c r="S9" s="345">
        <f t="shared" si="4"/>
        <v>10.999763030402171</v>
      </c>
      <c r="T9" s="345">
        <v>14.044812823134539</v>
      </c>
      <c r="U9" s="345">
        <f t="shared" si="5"/>
        <v>25.04457585353671</v>
      </c>
      <c r="V9" s="346">
        <f t="shared" si="6"/>
        <v>2.2318780016629791E-2</v>
      </c>
      <c r="X9" s="10" t="str">
        <f>name!B6</f>
        <v>Food drink and tobacco</v>
      </c>
      <c r="Y9" s="11">
        <v>8.2790000000000195</v>
      </c>
      <c r="Z9" s="11">
        <v>8.1270000000000095</v>
      </c>
      <c r="AA9" s="345">
        <f t="shared" si="7"/>
        <v>-0.1520000000000099</v>
      </c>
      <c r="AB9" s="11">
        <v>3.6303589259163234</v>
      </c>
      <c r="AC9" s="345">
        <f t="shared" si="8"/>
        <v>3.4783589259163135</v>
      </c>
      <c r="AD9" s="348">
        <f t="shared" si="9"/>
        <v>2.4536338755854592E-2</v>
      </c>
    </row>
    <row r="10" spans="1:30" x14ac:dyDescent="0.2">
      <c r="A10" s="10" t="str">
        <f>name!D7</f>
        <v>22 Health professionals</v>
      </c>
      <c r="B10" s="11">
        <f t="shared" si="2"/>
        <v>59.188712304029316</v>
      </c>
      <c r="C10" s="11">
        <f t="shared" si="2"/>
        <v>64.797074965992323</v>
      </c>
      <c r="D10" s="11">
        <f t="shared" si="2"/>
        <v>5.6083626619629978</v>
      </c>
      <c r="E10" s="11">
        <f t="shared" si="2"/>
        <v>33.363482091372695</v>
      </c>
      <c r="F10" s="11">
        <f t="shared" si="2"/>
        <v>38.971844753335681</v>
      </c>
      <c r="G10" s="200">
        <f t="shared" si="3"/>
        <v>3.0251341207364613E-2</v>
      </c>
      <c r="H10" s="11"/>
      <c r="I10" s="10" t="str">
        <f>name!E6</f>
        <v>Associate professional occupations</v>
      </c>
      <c r="J10" s="11">
        <v>106.15507602723096</v>
      </c>
      <c r="K10" s="11">
        <v>124.61612350761062</v>
      </c>
      <c r="L10" s="11">
        <v>18.46104748037968</v>
      </c>
      <c r="M10" s="11">
        <v>56.227211609393187</v>
      </c>
      <c r="N10" s="11">
        <v>74.68825908977287</v>
      </c>
      <c r="O10" s="11"/>
      <c r="P10" s="10" t="str">
        <f>name!D7</f>
        <v>22 Health professionals</v>
      </c>
      <c r="Q10" s="11">
        <v>15.658841340426083</v>
      </c>
      <c r="R10" s="11">
        <v>17.441442130159079</v>
      </c>
      <c r="S10" s="345">
        <f t="shared" si="4"/>
        <v>1.7826007897329958</v>
      </c>
      <c r="T10" s="345">
        <v>6.3485920451748861</v>
      </c>
      <c r="U10" s="345">
        <f t="shared" si="5"/>
        <v>8.1311928349078819</v>
      </c>
      <c r="V10" s="346">
        <f t="shared" si="6"/>
        <v>2.294900632804131E-2</v>
      </c>
      <c r="X10" s="10" t="str">
        <f>name!B7</f>
        <v>Engineering</v>
      </c>
      <c r="Y10" s="11">
        <v>14.462999999999999</v>
      </c>
      <c r="Z10" s="11">
        <v>13.754000000000014</v>
      </c>
      <c r="AA10" s="345">
        <f t="shared" si="7"/>
        <v>-0.70899999999998542</v>
      </c>
      <c r="AB10" s="11">
        <v>5.9269320244820092</v>
      </c>
      <c r="AC10" s="345">
        <f t="shared" si="8"/>
        <v>5.2179320244820238</v>
      </c>
      <c r="AD10" s="348">
        <f t="shared" si="9"/>
        <v>2.316064285628272E-2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41.182468618205846</v>
      </c>
      <c r="C11" s="11">
        <f t="shared" si="2"/>
        <v>45.261189928403155</v>
      </c>
      <c r="D11" s="11">
        <f t="shared" si="2"/>
        <v>4.0787213101973077</v>
      </c>
      <c r="E11" s="11">
        <f t="shared" si="2"/>
        <v>21.643353140696998</v>
      </c>
      <c r="F11" s="11">
        <f t="shared" si="2"/>
        <v>25.722074450894308</v>
      </c>
      <c r="G11" s="200">
        <f t="shared" si="3"/>
        <v>2.8557053504917551E-2</v>
      </c>
      <c r="H11" s="11"/>
      <c r="I11" s="10" t="str">
        <f>name!E7</f>
        <v>Administrative and secretarial occupations</v>
      </c>
      <c r="J11" s="11">
        <v>99.783883511159161</v>
      </c>
      <c r="K11" s="11">
        <v>97.812618885519058</v>
      </c>
      <c r="L11" s="11">
        <v>-1.9712646256401101</v>
      </c>
      <c r="M11" s="11">
        <v>51.227210140119055</v>
      </c>
      <c r="N11" s="11">
        <v>49.255945514478938</v>
      </c>
      <c r="O11" s="11"/>
      <c r="P11" s="10" t="str">
        <f>name!D8</f>
        <v>23 Teaching and other educational professionals</v>
      </c>
      <c r="Q11" s="11">
        <v>13.51483711471041</v>
      </c>
      <c r="R11" s="11">
        <v>15.167290590306996</v>
      </c>
      <c r="S11" s="345">
        <f t="shared" si="4"/>
        <v>1.6524534755965856</v>
      </c>
      <c r="T11" s="345">
        <v>6.3247995160001445</v>
      </c>
      <c r="U11" s="345">
        <f t="shared" si="5"/>
        <v>7.9772529915967301</v>
      </c>
      <c r="V11" s="346">
        <f t="shared" si="6"/>
        <v>2.5923221000560881E-2</v>
      </c>
      <c r="X11" s="10" t="str">
        <f>name!B8</f>
        <v>Rest of manufacturing</v>
      </c>
      <c r="Y11" s="11">
        <v>57.052999999999976</v>
      </c>
      <c r="Z11" s="11">
        <v>50.12400000000008</v>
      </c>
      <c r="AA11" s="345">
        <f t="shared" si="7"/>
        <v>-6.9289999999998955</v>
      </c>
      <c r="AB11" s="11">
        <v>21.650502347028024</v>
      </c>
      <c r="AC11" s="345">
        <f t="shared" si="8"/>
        <v>14.721502347028128</v>
      </c>
      <c r="AD11" s="348">
        <f t="shared" si="9"/>
        <v>2.1678775924002025E-2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47.428857556083109</v>
      </c>
      <c r="C12" s="11">
        <f t="shared" si="2"/>
        <v>55.018041429182794</v>
      </c>
      <c r="D12" s="11">
        <f t="shared" si="2"/>
        <v>7.589183873099695</v>
      </c>
      <c r="E12" s="11">
        <f t="shared" si="2"/>
        <v>24.827988213859083</v>
      </c>
      <c r="F12" s="11">
        <f t="shared" si="2"/>
        <v>32.417172086958786</v>
      </c>
      <c r="G12" s="200">
        <f t="shared" si="3"/>
        <v>2.8463987314224282E-2</v>
      </c>
      <c r="H12" s="11"/>
      <c r="I12" s="10" t="str">
        <f>name!E8</f>
        <v>Skilled trades occupations</v>
      </c>
      <c r="J12" s="11">
        <v>84.051947616950102</v>
      </c>
      <c r="K12" s="11">
        <v>76.298409675263031</v>
      </c>
      <c r="L12" s="11">
        <v>-7.7535379416870711</v>
      </c>
      <c r="M12" s="11">
        <v>33.6172856925986</v>
      </c>
      <c r="N12" s="11">
        <v>25.863747750911525</v>
      </c>
      <c r="O12" s="11"/>
      <c r="P12" s="10" t="str">
        <f>name!D9</f>
        <v>24 Business, media and public service professionals</v>
      </c>
      <c r="Q12" s="11">
        <v>23.345409173819128</v>
      </c>
      <c r="R12" s="11">
        <v>26.087571586666616</v>
      </c>
      <c r="S12" s="345">
        <f t="shared" si="4"/>
        <v>2.7421624128474882</v>
      </c>
      <c r="T12" s="345">
        <v>10.422799796301849</v>
      </c>
      <c r="U12" s="345">
        <f t="shared" si="5"/>
        <v>13.164962209149337</v>
      </c>
      <c r="V12" s="346">
        <f t="shared" si="6"/>
        <v>2.4913237592125936E-2</v>
      </c>
      <c r="X12" s="10" t="str">
        <f>name!B9</f>
        <v>Electricity and gas</v>
      </c>
      <c r="Y12" s="11">
        <v>8.3609999999999971</v>
      </c>
      <c r="Z12" s="11">
        <v>8.3700000000000188</v>
      </c>
      <c r="AA12" s="345">
        <f t="shared" si="7"/>
        <v>9.0000000000216573E-3</v>
      </c>
      <c r="AB12" s="11">
        <v>3.5283707964223865</v>
      </c>
      <c r="AC12" s="345">
        <f t="shared" si="8"/>
        <v>3.5373707964224081</v>
      </c>
      <c r="AD12" s="348">
        <f t="shared" si="9"/>
        <v>2.3748731276806545E-2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19.501723949030456</v>
      </c>
      <c r="C13" s="11">
        <f t="shared" si="2"/>
        <v>19.325786685475659</v>
      </c>
      <c r="D13" s="11">
        <f t="shared" si="2"/>
        <v>-0.17593726355480199</v>
      </c>
      <c r="E13" s="11">
        <f t="shared" si="2"/>
        <v>7.3816160459546714</v>
      </c>
      <c r="F13" s="11">
        <f t="shared" si="2"/>
        <v>7.2056787823998691</v>
      </c>
      <c r="G13" s="200">
        <f t="shared" si="3"/>
        <v>2.1630887409231248E-2</v>
      </c>
      <c r="H13" s="11"/>
      <c r="I13" s="10" t="str">
        <f>name!E9</f>
        <v>Caring, leisure and other service occupations</v>
      </c>
      <c r="J13" s="11">
        <v>84.514129937975781</v>
      </c>
      <c r="K13" s="11">
        <v>86.351298740135135</v>
      </c>
      <c r="L13" s="11">
        <v>1.8371688021593389</v>
      </c>
      <c r="M13" s="11">
        <v>46.820005457070849</v>
      </c>
      <c r="N13" s="11">
        <v>48.657174259230196</v>
      </c>
      <c r="O13" s="11"/>
      <c r="P13" s="10" t="str">
        <f>name!D10</f>
        <v>31 Science, engineering and technology associate professionals</v>
      </c>
      <c r="Q13" s="11">
        <v>15.531044069328118</v>
      </c>
      <c r="R13" s="11">
        <v>14.210103288381628</v>
      </c>
      <c r="S13" s="345">
        <f t="shared" si="4"/>
        <v>-1.3209407809464899</v>
      </c>
      <c r="T13" s="345">
        <v>5.0769132652437357</v>
      </c>
      <c r="U13" s="345">
        <f t="shared" si="5"/>
        <v>3.7559724842972457</v>
      </c>
      <c r="V13" s="346">
        <f t="shared" si="6"/>
        <v>1.9034653510707766E-2</v>
      </c>
      <c r="X13" s="10" t="str">
        <f>name!B10</f>
        <v>Water and sewerage</v>
      </c>
      <c r="Y13" s="11">
        <v>5.7010000000000005</v>
      </c>
      <c r="Z13" s="11">
        <v>6.0289999999999893</v>
      </c>
      <c r="AA13" s="345">
        <f t="shared" si="7"/>
        <v>0.32799999999998875</v>
      </c>
      <c r="AB13" s="11">
        <v>2.6058313702165137</v>
      </c>
      <c r="AC13" s="345">
        <f t="shared" si="8"/>
        <v>2.9338313702165024</v>
      </c>
      <c r="AD13" s="348">
        <f t="shared" si="9"/>
        <v>2.5413325458205183E-2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21.041078537789389</v>
      </c>
      <c r="C14" s="11">
        <f t="shared" si="2"/>
        <v>39.55098019533883</v>
      </c>
      <c r="D14" s="11">
        <f t="shared" si="2"/>
        <v>18.509901657549449</v>
      </c>
      <c r="E14" s="11">
        <f t="shared" si="2"/>
        <v>20.342054387654692</v>
      </c>
      <c r="F14" s="11">
        <f t="shared" si="2"/>
        <v>38.851956045204147</v>
      </c>
      <c r="G14" s="200">
        <f t="shared" si="3"/>
        <v>4.6125265864578768E-2</v>
      </c>
      <c r="H14" s="11"/>
      <c r="I14" s="10" t="str">
        <f>name!E10</f>
        <v>Sales and customer service occupations</v>
      </c>
      <c r="J14" s="11">
        <v>94.999460408345556</v>
      </c>
      <c r="K14" s="11">
        <v>99.092733139326725</v>
      </c>
      <c r="L14" s="11">
        <v>4.0932727309811865</v>
      </c>
      <c r="M14" s="11">
        <v>48.291492095436219</v>
      </c>
      <c r="N14" s="11">
        <v>52.38476482641741</v>
      </c>
      <c r="O14" s="11"/>
      <c r="P14" s="10" t="str">
        <f>name!D11</f>
        <v>32 Health and social care associate professionals</v>
      </c>
      <c r="Q14" s="11">
        <v>4.8140072392696087</v>
      </c>
      <c r="R14" s="11">
        <v>7.4643493614507914</v>
      </c>
      <c r="S14" s="345">
        <f t="shared" si="4"/>
        <v>2.6503421221811827</v>
      </c>
      <c r="T14" s="345">
        <v>3.2457289596644809</v>
      </c>
      <c r="U14" s="345">
        <f t="shared" si="5"/>
        <v>5.8960710818456636</v>
      </c>
      <c r="V14" s="346">
        <f t="shared" si="6"/>
        <v>3.4953742219845152E-2</v>
      </c>
      <c r="X14" s="10" t="str">
        <f>name!B11</f>
        <v>Construction</v>
      </c>
      <c r="Y14" s="11">
        <v>52.006000000000007</v>
      </c>
      <c r="Z14" s="11">
        <v>50.004000000000019</v>
      </c>
      <c r="AA14" s="345">
        <f t="shared" si="7"/>
        <v>-2.0019999999999882</v>
      </c>
      <c r="AB14" s="11">
        <v>20.704114090448435</v>
      </c>
      <c r="AC14" s="345">
        <f t="shared" si="8"/>
        <v>18.702114090448447</v>
      </c>
      <c r="AD14" s="348">
        <f t="shared" si="9"/>
        <v>2.2592865295612885E-2</v>
      </c>
    </row>
    <row r="15" spans="1:30" x14ac:dyDescent="0.2">
      <c r="A15" s="10" t="str">
        <f>name!D12</f>
        <v>33 Protective service occupations</v>
      </c>
      <c r="B15" s="11">
        <f t="shared" si="2"/>
        <v>12.906496314839249</v>
      </c>
      <c r="C15" s="11">
        <f t="shared" si="2"/>
        <v>11.111900255288695</v>
      </c>
      <c r="D15" s="11">
        <f t="shared" si="2"/>
        <v>-1.7945960595505526</v>
      </c>
      <c r="E15" s="11">
        <f t="shared" si="2"/>
        <v>3.798046308705691</v>
      </c>
      <c r="F15" s="11">
        <f t="shared" si="2"/>
        <v>2.0034502491551378</v>
      </c>
      <c r="G15" s="200">
        <f t="shared" si="3"/>
        <v>1.734537521316204E-2</v>
      </c>
      <c r="H15" s="11"/>
      <c r="I15" s="10" t="str">
        <f>name!E11</f>
        <v>Process, plant and machine operatives</v>
      </c>
      <c r="J15" s="11">
        <v>58.830427592301717</v>
      </c>
      <c r="K15" s="11">
        <v>54.176251375138214</v>
      </c>
      <c r="L15" s="11">
        <v>-4.6541762171635135</v>
      </c>
      <c r="M15" s="11">
        <v>25.87424363931677</v>
      </c>
      <c r="N15" s="11">
        <v>21.220067422153257</v>
      </c>
      <c r="O15" s="11"/>
      <c r="P15" s="10" t="str">
        <f>name!D12</f>
        <v>33 Protective service occupations</v>
      </c>
      <c r="Q15" s="11">
        <v>9.394521410782124</v>
      </c>
      <c r="R15" s="11">
        <v>7.1478077956250967</v>
      </c>
      <c r="S15" s="345">
        <f t="shared" si="4"/>
        <v>-2.2467136151570273</v>
      </c>
      <c r="T15" s="345">
        <v>2.0564623648133349</v>
      </c>
      <c r="U15" s="345">
        <f t="shared" si="5"/>
        <v>-0.19025125034369239</v>
      </c>
      <c r="V15" s="346">
        <f t="shared" si="6"/>
        <v>1.3284056374702757E-2</v>
      </c>
      <c r="X15" s="10" t="str">
        <f>name!B12</f>
        <v>Wholesale and retail trade</v>
      </c>
      <c r="Y15" s="11">
        <v>127.91500000000003</v>
      </c>
      <c r="Z15" s="11">
        <v>127.67200000000007</v>
      </c>
      <c r="AA15" s="345">
        <f t="shared" si="7"/>
        <v>-0.24299999999996658</v>
      </c>
      <c r="AB15" s="11">
        <v>59.938592736907374</v>
      </c>
      <c r="AC15" s="345">
        <f t="shared" si="8"/>
        <v>59.695592736907408</v>
      </c>
      <c r="AD15" s="348">
        <f t="shared" si="9"/>
        <v>2.5950802108733795E-2</v>
      </c>
    </row>
    <row r="16" spans="1:30" x14ac:dyDescent="0.2">
      <c r="A16" s="10" t="str">
        <f>name!D13</f>
        <v>34 Culture, media and sports occupations</v>
      </c>
      <c r="B16" s="11">
        <f t="shared" si="2"/>
        <v>11.461121523603214</v>
      </c>
      <c r="C16" s="11">
        <f t="shared" si="2"/>
        <v>11.043669875294233</v>
      </c>
      <c r="D16" s="11">
        <f t="shared" si="2"/>
        <v>-0.41745164830897985</v>
      </c>
      <c r="E16" s="11">
        <f t="shared" si="2"/>
        <v>5.1905679259949036</v>
      </c>
      <c r="F16" s="11">
        <f t="shared" si="2"/>
        <v>4.7731162776859231</v>
      </c>
      <c r="G16" s="200">
        <f t="shared" si="3"/>
        <v>2.5216087319907432E-2</v>
      </c>
      <c r="H16" s="11"/>
      <c r="I16" s="10" t="str">
        <f>name!E12</f>
        <v>Elementary occupations</v>
      </c>
      <c r="J16" s="11">
        <v>101.90502906628434</v>
      </c>
      <c r="K16" s="11">
        <v>102.11753751427457</v>
      </c>
      <c r="L16" s="11">
        <v>0.21250844799020818</v>
      </c>
      <c r="M16" s="11">
        <v>48.293390804467236</v>
      </c>
      <c r="N16" s="11">
        <v>48.505899252457439</v>
      </c>
      <c r="O16" s="11"/>
      <c r="P16" s="10" t="str">
        <f>name!D13</f>
        <v>34 Culture, media and sports occupations</v>
      </c>
      <c r="Q16" s="11">
        <v>4.7942862924957552</v>
      </c>
      <c r="R16" s="11">
        <v>4.3948390849479564</v>
      </c>
      <c r="S16" s="345">
        <f t="shared" si="4"/>
        <v>-0.39944720754779883</v>
      </c>
      <c r="T16" s="345">
        <v>1.7163173637757172</v>
      </c>
      <c r="U16" s="345">
        <f t="shared" si="5"/>
        <v>1.3168701562279184</v>
      </c>
      <c r="V16" s="346">
        <f t="shared" si="6"/>
        <v>2.0610000676769102E-2</v>
      </c>
      <c r="X16" s="10" t="str">
        <f>name!B13</f>
        <v>Transport and storage</v>
      </c>
      <c r="Y16" s="11">
        <v>43.897000000000062</v>
      </c>
      <c r="Z16" s="11">
        <v>46.148999999999994</v>
      </c>
      <c r="AA16" s="345">
        <f t="shared" si="7"/>
        <v>2.2519999999999314</v>
      </c>
      <c r="AB16" s="11">
        <v>21.209174272553877</v>
      </c>
      <c r="AC16" s="345">
        <f t="shared" si="8"/>
        <v>23.461174272553809</v>
      </c>
      <c r="AD16" s="348">
        <f t="shared" si="9"/>
        <v>2.6626544101564287E-2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41.244655701968661</v>
      </c>
      <c r="C17" s="11">
        <f t="shared" si="10"/>
        <v>43.583786496213222</v>
      </c>
      <c r="D17" s="11">
        <f t="shared" si="10"/>
        <v>2.3391307942445629</v>
      </c>
      <c r="E17" s="11">
        <f t="shared" si="10"/>
        <v>19.514926941083232</v>
      </c>
      <c r="F17" s="11">
        <f t="shared" si="10"/>
        <v>21.854057735327796</v>
      </c>
      <c r="G17" s="200">
        <f t="shared" si="3"/>
        <v>2.6163288025258469E-2</v>
      </c>
      <c r="H17" s="11"/>
      <c r="O17" s="11"/>
      <c r="P17" s="10" t="str">
        <f>name!D14</f>
        <v>35 Business and public service associate professionals</v>
      </c>
      <c r="Q17" s="11">
        <v>20.120427361498624</v>
      </c>
      <c r="R17" s="11">
        <v>20.094866173552699</v>
      </c>
      <c r="S17" s="345">
        <f t="shared" si="4"/>
        <v>-2.5561187945925212E-2</v>
      </c>
      <c r="T17" s="345">
        <v>7.5218988234509885</v>
      </c>
      <c r="U17" s="345">
        <f t="shared" si="5"/>
        <v>7.4963376355050633</v>
      </c>
      <c r="V17" s="346">
        <f t="shared" si="6"/>
        <v>2.1399934721800351E-2</v>
      </c>
      <c r="X17" s="10" t="str">
        <f>name!B14</f>
        <v>Accommodation and food</v>
      </c>
      <c r="Y17" s="11">
        <v>73.338000000000008</v>
      </c>
      <c r="Z17" s="11">
        <v>89.034000000000091</v>
      </c>
      <c r="AA17" s="345">
        <f t="shared" si="7"/>
        <v>15.696000000000083</v>
      </c>
      <c r="AB17" s="11">
        <v>41.183265657891148</v>
      </c>
      <c r="AC17" s="345">
        <f t="shared" si="8"/>
        <v>56.879265657891231</v>
      </c>
      <c r="AD17" s="348">
        <f t="shared" si="9"/>
        <v>3.0157918408958873E-2</v>
      </c>
    </row>
    <row r="18" spans="1:30" x14ac:dyDescent="0.2">
      <c r="A18" s="10" t="str">
        <f>name!D15</f>
        <v>41 Administrative occupations</v>
      </c>
      <c r="B18" s="11">
        <f t="shared" si="10"/>
        <v>83.464534101567764</v>
      </c>
      <c r="C18" s="11">
        <f t="shared" si="10"/>
        <v>84.842801136401476</v>
      </c>
      <c r="D18" s="11">
        <f t="shared" si="10"/>
        <v>1.3782670348337072</v>
      </c>
      <c r="E18" s="11">
        <f t="shared" si="10"/>
        <v>43.211025801486947</v>
      </c>
      <c r="F18" s="11">
        <f t="shared" si="10"/>
        <v>44.589292836320645</v>
      </c>
      <c r="G18" s="200">
        <f t="shared" si="3"/>
        <v>2.8204240403538083E-2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27.881595119131937</v>
      </c>
      <c r="R18" s="11">
        <v>33.679464448972411</v>
      </c>
      <c r="S18" s="345">
        <f t="shared" si="4"/>
        <v>5.7978693298404735</v>
      </c>
      <c r="T18" s="345">
        <v>11.62259949362495</v>
      </c>
      <c r="U18" s="345">
        <f t="shared" si="5"/>
        <v>17.420468823465423</v>
      </c>
      <c r="V18" s="346">
        <f t="shared" si="6"/>
        <v>2.3501239746587244E-2</v>
      </c>
      <c r="X18" s="10" t="str">
        <f>name!B15</f>
        <v>Media</v>
      </c>
      <c r="Y18" s="11">
        <v>7.1879999999999953</v>
      </c>
      <c r="Z18" s="11">
        <v>7.1689999999999863</v>
      </c>
      <c r="AA18" s="345">
        <f t="shared" si="7"/>
        <v>-1.900000000000901E-2</v>
      </c>
      <c r="AB18" s="11">
        <v>3.5326260467415236</v>
      </c>
      <c r="AC18" s="345">
        <f t="shared" si="8"/>
        <v>3.5136260467415146</v>
      </c>
      <c r="AD18" s="348">
        <f t="shared" si="9"/>
        <v>2.7008737801263338E-2</v>
      </c>
    </row>
    <row r="19" spans="1:30" x14ac:dyDescent="0.2">
      <c r="A19" s="10" t="str">
        <f>name!D16</f>
        <v>42 Secretarial and related occupations</v>
      </c>
      <c r="B19" s="11">
        <f t="shared" si="10"/>
        <v>16.319349409591396</v>
      </c>
      <c r="C19" s="11">
        <f t="shared" si="10"/>
        <v>12.969817749117578</v>
      </c>
      <c r="D19" s="11">
        <f t="shared" si="10"/>
        <v>-3.3495316604738172</v>
      </c>
      <c r="E19" s="11">
        <f t="shared" si="10"/>
        <v>8.0161843386321099</v>
      </c>
      <c r="F19" s="11">
        <f t="shared" si="10"/>
        <v>4.666652678158294</v>
      </c>
      <c r="G19" s="200">
        <f t="shared" si="3"/>
        <v>2.6997064706177687E-2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0.74671438282539082</v>
      </c>
      <c r="K19" s="11">
        <f t="array" ref="K19:K27">MMULT(aggregation!$B$13:$AA$21,C36:C61)</f>
        <v>1.2275883015545528</v>
      </c>
      <c r="L19" s="11">
        <f t="array" ref="L19:L27">MMULT(aggregation!$B$13:$AA$21,D36:D61)</f>
        <v>0.48087391872916191</v>
      </c>
      <c r="M19" s="11">
        <f t="array" ref="M19:M27">MMULT(aggregation!$B$13:$AA$21,E36:E61)</f>
        <v>0.5838197239943661</v>
      </c>
      <c r="N19" s="11">
        <f t="array" ref="N19:N27">MMULT(aggregation!$B$13:$AA$21,F36:F61)</f>
        <v>1.0646936427235281</v>
      </c>
      <c r="O19" s="11"/>
      <c r="P19" s="10" t="str">
        <f>name!D16</f>
        <v>42 Secretarial and related occupations</v>
      </c>
      <c r="Q19" s="11">
        <v>0.89627298817750845</v>
      </c>
      <c r="R19" s="11">
        <v>1.0931405871789364</v>
      </c>
      <c r="S19" s="345">
        <f t="shared" si="4"/>
        <v>0.19686759900142792</v>
      </c>
      <c r="T19" s="345">
        <v>0.32732725242424843</v>
      </c>
      <c r="U19" s="345">
        <f t="shared" si="5"/>
        <v>0.52419485142567634</v>
      </c>
      <c r="V19" s="346">
        <f t="shared" si="6"/>
        <v>2.0970709992335079E-2</v>
      </c>
      <c r="X19" s="10" t="str">
        <f>name!B16</f>
        <v>Information technology</v>
      </c>
      <c r="Y19" s="11">
        <v>20.876000000000065</v>
      </c>
      <c r="Z19" s="11">
        <v>25.438000000000024</v>
      </c>
      <c r="AA19" s="345">
        <f t="shared" si="7"/>
        <v>4.5619999999999585</v>
      </c>
      <c r="AB19" s="11">
        <v>10.032045123380305</v>
      </c>
      <c r="AC19" s="345">
        <f t="shared" si="8"/>
        <v>14.594045123380264</v>
      </c>
      <c r="AD19" s="348">
        <f t="shared" si="9"/>
        <v>2.6506294110934636E-2</v>
      </c>
    </row>
    <row r="20" spans="1:30" x14ac:dyDescent="0.2">
      <c r="A20" s="10" t="str">
        <f>name!D17</f>
        <v>51 Skilled agricultural and related trades</v>
      </c>
      <c r="B20" s="11">
        <f t="shared" si="10"/>
        <v>8.2078151797536751</v>
      </c>
      <c r="C20" s="11">
        <f t="shared" si="10"/>
        <v>8.9325556477985426</v>
      </c>
      <c r="D20" s="11">
        <f t="shared" si="10"/>
        <v>0.72474046804486791</v>
      </c>
      <c r="E20" s="11">
        <f t="shared" si="10"/>
        <v>4.6959655962752009</v>
      </c>
      <c r="F20" s="11">
        <f t="shared" si="10"/>
        <v>5.4207060643200684</v>
      </c>
      <c r="G20" s="200">
        <f t="shared" si="3"/>
        <v>3.0621727137049914E-2</v>
      </c>
      <c r="H20" s="11"/>
      <c r="I20" s="11" t="str">
        <f t="shared" si="11"/>
        <v>Professional occupations</v>
      </c>
      <c r="J20" s="11">
        <v>9.4217015718302051</v>
      </c>
      <c r="K20" s="11">
        <v>14.380142153750285</v>
      </c>
      <c r="L20" s="11">
        <v>4.9584405819200796</v>
      </c>
      <c r="M20" s="11">
        <v>6.1264932829819738</v>
      </c>
      <c r="N20" s="11">
        <v>11.084933864902055</v>
      </c>
      <c r="O20" s="11"/>
      <c r="P20" s="10" t="str">
        <f>name!D17</f>
        <v>51 Skilled agricultural and related trades</v>
      </c>
      <c r="Q20" s="11">
        <v>6.4435916343090209</v>
      </c>
      <c r="R20" s="11">
        <v>6.7907894138012397</v>
      </c>
      <c r="S20" s="345">
        <f t="shared" si="4"/>
        <v>0.34719777949221875</v>
      </c>
      <c r="T20" s="345">
        <v>3.3663201997658856</v>
      </c>
      <c r="U20" s="345">
        <f t="shared" si="5"/>
        <v>3.7135179792581043</v>
      </c>
      <c r="V20" s="346">
        <f t="shared" si="6"/>
        <v>2.8416745792550602E-2</v>
      </c>
      <c r="X20" s="10" t="str">
        <f>name!B17</f>
        <v>Finance and insurance</v>
      </c>
      <c r="Y20" s="11">
        <v>16.509999999999966</v>
      </c>
      <c r="Z20" s="11">
        <v>17.119</v>
      </c>
      <c r="AA20" s="345">
        <f t="shared" si="7"/>
        <v>0.60900000000003374</v>
      </c>
      <c r="AB20" s="11">
        <v>8.4039378673879348</v>
      </c>
      <c r="AC20" s="345">
        <f t="shared" si="8"/>
        <v>9.0129378673879685</v>
      </c>
      <c r="AD20" s="348">
        <f t="shared" si="9"/>
        <v>2.7810429413967164E-2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32.431789522504474</v>
      </c>
      <c r="C21" s="11">
        <f t="shared" si="10"/>
        <v>27.915784598473152</v>
      </c>
      <c r="D21" s="11">
        <f t="shared" si="10"/>
        <v>-4.516004924031324</v>
      </c>
      <c r="E21" s="11">
        <f t="shared" si="10"/>
        <v>11.160729758192062</v>
      </c>
      <c r="F21" s="11">
        <f t="shared" si="10"/>
        <v>6.6447248341607388</v>
      </c>
      <c r="G21" s="200">
        <f t="shared" si="3"/>
        <v>1.9912083201452102E-2</v>
      </c>
      <c r="H21" s="11"/>
      <c r="I21" s="11" t="str">
        <f t="shared" si="11"/>
        <v>Associate professional occupations</v>
      </c>
      <c r="J21" s="11">
        <v>0.94403785766019932</v>
      </c>
      <c r="K21" s="11">
        <v>1.5220376663251107</v>
      </c>
      <c r="L21" s="11">
        <v>0.57799980866491119</v>
      </c>
      <c r="M21" s="11">
        <v>0.67159697469469348</v>
      </c>
      <c r="N21" s="11">
        <v>1.2495967833596047</v>
      </c>
      <c r="O21" s="11"/>
      <c r="P21" s="10" t="str">
        <f>name!D18</f>
        <v>52 Skilled metal, electrical and electronic trades</v>
      </c>
      <c r="Q21" s="11">
        <v>31.978316778824048</v>
      </c>
      <c r="R21" s="11">
        <v>26.807722025287436</v>
      </c>
      <c r="S21" s="345">
        <f t="shared" si="4"/>
        <v>-5.1705947535366121</v>
      </c>
      <c r="T21" s="345">
        <v>10.641599452398831</v>
      </c>
      <c r="U21" s="345">
        <f t="shared" si="5"/>
        <v>5.4710046988622185</v>
      </c>
      <c r="V21" s="346">
        <f t="shared" si="6"/>
        <v>1.9335460761946033E-2</v>
      </c>
      <c r="X21" s="10" t="str">
        <f>name!B18</f>
        <v>Real estate</v>
      </c>
      <c r="Y21" s="11">
        <v>14.324999999999989</v>
      </c>
      <c r="Z21" s="11">
        <v>16.406999999999989</v>
      </c>
      <c r="AA21" s="345">
        <f t="shared" si="7"/>
        <v>2.0820000000000007</v>
      </c>
      <c r="AB21" s="11">
        <v>7.4231362479574177</v>
      </c>
      <c r="AC21" s="345">
        <f t="shared" si="8"/>
        <v>9.5051362479574184</v>
      </c>
      <c r="AD21" s="348">
        <f t="shared" si="9"/>
        <v>2.8225793880631844E-2</v>
      </c>
    </row>
    <row r="22" spans="1:30" x14ac:dyDescent="0.2">
      <c r="A22" s="10" t="str">
        <f>name!D19</f>
        <v>53 Skilled construction and building trades</v>
      </c>
      <c r="B22" s="11">
        <f t="shared" si="10"/>
        <v>27.255082382630523</v>
      </c>
      <c r="C22" s="11">
        <f t="shared" si="10"/>
        <v>22.521585482091751</v>
      </c>
      <c r="D22" s="11">
        <f t="shared" si="10"/>
        <v>-4.733496900538773</v>
      </c>
      <c r="E22" s="11">
        <f t="shared" si="10"/>
        <v>10.239390487597669</v>
      </c>
      <c r="F22" s="11">
        <f t="shared" si="10"/>
        <v>5.5058935870588952</v>
      </c>
      <c r="G22" s="200">
        <f t="shared" si="3"/>
        <v>2.1491248484708292E-2</v>
      </c>
      <c r="H22" s="11"/>
      <c r="I22" s="11" t="str">
        <f t="shared" si="11"/>
        <v>Administrative and secretarial occupations</v>
      </c>
      <c r="J22" s="11">
        <v>0.42713299040367375</v>
      </c>
      <c r="K22" s="11">
        <v>0.66971785258868921</v>
      </c>
      <c r="L22" s="11">
        <v>0.24258486218501552</v>
      </c>
      <c r="M22" s="11">
        <v>0.32215597425304554</v>
      </c>
      <c r="N22" s="11">
        <v>0.56474083643806094</v>
      </c>
      <c r="O22" s="11"/>
      <c r="P22" s="10" t="str">
        <f>name!D19</f>
        <v>53 Skilled construction and building trades</v>
      </c>
      <c r="Q22" s="11">
        <v>26.464658132895178</v>
      </c>
      <c r="R22" s="11">
        <v>21.970504511737534</v>
      </c>
      <c r="S22" s="345">
        <f t="shared" si="4"/>
        <v>-4.4941536211576434</v>
      </c>
      <c r="T22" s="345">
        <v>9.9482413449594098</v>
      </c>
      <c r="U22" s="345">
        <f t="shared" si="5"/>
        <v>5.4540877238017664</v>
      </c>
      <c r="V22" s="346">
        <f t="shared" si="6"/>
        <v>2.1502102689853198E-2</v>
      </c>
      <c r="X22" s="10" t="str">
        <f>name!B19</f>
        <v>Professional services</v>
      </c>
      <c r="Y22" s="11">
        <v>51.246000000000024</v>
      </c>
      <c r="Z22" s="11">
        <v>55.976000000000077</v>
      </c>
      <c r="AA22" s="345">
        <f t="shared" si="7"/>
        <v>4.7300000000000537</v>
      </c>
      <c r="AB22" s="11">
        <v>25.599701075427799</v>
      </c>
      <c r="AC22" s="345">
        <f t="shared" si="8"/>
        <v>30.329701075427852</v>
      </c>
      <c r="AD22" s="348">
        <f t="shared" si="9"/>
        <v>2.7378895866011499E-2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16.157260532061425</v>
      </c>
      <c r="C23" s="11">
        <f t="shared" si="10"/>
        <v>16.928483946899583</v>
      </c>
      <c r="D23" s="11">
        <f t="shared" si="10"/>
        <v>0.77122341483815715</v>
      </c>
      <c r="E23" s="11">
        <f t="shared" si="10"/>
        <v>7.5211998505336659</v>
      </c>
      <c r="F23" s="11">
        <f t="shared" si="10"/>
        <v>8.2924232653718235</v>
      </c>
      <c r="G23" s="200">
        <f t="shared" si="3"/>
        <v>2.580713504428056E-2</v>
      </c>
      <c r="H23" s="11"/>
      <c r="I23" s="11" t="str">
        <f t="shared" si="11"/>
        <v>Skilled trades occupations</v>
      </c>
      <c r="J23" s="11">
        <v>8.6648749263503688E-2</v>
      </c>
      <c r="K23" s="11">
        <v>0.14323271758287565</v>
      </c>
      <c r="L23" s="11">
        <v>5.6583968319371958E-2</v>
      </c>
      <c r="M23" s="11">
        <v>6.821550610383692E-2</v>
      </c>
      <c r="N23" s="11">
        <v>0.12479947442320889</v>
      </c>
      <c r="O23" s="11"/>
      <c r="P23" s="10" t="str">
        <f>name!D20</f>
        <v>54 Textiles, printing and other skilled trades</v>
      </c>
      <c r="Q23" s="11">
        <v>8.3837692006071425</v>
      </c>
      <c r="R23" s="11">
        <v>8.9444985416202254</v>
      </c>
      <c r="S23" s="345">
        <f t="shared" si="4"/>
        <v>0.56072934101308292</v>
      </c>
      <c r="T23" s="345">
        <v>2.7707103854832664</v>
      </c>
      <c r="U23" s="345">
        <f t="shared" si="5"/>
        <v>3.3314397264963493</v>
      </c>
      <c r="V23" s="346">
        <f t="shared" si="6"/>
        <v>1.9218582742980272E-2</v>
      </c>
      <c r="X23" s="10" t="str">
        <f>name!B20</f>
        <v>Support services</v>
      </c>
      <c r="Y23" s="11">
        <v>65.554999999999978</v>
      </c>
      <c r="Z23" s="11">
        <v>69.76499999999983</v>
      </c>
      <c r="AA23" s="345">
        <f t="shared" si="7"/>
        <v>4.2099999999998516</v>
      </c>
      <c r="AB23" s="11">
        <v>31.271343781080436</v>
      </c>
      <c r="AC23" s="345">
        <f t="shared" si="8"/>
        <v>35.481343781080284</v>
      </c>
      <c r="AD23" s="348">
        <f t="shared" si="9"/>
        <v>2.6342975074923114E-2</v>
      </c>
    </row>
    <row r="24" spans="1:30" x14ac:dyDescent="0.2">
      <c r="A24" s="10" t="str">
        <f>name!D21</f>
        <v>61 Caring personal service occupations</v>
      </c>
      <c r="B24" s="11">
        <f t="shared" si="10"/>
        <v>62.930136725529835</v>
      </c>
      <c r="C24" s="11">
        <f t="shared" si="10"/>
        <v>66.690554360100677</v>
      </c>
      <c r="D24" s="11">
        <f t="shared" si="10"/>
        <v>3.7604176345708273</v>
      </c>
      <c r="E24" s="11">
        <f t="shared" si="10"/>
        <v>36.815760670331414</v>
      </c>
      <c r="F24" s="11">
        <f t="shared" si="10"/>
        <v>40.57617830490225</v>
      </c>
      <c r="G24" s="200">
        <f t="shared" si="3"/>
        <v>3.1183031140086026E-2</v>
      </c>
      <c r="H24" s="11"/>
      <c r="I24" s="11" t="str">
        <f t="shared" si="11"/>
        <v>Caring, leisure and other service occupations</v>
      </c>
      <c r="J24" s="11">
        <v>5.6392900244876282E-2</v>
      </c>
      <c r="K24" s="11">
        <v>9.2928352641391862E-2</v>
      </c>
      <c r="L24" s="11">
        <v>3.653545239651558E-2</v>
      </c>
      <c r="M24" s="11">
        <v>4.6068236815453932E-2</v>
      </c>
      <c r="N24" s="11">
        <v>8.2603689211969519E-2</v>
      </c>
      <c r="O24" s="11"/>
      <c r="P24" s="10" t="str">
        <f>name!D21</f>
        <v>61 Caring personal service occupations</v>
      </c>
      <c r="Q24" s="11">
        <v>8.0848438417883095</v>
      </c>
      <c r="R24" s="11">
        <v>10.729471630263605</v>
      </c>
      <c r="S24" s="345">
        <f t="shared" si="4"/>
        <v>2.6446277884752956</v>
      </c>
      <c r="T24" s="345">
        <v>4.2739721763548708</v>
      </c>
      <c r="U24" s="345">
        <f t="shared" si="5"/>
        <v>6.9185999648301664</v>
      </c>
      <c r="V24" s="346">
        <f t="shared" si="6"/>
        <v>2.8695915412312312E-2</v>
      </c>
      <c r="X24" s="10" t="str">
        <f>name!B21</f>
        <v>Public admin. and defence</v>
      </c>
      <c r="Y24" s="11">
        <v>56.170999999999914</v>
      </c>
      <c r="Z24" s="11">
        <v>55.581000000000031</v>
      </c>
      <c r="AA24" s="345">
        <f t="shared" si="7"/>
        <v>-0.58999999999988262</v>
      </c>
      <c r="AB24" s="11">
        <v>27.827746417566562</v>
      </c>
      <c r="AC24" s="345">
        <f t="shared" si="8"/>
        <v>27.237746417566679</v>
      </c>
      <c r="AD24" s="348">
        <f t="shared" si="9"/>
        <v>2.7189827780842446E-2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20.409570734791856</v>
      </c>
      <c r="C25" s="11">
        <f t="shared" si="10"/>
        <v>18.709395293182105</v>
      </c>
      <c r="D25" s="11">
        <f t="shared" si="10"/>
        <v>-1.7001754416097539</v>
      </c>
      <c r="E25" s="11">
        <f t="shared" si="10"/>
        <v>9.5459678923796734</v>
      </c>
      <c r="F25" s="11">
        <f t="shared" si="10"/>
        <v>7.8457924507699186</v>
      </c>
      <c r="G25" s="200">
        <f t="shared" si="3"/>
        <v>2.5910679702894512E-2</v>
      </c>
      <c r="H25" s="11"/>
      <c r="I25" s="11" t="str">
        <f t="shared" si="11"/>
        <v>Sales and customer service occupations</v>
      </c>
      <c r="J25" s="11">
        <v>0.1698823357225317</v>
      </c>
      <c r="K25" s="11">
        <v>0.28376338089291792</v>
      </c>
      <c r="L25" s="11">
        <v>0.11388104517038622</v>
      </c>
      <c r="M25" s="11">
        <v>0.12163088837778931</v>
      </c>
      <c r="N25" s="11">
        <v>0.23551193354817554</v>
      </c>
      <c r="O25" s="11"/>
      <c r="P25" s="10" t="str">
        <f>name!D22</f>
        <v>62 Leisure, travel and related personal service occupations</v>
      </c>
      <c r="Q25" s="11">
        <v>6.4302908887473773</v>
      </c>
      <c r="R25" s="11">
        <v>6.2687953091418027</v>
      </c>
      <c r="S25" s="345">
        <f t="shared" si="4"/>
        <v>-0.16149557960557459</v>
      </c>
      <c r="T25" s="345">
        <v>2.5172109800597582</v>
      </c>
      <c r="U25" s="345">
        <f t="shared" si="5"/>
        <v>2.3557154004541836</v>
      </c>
      <c r="V25" s="346">
        <f t="shared" si="6"/>
        <v>2.2267950325712382E-2</v>
      </c>
      <c r="X25" s="10" t="str">
        <f>name!B22</f>
        <v>Education</v>
      </c>
      <c r="Y25" s="11">
        <v>79.794000000000011</v>
      </c>
      <c r="Z25" s="11">
        <v>87.589000000000112</v>
      </c>
      <c r="AA25" s="345">
        <f t="shared" si="7"/>
        <v>7.7950000000001012</v>
      </c>
      <c r="AB25" s="11">
        <v>44.994709146989244</v>
      </c>
      <c r="AC25" s="345">
        <f t="shared" si="8"/>
        <v>52.789709146989345</v>
      </c>
      <c r="AD25" s="348">
        <f t="shared" si="9"/>
        <v>3.0260391707014112E-2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1.1744224776540837</v>
      </c>
      <c r="C26" s="11">
        <f t="shared" si="10"/>
        <v>0.95134908685234909</v>
      </c>
      <c r="D26" s="11">
        <f t="shared" si="10"/>
        <v>-0.22307339080173461</v>
      </c>
      <c r="E26" s="11">
        <f t="shared" si="10"/>
        <v>0.45827689435976104</v>
      </c>
      <c r="F26" s="11">
        <f t="shared" si="10"/>
        <v>0.23520350355802644</v>
      </c>
      <c r="G26" s="200">
        <f t="shared" si="3"/>
        <v>2.2206860542312246E-2</v>
      </c>
      <c r="H26" s="11"/>
      <c r="I26" s="11" t="str">
        <f t="shared" si="11"/>
        <v>Process, plant and machine operatives</v>
      </c>
      <c r="J26" s="11">
        <v>0.10132129249546973</v>
      </c>
      <c r="K26" s="11">
        <v>0.22073180551366833</v>
      </c>
      <c r="L26" s="11">
        <v>0.11941051301819861</v>
      </c>
      <c r="M26" s="11">
        <v>9.6461712154355186E-2</v>
      </c>
      <c r="N26" s="11">
        <v>0.21587222517255378</v>
      </c>
      <c r="O26" s="11"/>
      <c r="P26" s="10" t="str">
        <f>name!D23</f>
        <v>63 Community and civil enforcement occupations</v>
      </c>
      <c r="Q26" s="11">
        <v>0.8988057583305018</v>
      </c>
      <c r="R26" s="11">
        <v>0.5839732577536817</v>
      </c>
      <c r="S26" s="345">
        <f t="shared" si="4"/>
        <v>-0.31483250057682011</v>
      </c>
      <c r="T26" s="345">
        <v>0.22496581098511861</v>
      </c>
      <c r="U26" s="345">
        <f t="shared" si="5"/>
        <v>-8.9866689591701493E-2</v>
      </c>
      <c r="V26" s="346">
        <f t="shared" si="6"/>
        <v>1.5003359335440614E-2</v>
      </c>
      <c r="X26" s="10" t="str">
        <f>name!B23</f>
        <v>Health and social work</v>
      </c>
      <c r="Y26" s="11">
        <v>138.66300000000007</v>
      </c>
      <c r="Z26" s="11">
        <v>157.32099999999977</v>
      </c>
      <c r="AA26" s="345">
        <f t="shared" si="7"/>
        <v>18.657999999999703</v>
      </c>
      <c r="AB26" s="11">
        <v>83.972973218045141</v>
      </c>
      <c r="AC26" s="345">
        <f t="shared" si="8"/>
        <v>102.63097321804484</v>
      </c>
      <c r="AD26" s="348">
        <f t="shared" si="9"/>
        <v>3.206959325136749E-2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78.181794843882642</v>
      </c>
      <c r="C27" s="11">
        <f t="shared" si="12"/>
        <v>77.814300228074956</v>
      </c>
      <c r="D27" s="11">
        <f t="shared" si="12"/>
        <v>-0.36749461580767662</v>
      </c>
      <c r="E27" s="11">
        <f t="shared" si="12"/>
        <v>39.437817544283362</v>
      </c>
      <c r="F27" s="11">
        <f t="shared" si="12"/>
        <v>39.070322928475683</v>
      </c>
      <c r="G27" s="200">
        <f t="shared" si="3"/>
        <v>2.7601999151386281E-2</v>
      </c>
      <c r="H27" s="11"/>
      <c r="I27" s="11" t="str">
        <f t="shared" si="11"/>
        <v>Elementary occupations</v>
      </c>
      <c r="J27" s="11">
        <v>6.3675624720495941E-2</v>
      </c>
      <c r="K27" s="11">
        <v>9.6750868247910182E-2</v>
      </c>
      <c r="L27" s="11">
        <v>3.3075243527414241E-2</v>
      </c>
      <c r="M27" s="11">
        <v>4.7778433330648851E-2</v>
      </c>
      <c r="N27" s="11">
        <v>8.0853676858063092E-2</v>
      </c>
      <c r="O27" s="11"/>
      <c r="P27" s="10" t="str">
        <f>name!D24</f>
        <v>71 Sales occupations</v>
      </c>
      <c r="Q27" s="11">
        <v>25.080222517941738</v>
      </c>
      <c r="R27" s="11">
        <v>25.601947925879642</v>
      </c>
      <c r="S27" s="345">
        <f t="shared" si="4"/>
        <v>0.5217254079379039</v>
      </c>
      <c r="T27" s="345">
        <v>8.5401722520901249</v>
      </c>
      <c r="U27" s="345">
        <f t="shared" si="5"/>
        <v>9.0618976600280288</v>
      </c>
      <c r="V27" s="346">
        <f t="shared" si="6"/>
        <v>1.9728979344804332E-2</v>
      </c>
      <c r="X27" s="10" t="str">
        <f>name!B24</f>
        <v>Arts and entertainment</v>
      </c>
      <c r="Y27" s="11">
        <v>24.827000000000055</v>
      </c>
      <c r="Z27" s="11">
        <v>27.985000000000031</v>
      </c>
      <c r="AA27" s="345">
        <f t="shared" si="7"/>
        <v>3.1579999999999764</v>
      </c>
      <c r="AB27" s="11">
        <v>12.644867287110246</v>
      </c>
      <c r="AC27" s="345">
        <f t="shared" si="8"/>
        <v>15.802867287110223</v>
      </c>
      <c r="AD27" s="348">
        <f t="shared" si="9"/>
        <v>2.7823964565626635E-2</v>
      </c>
    </row>
    <row r="28" spans="1:30" x14ac:dyDescent="0.2">
      <c r="A28" s="10" t="str">
        <f>name!D25</f>
        <v>72 Customer service occupations</v>
      </c>
      <c r="B28" s="11">
        <f t="shared" si="12"/>
        <v>16.817665564462914</v>
      </c>
      <c r="C28" s="11">
        <f t="shared" si="12"/>
        <v>21.278432911251777</v>
      </c>
      <c r="D28" s="11">
        <f t="shared" si="12"/>
        <v>4.4607673467888631</v>
      </c>
      <c r="E28" s="11">
        <f t="shared" si="12"/>
        <v>8.8536745511528583</v>
      </c>
      <c r="F28" s="11">
        <f t="shared" si="12"/>
        <v>13.314441897941723</v>
      </c>
      <c r="G28" s="200">
        <f t="shared" si="3"/>
        <v>2.859763614381472E-2</v>
      </c>
      <c r="H28" s="11"/>
      <c r="O28" s="11"/>
      <c r="P28" s="10" t="str">
        <f>name!D25</f>
        <v>72 Customer service occupations</v>
      </c>
      <c r="Q28" s="11">
        <v>6.8595721711591446</v>
      </c>
      <c r="R28" s="11">
        <v>10.097976715885276</v>
      </c>
      <c r="S28" s="345">
        <f t="shared" si="4"/>
        <v>3.2384045447261309</v>
      </c>
      <c r="T28" s="345">
        <v>3.009372372464354</v>
      </c>
      <c r="U28" s="345">
        <f t="shared" si="5"/>
        <v>6.2477769171904853</v>
      </c>
      <c r="V28" s="346">
        <f t="shared" si="6"/>
        <v>2.4546274800412826E-2</v>
      </c>
      <c r="X28" s="10" t="str">
        <f>name!B25</f>
        <v>Other services</v>
      </c>
      <c r="Y28" s="11">
        <v>26.77</v>
      </c>
      <c r="Z28" s="11">
        <v>21.942000000000007</v>
      </c>
      <c r="AA28" s="345">
        <f t="shared" si="7"/>
        <v>-4.8279999999999923</v>
      </c>
      <c r="AB28" s="11">
        <v>11.787369774746473</v>
      </c>
      <c r="AC28" s="345">
        <f t="shared" si="8"/>
        <v>6.9593697747464809</v>
      </c>
      <c r="AD28" s="348">
        <f t="shared" si="9"/>
        <v>2.4622610494079877E-2</v>
      </c>
    </row>
    <row r="29" spans="1:30" x14ac:dyDescent="0.2">
      <c r="A29" s="10" t="str">
        <f>name!D26</f>
        <v>81 Process, plant and machine operatives</v>
      </c>
      <c r="B29" s="11">
        <f t="shared" si="12"/>
        <v>26.513648916341058</v>
      </c>
      <c r="C29" s="11">
        <f t="shared" si="12"/>
        <v>24.572978871367948</v>
      </c>
      <c r="D29" s="11">
        <f t="shared" si="12"/>
        <v>-1.9406700449731167</v>
      </c>
      <c r="E29" s="11">
        <f t="shared" si="12"/>
        <v>9.9323146788761623</v>
      </c>
      <c r="F29" s="11">
        <f t="shared" si="12"/>
        <v>7.9916446339030465</v>
      </c>
      <c r="G29" s="200">
        <f t="shared" si="3"/>
        <v>2.1437964909608809E-2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21.728323838885981</v>
      </c>
      <c r="R29" s="11">
        <v>19.679356513922158</v>
      </c>
      <c r="S29" s="345">
        <f t="shared" si="4"/>
        <v>-2.0489673249638223</v>
      </c>
      <c r="T29" s="345">
        <v>7.4329359718624914</v>
      </c>
      <c r="U29" s="345">
        <f t="shared" si="5"/>
        <v>5.3839686468986692</v>
      </c>
      <c r="V29" s="346">
        <f t="shared" si="6"/>
        <v>1.9808600997172743E-2</v>
      </c>
      <c r="X29" s="231" t="str">
        <f>name!B3</f>
        <v>All industries</v>
      </c>
      <c r="Y29" s="34">
        <f>SUM(Y7:Y28)</f>
        <v>898.44400000000019</v>
      </c>
      <c r="Z29" s="34">
        <f>SUM(Z7:Z28)</f>
        <v>947.15600000000018</v>
      </c>
      <c r="AA29" s="349">
        <f t="shared" si="7"/>
        <v>48.711999999999989</v>
      </c>
      <c r="AB29" s="34">
        <f>SUM(AB7:AB28)</f>
        <v>450.80150405242682</v>
      </c>
      <c r="AC29" s="349">
        <f t="shared" si="8"/>
        <v>499.51350405242681</v>
      </c>
      <c r="AD29" s="350">
        <f t="shared" si="9"/>
        <v>2.7479891357625297E-2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32.316778675960663</v>
      </c>
      <c r="C30" s="11">
        <f t="shared" si="12"/>
        <v>29.603272503770267</v>
      </c>
      <c r="D30" s="11">
        <f t="shared" si="12"/>
        <v>-2.7135061721903972</v>
      </c>
      <c r="E30" s="11">
        <f t="shared" si="12"/>
        <v>15.941928960440608</v>
      </c>
      <c r="F30" s="11">
        <f t="shared" si="12"/>
        <v>13.228422788250212</v>
      </c>
      <c r="G30" s="200">
        <f t="shared" si="3"/>
        <v>2.7093170752648277E-2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7.1601654547245115</v>
      </c>
      <c r="K30" s="11">
        <f t="array" ref="K30:K38">MMULT(aggregation!$B$13:$AA$21,C65:C90)</f>
        <v>10.391861289359646</v>
      </c>
      <c r="L30" s="11">
        <f t="array" ref="L30:L38">MMULT(aggregation!$B$13:$AA$21,D65:D90)</f>
        <v>3.2316958346351341</v>
      </c>
      <c r="M30" s="11">
        <f t="array" ref="M30:M38">MMULT(aggregation!$B$13:$AA$21,E65:E90)</f>
        <v>5.25602652610179</v>
      </c>
      <c r="N30" s="11">
        <f t="array" ref="N30:N38">MMULT(aggregation!$B$13:$AA$21,F65:F90)</f>
        <v>8.4877223607369245</v>
      </c>
      <c r="O30" s="11"/>
      <c r="P30" s="10" t="str">
        <f>name!D27</f>
        <v>82 Transport and mobile machine drivers and operatives</v>
      </c>
      <c r="Q30" s="11">
        <v>31.42272897251323</v>
      </c>
      <c r="R30" s="11">
        <v>28.350921696726793</v>
      </c>
      <c r="S30" s="345">
        <f t="shared" si="4"/>
        <v>-3.071807275786437</v>
      </c>
      <c r="T30" s="345">
        <v>15.224980937792559</v>
      </c>
      <c r="U30" s="345">
        <f t="shared" si="5"/>
        <v>12.153173662006122</v>
      </c>
      <c r="V30" s="346">
        <f t="shared" si="6"/>
        <v>2.6689440217323668E-2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11.68355340250176</v>
      </c>
      <c r="C31" s="11">
        <f t="shared" si="12"/>
        <v>23.322720260601766</v>
      </c>
      <c r="D31" s="11">
        <f t="shared" si="12"/>
        <v>11.639166858100007</v>
      </c>
      <c r="E31" s="11">
        <f t="shared" si="12"/>
        <v>9.2809115265021305</v>
      </c>
      <c r="F31" s="11">
        <f t="shared" si="12"/>
        <v>20.920078384602135</v>
      </c>
      <c r="G31" s="200">
        <f t="shared" si="3"/>
        <v>3.974599369693399E-2</v>
      </c>
      <c r="H31" s="11"/>
      <c r="I31" s="11" t="str">
        <f>I20</f>
        <v>Professional occupations</v>
      </c>
      <c r="J31" s="11">
        <v>46.143478018816907</v>
      </c>
      <c r="K31" s="11">
        <v>64.746472733942042</v>
      </c>
      <c r="L31" s="11">
        <v>18.602994715125135</v>
      </c>
      <c r="M31" s="11">
        <v>29.490479986955357</v>
      </c>
      <c r="N31" s="11">
        <v>48.093474702080499</v>
      </c>
      <c r="O31" s="11"/>
      <c r="P31" s="10" t="str">
        <f>name!D28</f>
        <v>91 Elementary trades and related occupations</v>
      </c>
      <c r="Q31" s="11">
        <v>9.66370677194646</v>
      </c>
      <c r="R31" s="11">
        <v>14.126994475341874</v>
      </c>
      <c r="S31" s="345">
        <f t="shared" si="4"/>
        <v>4.4632877033954141</v>
      </c>
      <c r="T31" s="345">
        <v>4.3041991846463414</v>
      </c>
      <c r="U31" s="345">
        <f t="shared" si="5"/>
        <v>8.7674868880417556</v>
      </c>
      <c r="V31" s="346">
        <f t="shared" si="6"/>
        <v>2.4863054048787303E-2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90.221475663782584</v>
      </c>
      <c r="C32" s="11">
        <f t="shared" si="12"/>
        <v>78.794817253672804</v>
      </c>
      <c r="D32" s="11">
        <f t="shared" si="12"/>
        <v>-11.426658410109798</v>
      </c>
      <c r="E32" s="11">
        <f t="shared" si="12"/>
        <v>39.012479277965106</v>
      </c>
      <c r="F32" s="11">
        <f t="shared" si="12"/>
        <v>27.585820867855304</v>
      </c>
      <c r="G32" s="200">
        <f t="shared" ref="G32" si="13">IF(B32&gt;0,(1+(E32/B32))^(1/($C$6-$B$6))-1,0)</f>
        <v>2.4246402578486093E-2</v>
      </c>
      <c r="H32" s="11"/>
      <c r="I32" s="11" t="str">
        <f>I21</f>
        <v>Associate professional occupations</v>
      </c>
      <c r="J32" s="11">
        <v>11.010181714195493</v>
      </c>
      <c r="K32" s="11">
        <v>16.63832156082788</v>
      </c>
      <c r="L32" s="11">
        <v>5.6281398466323873</v>
      </c>
      <c r="M32" s="11">
        <v>7.984512006134767</v>
      </c>
      <c r="N32" s="11">
        <v>13.612651852767154</v>
      </c>
      <c r="O32" s="11"/>
      <c r="P32" s="10" t="str">
        <f>name!D29</f>
        <v>92 Elementary administration and service occupations</v>
      </c>
      <c r="Q32" s="11">
        <v>46.007986728536821</v>
      </c>
      <c r="R32" s="11">
        <v>41.575164436177303</v>
      </c>
      <c r="S32" s="345">
        <f t="shared" ref="S32" si="14">R32-Q32</f>
        <v>-4.4328222923595177</v>
      </c>
      <c r="T32" s="345">
        <v>17.050258957930613</v>
      </c>
      <c r="U32" s="345">
        <f>SUM(S32:T32)</f>
        <v>12.617436665571095</v>
      </c>
      <c r="V32" s="346">
        <f t="shared" ref="V32" si="15">IF(Q32&gt;0,(1+(T32/Q32))^(1/($C$6-$B$6))-1,0)</f>
        <v>2.1238651942972808E-2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898.44399999999996</v>
      </c>
      <c r="C33" s="11">
        <f>SUM(C62,C91,C120,C149,C178,C207,C236,C265,C294)</f>
        <v>947.15600000000029</v>
      </c>
      <c r="D33" s="11">
        <f t="shared" si="12"/>
        <v>48.711999999999996</v>
      </c>
      <c r="E33" s="11">
        <f t="shared" si="12"/>
        <v>450.80150405242682</v>
      </c>
      <c r="F33" s="11">
        <f t="shared" si="12"/>
        <v>499.51350405242687</v>
      </c>
      <c r="G33" s="200">
        <f t="shared" si="3"/>
        <v>2.7479891357625297E-2</v>
      </c>
      <c r="H33" s="11"/>
      <c r="I33" s="11" t="str">
        <f>I22</f>
        <v>Administrative and secretarial occupations</v>
      </c>
      <c r="J33" s="11">
        <v>5.1998242702485449</v>
      </c>
      <c r="K33" s="11">
        <v>8.0368532339020877</v>
      </c>
      <c r="L33" s="11">
        <v>2.8370289636535428</v>
      </c>
      <c r="M33" s="11">
        <v>4.1677264934398686</v>
      </c>
      <c r="N33" s="11">
        <v>7.0047554570934105</v>
      </c>
      <c r="O33" s="11"/>
      <c r="P33" s="10" t="str">
        <f>name!D3</f>
        <v>All occupations</v>
      </c>
      <c r="Q33" s="11">
        <f>SUM(Q7:Q32)</f>
        <v>447.89583111732009</v>
      </c>
      <c r="R33" s="11">
        <f>SUM(R7:R32)</f>
        <v>463.4422510678678</v>
      </c>
      <c r="S33" s="345">
        <f>R33-Q33</f>
        <v>15.546419950547715</v>
      </c>
      <c r="T33" s="11">
        <f>SUM(T7:T32)</f>
        <v>180.06768239246958</v>
      </c>
      <c r="U33" s="345">
        <f>SUM(S33:T33)</f>
        <v>195.61410234301729</v>
      </c>
      <c r="V33" s="346">
        <f t="shared" si="6"/>
        <v>2.2783765783541243E-2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1.1023469529682601</v>
      </c>
      <c r="K34" s="11">
        <v>1.9979356170731681</v>
      </c>
      <c r="L34" s="11">
        <v>0.89558866410490778</v>
      </c>
      <c r="M34" s="11">
        <v>0.88437056174165174</v>
      </c>
      <c r="N34" s="11">
        <v>1.7799592258465593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2.3053993173883649</v>
      </c>
      <c r="K35" s="11">
        <v>3.4189246425800257</v>
      </c>
      <c r="L35" s="11">
        <v>1.1135253251916608</v>
      </c>
      <c r="M35" s="11">
        <v>1.8937272787840167</v>
      </c>
      <c r="N35" s="11">
        <v>3.0072526039756777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0.49606422415008378</v>
      </c>
      <c r="C36" s="11">
        <v>0.72291984542156473</v>
      </c>
      <c r="D36" s="11">
        <f>C36-B36</f>
        <v>0.22685562127148096</v>
      </c>
      <c r="E36" s="11">
        <v>0.34206446142598851</v>
      </c>
      <c r="F36" s="11">
        <f>SUM(D36:E36)</f>
        <v>0.56892008269746941</v>
      </c>
      <c r="G36" s="200">
        <f>IF(B36&gt;0,(1+(E36/B36))^(1/($C$6-$B$6))-1,0)</f>
        <v>3.5582858579133569E-2</v>
      </c>
      <c r="I36" s="11" t="str">
        <f t="shared" si="17"/>
        <v>Sales and customer service occupations</v>
      </c>
      <c r="J36" s="11">
        <v>2.4154665818456267</v>
      </c>
      <c r="K36" s="11">
        <v>4.3004797478174037</v>
      </c>
      <c r="L36" s="11">
        <v>1.8850131659717775</v>
      </c>
      <c r="M36" s="11">
        <v>1.9252983397570722</v>
      </c>
      <c r="N36" s="11">
        <v>3.8103115057288499</v>
      </c>
      <c r="P36" s="10" t="str">
        <f>name!D4</f>
        <v>11 Corporate managers and directors</v>
      </c>
      <c r="Q36" s="11">
        <v>16.697104387724288</v>
      </c>
      <c r="R36" s="11">
        <v>19.120666206230933</v>
      </c>
      <c r="S36" s="345">
        <f>R36-Q36</f>
        <v>2.423561818506645</v>
      </c>
      <c r="T36" s="345">
        <v>10.36757683926097</v>
      </c>
      <c r="U36" s="345">
        <f>SUM(S36:T36)</f>
        <v>12.791138657767615</v>
      </c>
      <c r="V36" s="346">
        <f>IF(Q36&gt;0,(1+(T36/Q36))^(1/($C$6-$B$6))-1,0)</f>
        <v>3.2723636175596038E-2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0.2506501586753071</v>
      </c>
      <c r="C37" s="11">
        <v>0.50466845613298805</v>
      </c>
      <c r="D37" s="11">
        <f t="shared" ref="D37:D60" si="25">C37-B37</f>
        <v>0.25401829745768095</v>
      </c>
      <c r="E37" s="11">
        <v>0.24175526256837765</v>
      </c>
      <c r="F37" s="11">
        <f t="shared" ref="F37:F60" si="26">SUM(D37:E37)</f>
        <v>0.4957735600260586</v>
      </c>
      <c r="G37" s="200">
        <f t="shared" ref="G37:G62" si="27">IF(B37&gt;0,(1+(E37/B37))^(1/($C$6-$B$6))-1,0)</f>
        <v>4.6044891286230571E-2</v>
      </c>
      <c r="I37" s="11" t="str">
        <f t="shared" si="17"/>
        <v>Process, plant and machine operatives</v>
      </c>
      <c r="J37" s="11">
        <v>0.58951396650418053</v>
      </c>
      <c r="K37" s="11">
        <v>1.2989065562913606</v>
      </c>
      <c r="L37" s="11">
        <v>0.70939258978718012</v>
      </c>
      <c r="M37" s="11">
        <v>0.58674683952352746</v>
      </c>
      <c r="N37" s="11">
        <v>1.2961394293107076</v>
      </c>
      <c r="P37" s="10" t="str">
        <f>name!D5</f>
        <v>12 Other managers and proprietors</v>
      </c>
      <c r="Q37" s="11">
        <v>12.675967002960164</v>
      </c>
      <c r="R37" s="11">
        <v>12.765515548299259</v>
      </c>
      <c r="S37" s="345">
        <f t="shared" ref="S37:S60" si="28">R37-Q37</f>
        <v>8.9548545339095398E-2</v>
      </c>
      <c r="T37" s="345">
        <v>7.7761034525420767</v>
      </c>
      <c r="U37" s="345">
        <f t="shared" ref="U37:U60" si="29">SUM(S37:T37)</f>
        <v>7.8656519978811721</v>
      </c>
      <c r="V37" s="346">
        <f t="shared" ref="V37:V62" si="30">IF(Q37&gt;0,(1+(T37/Q37))^(1/($C$6-$B$6))-1,0)</f>
        <v>3.2405743634553952E-2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1.8561853086366653</v>
      </c>
      <c r="C38" s="11">
        <v>3.4306219213692879</v>
      </c>
      <c r="D38" s="11">
        <f t="shared" si="25"/>
        <v>1.5744366127326226</v>
      </c>
      <c r="E38" s="11">
        <v>1.1111126183301834</v>
      </c>
      <c r="F38" s="11">
        <f t="shared" si="26"/>
        <v>2.6855492310628062</v>
      </c>
      <c r="G38" s="200">
        <f t="shared" si="27"/>
        <v>3.1769426842115589E-2</v>
      </c>
      <c r="I38" s="11" t="str">
        <f t="shared" si="17"/>
        <v>Elementary occupations</v>
      </c>
      <c r="J38" s="11">
        <v>1.7490234638806128</v>
      </c>
      <c r="K38" s="11">
        <v>3.4719693280068573</v>
      </c>
      <c r="L38" s="11">
        <v>1.7229458641262443</v>
      </c>
      <c r="M38" s="11">
        <v>1.5853923223203692</v>
      </c>
      <c r="N38" s="11">
        <v>3.3083381864466137</v>
      </c>
      <c r="P38" s="10" t="str">
        <f>name!D6</f>
        <v>21 Science, research, engineering and technology professionals</v>
      </c>
      <c r="Q38" s="11">
        <v>8.5331641995541112</v>
      </c>
      <c r="R38" s="11">
        <v>14.595279517537302</v>
      </c>
      <c r="S38" s="345">
        <f t="shared" si="28"/>
        <v>6.0621153179831904</v>
      </c>
      <c r="T38" s="345">
        <v>6.3728573910914914</v>
      </c>
      <c r="U38" s="345">
        <f t="shared" si="29"/>
        <v>12.434972709074682</v>
      </c>
      <c r="V38" s="346">
        <f t="shared" si="30"/>
        <v>3.7887089145323571E-2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3.3229772349958981</v>
      </c>
      <c r="C39" s="11">
        <v>5.1856640868975203</v>
      </c>
      <c r="D39" s="11">
        <f t="shared" si="25"/>
        <v>1.8626868519016222</v>
      </c>
      <c r="E39" s="11">
        <v>2.3600103084394108</v>
      </c>
      <c r="F39" s="11">
        <f t="shared" si="26"/>
        <v>4.222697160341033</v>
      </c>
      <c r="G39" s="200">
        <f t="shared" si="27"/>
        <v>3.6421998598374916E-2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43.529870963603209</v>
      </c>
      <c r="R39" s="11">
        <v>47.355632835833241</v>
      </c>
      <c r="S39" s="345">
        <f t="shared" si="28"/>
        <v>3.8257618722300322</v>
      </c>
      <c r="T39" s="345">
        <v>27.014890046197809</v>
      </c>
      <c r="U39" s="345">
        <f t="shared" si="29"/>
        <v>30.840651918427842</v>
      </c>
      <c r="V39" s="346">
        <f t="shared" si="30"/>
        <v>3.2710261619892655E-2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3.5372693768083909</v>
      </c>
      <c r="C40" s="11">
        <v>4.6189536736133974</v>
      </c>
      <c r="D40" s="11">
        <f>C40-B40</f>
        <v>1.0816842968050064</v>
      </c>
      <c r="E40" s="11">
        <v>2.1462122285793157</v>
      </c>
      <c r="F40" s="11">
        <f>SUM(D40:E40)</f>
        <v>3.2278965253843221</v>
      </c>
      <c r="G40" s="200">
        <f>IF(B40&gt;0,(1+(E40/B40))^(1/($C$6-$B$6))-1,0)</f>
        <v>3.2118957290823813E-2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27.667631503495446</v>
      </c>
      <c r="R40" s="11">
        <v>30.093899338096119</v>
      </c>
      <c r="S40" s="345">
        <f t="shared" si="28"/>
        <v>2.4262678346006723</v>
      </c>
      <c r="T40" s="345">
        <v>15.318553624696861</v>
      </c>
      <c r="U40" s="345">
        <f t="shared" si="29"/>
        <v>17.744821459297533</v>
      </c>
      <c r="V40" s="346">
        <f t="shared" si="30"/>
        <v>2.9810055455365081E-2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0.70526965138925102</v>
      </c>
      <c r="C41" s="11">
        <v>1.1449024718700793</v>
      </c>
      <c r="D41" s="11">
        <f t="shared" si="25"/>
        <v>0.4396328204808283</v>
      </c>
      <c r="E41" s="11">
        <v>0.50915812763306478</v>
      </c>
      <c r="F41" s="11">
        <f t="shared" si="26"/>
        <v>0.94879094811389308</v>
      </c>
      <c r="G41" s="200">
        <f t="shared" si="27"/>
        <v>3.689417114617477E-2</v>
      </c>
      <c r="I41" s="11" t="str">
        <f>I30</f>
        <v>Managers, directors and senior officials</v>
      </c>
      <c r="J41" s="11">
        <f t="array" ref="J41:J49">MMULT(aggregation!$B$13:$AA$21,B94:B119)</f>
        <v>18.012744881266926</v>
      </c>
      <c r="K41" s="11">
        <f t="array" ref="K41:K49">MMULT(aggregation!$B$13:$AA$21,C94:C119)</f>
        <v>22.80867372183377</v>
      </c>
      <c r="L41" s="11">
        <f t="array" ref="L41:L49">MMULT(aggregation!$B$13:$AA$21,D94:D119)</f>
        <v>4.7959288405668472</v>
      </c>
      <c r="M41" s="11">
        <f t="array" ref="M41:M49">MMULT(aggregation!$B$13:$AA$21,E94:E119)</f>
        <v>12.324634265941352</v>
      </c>
      <c r="N41" s="11">
        <f t="array" ref="N41:N49">MMULT(aggregation!$B$13:$AA$21,F94:F119)</f>
        <v>17.1205631065082</v>
      </c>
      <c r="P41" s="10" t="str">
        <f>name!D9</f>
        <v>24 Business, media and public service professionals</v>
      </c>
      <c r="Q41" s="11">
        <v>24.083448382263967</v>
      </c>
      <c r="R41" s="11">
        <v>28.930469842516139</v>
      </c>
      <c r="S41" s="345">
        <f t="shared" si="28"/>
        <v>4.8470214602521722</v>
      </c>
      <c r="T41" s="345">
        <v>14.405188417557239</v>
      </c>
      <c r="U41" s="345">
        <f t="shared" si="29"/>
        <v>19.252209877809413</v>
      </c>
      <c r="V41" s="346">
        <f t="shared" si="30"/>
        <v>3.1749476523393216E-2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0.26881458820794718</v>
      </c>
      <c r="C42" s="11">
        <v>0.46949478618930668</v>
      </c>
      <c r="D42" s="11">
        <f t="shared" si="25"/>
        <v>0.2006801979813595</v>
      </c>
      <c r="E42" s="11">
        <v>0.18269180675244701</v>
      </c>
      <c r="F42" s="11">
        <f t="shared" si="26"/>
        <v>0.3833720047338065</v>
      </c>
      <c r="G42" s="200">
        <f t="shared" si="27"/>
        <v>3.51757066473668E-2</v>
      </c>
      <c r="I42" s="11" t="str">
        <f>I31</f>
        <v>Professional occupations</v>
      </c>
      <c r="J42" s="11">
        <v>64.777589065362221</v>
      </c>
      <c r="K42" s="11">
        <v>80.952031001088457</v>
      </c>
      <c r="L42" s="11">
        <v>16.174441935726229</v>
      </c>
      <c r="M42" s="11">
        <v>37.431015694434663</v>
      </c>
      <c r="N42" s="11">
        <v>53.605457630160899</v>
      </c>
      <c r="P42" s="10" t="str">
        <f>name!D10</f>
        <v>31 Science, engineering and technology associate professionals</v>
      </c>
      <c r="Q42" s="11">
        <v>3.9706798797023537</v>
      </c>
      <c r="R42" s="11">
        <v>5.1156833970940232</v>
      </c>
      <c r="S42" s="345">
        <f t="shared" si="28"/>
        <v>1.1450035173916695</v>
      </c>
      <c r="T42" s="345">
        <v>2.3047027807109335</v>
      </c>
      <c r="U42" s="345">
        <f t="shared" si="29"/>
        <v>3.449706298102603</v>
      </c>
      <c r="V42" s="346">
        <f t="shared" si="30"/>
        <v>3.0983439180388483E-2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6.2826446309747319E-2</v>
      </c>
      <c r="C43" s="11">
        <v>0.15962557934255941</v>
      </c>
      <c r="D43" s="11">
        <f t="shared" si="25"/>
        <v>9.6799133032812096E-2</v>
      </c>
      <c r="E43" s="11">
        <v>8.4673785985979244E-2</v>
      </c>
      <c r="F43" s="11">
        <f t="shared" si="26"/>
        <v>0.18147291901879134</v>
      </c>
      <c r="G43" s="200">
        <f t="shared" si="27"/>
        <v>5.8546678928970364E-2</v>
      </c>
      <c r="I43" s="11" t="str">
        <f>I32</f>
        <v>Associate professional occupations</v>
      </c>
      <c r="J43" s="11">
        <v>27.993077354548543</v>
      </c>
      <c r="K43" s="11">
        <v>42.284832269706726</v>
      </c>
      <c r="L43" s="11">
        <v>14.29175491515818</v>
      </c>
      <c r="M43" s="11">
        <v>19.734497606445402</v>
      </c>
      <c r="N43" s="11">
        <v>34.026252521603581</v>
      </c>
      <c r="P43" s="10" t="str">
        <f>name!D11</f>
        <v>32 Health and social care associate professionals</v>
      </c>
      <c r="Q43" s="11">
        <v>16.227071298519768</v>
      </c>
      <c r="R43" s="11">
        <v>32.08663083388808</v>
      </c>
      <c r="S43" s="345">
        <f t="shared" si="28"/>
        <v>15.859559535368312</v>
      </c>
      <c r="T43" s="345">
        <v>17.096325427990209</v>
      </c>
      <c r="U43" s="345">
        <f t="shared" si="29"/>
        <v>32.955884963358521</v>
      </c>
      <c r="V43" s="346">
        <f t="shared" si="30"/>
        <v>4.9141197775351975E-2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2.7774051151023337E-2</v>
      </c>
      <c r="C44" s="11">
        <v>4.4643129307495873E-2</v>
      </c>
      <c r="D44" s="11">
        <f t="shared" si="25"/>
        <v>1.6869078156472535E-2</v>
      </c>
      <c r="E44" s="11">
        <v>1.4086243542168711E-2</v>
      </c>
      <c r="F44" s="11">
        <f t="shared" si="26"/>
        <v>3.0955321698641246E-2</v>
      </c>
      <c r="G44" s="200">
        <f t="shared" si="27"/>
        <v>2.7726456714058934E-2</v>
      </c>
      <c r="I44" s="11" t="str">
        <f>I33</f>
        <v>Administrative and secretarial occupations</v>
      </c>
      <c r="J44" s="11">
        <v>18.202173144273083</v>
      </c>
      <c r="K44" s="11">
        <v>28.078210808763057</v>
      </c>
      <c r="L44" s="11">
        <v>9.8760376644899761</v>
      </c>
      <c r="M44" s="11">
        <v>13.807652988386973</v>
      </c>
      <c r="N44" s="11">
        <v>23.683690652876948</v>
      </c>
      <c r="P44" s="10" t="str">
        <f>name!D12</f>
        <v>33 Protective service occupations</v>
      </c>
      <c r="Q44" s="11">
        <v>3.5119749040571153</v>
      </c>
      <c r="R44" s="11">
        <v>3.9640924596635978</v>
      </c>
      <c r="S44" s="345">
        <f t="shared" si="28"/>
        <v>0.45211755560648248</v>
      </c>
      <c r="T44" s="345">
        <v>1.7415839438923564</v>
      </c>
      <c r="U44" s="345">
        <f t="shared" si="29"/>
        <v>2.1937014994988386</v>
      </c>
      <c r="V44" s="346">
        <f t="shared" si="30"/>
        <v>2.7212147291732602E-2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0.18274897899019305</v>
      </c>
      <c r="C45" s="11">
        <v>0.21246521609658095</v>
      </c>
      <c r="D45" s="11">
        <f t="shared" ref="D45:D46" si="31">C45-B45</f>
        <v>2.9716237106387905E-2</v>
      </c>
      <c r="E45" s="11">
        <v>0.11537311648345921</v>
      </c>
      <c r="F45" s="11">
        <f t="shared" ref="F45:F46" si="32">SUM(D45:E45)</f>
        <v>0.14508935358984712</v>
      </c>
      <c r="G45" s="200">
        <f t="shared" si="27"/>
        <v>3.3164036563797294E-2</v>
      </c>
      <c r="I45" s="11" t="str">
        <f t="shared" ref="I45:I49" si="33">I34</f>
        <v>Skilled trades occupations</v>
      </c>
      <c r="J45" s="11">
        <v>3.9138756333764535</v>
      </c>
      <c r="K45" s="11">
        <v>5.6509886933663029</v>
      </c>
      <c r="L45" s="11">
        <v>1.737113059989849</v>
      </c>
      <c r="M45" s="11">
        <v>2.8472036447081823</v>
      </c>
      <c r="N45" s="11">
        <v>4.5843167046980309</v>
      </c>
      <c r="P45" s="10" t="str">
        <f>name!D13</f>
        <v>34 Culture, media and sports occupations</v>
      </c>
      <c r="Q45" s="11">
        <v>6.6668352311074601</v>
      </c>
      <c r="R45" s="11">
        <v>6.6488307903462776</v>
      </c>
      <c r="S45" s="345">
        <f t="shared" si="28"/>
        <v>-1.8004440761182572E-2</v>
      </c>
      <c r="T45" s="345">
        <v>3.474250562219189</v>
      </c>
      <c r="U45" s="345">
        <f t="shared" si="29"/>
        <v>3.4562461214580065</v>
      </c>
      <c r="V45" s="346">
        <f t="shared" si="30"/>
        <v>2.8357963793150365E-2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0.4018737930012885</v>
      </c>
      <c r="C46" s="11">
        <v>0.6358089553891676</v>
      </c>
      <c r="D46" s="11">
        <f t="shared" si="31"/>
        <v>0.23393516238787909</v>
      </c>
      <c r="E46" s="11">
        <v>0.27477202193063932</v>
      </c>
      <c r="F46" s="11">
        <f t="shared" si="32"/>
        <v>0.50870718431851847</v>
      </c>
      <c r="G46" s="200">
        <f t="shared" si="27"/>
        <v>3.534426202984764E-2</v>
      </c>
      <c r="I46" s="11" t="str">
        <f t="shared" si="33"/>
        <v>Caring, leisure and other service occupations</v>
      </c>
      <c r="J46" s="11">
        <v>9.076424331047459</v>
      </c>
      <c r="K46" s="11">
        <v>13.540773032526637</v>
      </c>
      <c r="L46" s="11">
        <v>4.4643487014791798</v>
      </c>
      <c r="M46" s="11">
        <v>7.4770108314643799</v>
      </c>
      <c r="N46" s="11">
        <v>11.94135953294356</v>
      </c>
      <c r="P46" s="10" t="str">
        <f>name!D14</f>
        <v>35 Business and public service associate professionals</v>
      </c>
      <c r="Q46" s="11">
        <v>21.12422834047003</v>
      </c>
      <c r="R46" s="11">
        <v>23.488920322660512</v>
      </c>
      <c r="S46" s="345">
        <f t="shared" si="28"/>
        <v>2.3646919821904824</v>
      </c>
      <c r="T46" s="345">
        <v>11.993028117632246</v>
      </c>
      <c r="U46" s="345">
        <f t="shared" si="29"/>
        <v>14.357720099822728</v>
      </c>
      <c r="V46" s="346">
        <f t="shared" si="30"/>
        <v>3.0429380546707518E-2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0.40209617279584864</v>
      </c>
      <c r="C47" s="11">
        <v>0.61293507338465947</v>
      </c>
      <c r="D47" s="11">
        <f t="shared" si="25"/>
        <v>0.21083890058881083</v>
      </c>
      <c r="E47" s="11">
        <v>0.29300059304944653</v>
      </c>
      <c r="F47" s="11">
        <f t="shared" si="26"/>
        <v>0.50383949363825731</v>
      </c>
      <c r="G47" s="200">
        <f t="shared" si="27"/>
        <v>3.7164607969102814E-2</v>
      </c>
      <c r="I47" s="11" t="str">
        <f t="shared" si="33"/>
        <v>Sales and customer service occupations</v>
      </c>
      <c r="J47" s="11">
        <v>11.292394410422649</v>
      </c>
      <c r="K47" s="11">
        <v>18.338259291891305</v>
      </c>
      <c r="L47" s="11">
        <v>7.045864881468658</v>
      </c>
      <c r="M47" s="11">
        <v>8.6891003014925428</v>
      </c>
      <c r="N47" s="11">
        <v>15.734965182961201</v>
      </c>
      <c r="P47" s="10" t="str">
        <f>name!D15</f>
        <v>41 Administrative occupations</v>
      </c>
      <c r="Q47" s="11">
        <v>55.582938982435934</v>
      </c>
      <c r="R47" s="11">
        <v>51.163336687429165</v>
      </c>
      <c r="S47" s="345">
        <f t="shared" si="28"/>
        <v>-4.4196022950067686</v>
      </c>
      <c r="T47" s="345">
        <v>31.588426307861987</v>
      </c>
      <c r="U47" s="345">
        <f t="shared" si="29"/>
        <v>27.168824012855218</v>
      </c>
      <c r="V47" s="346">
        <f t="shared" si="30"/>
        <v>3.0454506196809783E-2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2.5036817607825095E-2</v>
      </c>
      <c r="C48" s="11">
        <v>5.6782779204029785E-2</v>
      </c>
      <c r="D48" s="11">
        <f t="shared" si="25"/>
        <v>3.1745961596204686E-2</v>
      </c>
      <c r="E48" s="11">
        <v>2.9155381203598989E-2</v>
      </c>
      <c r="F48" s="11">
        <f t="shared" si="26"/>
        <v>6.0901342799803679E-2</v>
      </c>
      <c r="G48" s="200">
        <f t="shared" si="27"/>
        <v>5.2827393866239802E-2</v>
      </c>
      <c r="I48" s="11" t="str">
        <f t="shared" si="33"/>
        <v>Process, plant and machine operatives</v>
      </c>
      <c r="J48" s="11">
        <v>1.9937294302390458</v>
      </c>
      <c r="K48" s="11">
        <v>3.6813699257091175</v>
      </c>
      <c r="L48" s="11">
        <v>1.6876404954700712</v>
      </c>
      <c r="M48" s="11">
        <v>1.7447098529311424</v>
      </c>
      <c r="N48" s="11">
        <v>3.4323503484012141</v>
      </c>
      <c r="P48" s="10" t="str">
        <f>name!D16</f>
        <v>42 Secretarial and related occupations</v>
      </c>
      <c r="Q48" s="11">
        <v>15.423076421413887</v>
      </c>
      <c r="R48" s="11">
        <v>11.876677161938643</v>
      </c>
      <c r="S48" s="345">
        <f t="shared" si="28"/>
        <v>-3.546399259475244</v>
      </c>
      <c r="T48" s="345">
        <v>7.6888570862078627</v>
      </c>
      <c r="U48" s="345">
        <f t="shared" si="29"/>
        <v>4.1424578267326186</v>
      </c>
      <c r="V48" s="346">
        <f t="shared" si="30"/>
        <v>2.7332477632886487E-2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1.6912136391910498E-2</v>
      </c>
      <c r="C49" s="11">
        <v>2.160344580131434E-2</v>
      </c>
      <c r="D49" s="11">
        <f t="shared" si="25"/>
        <v>4.6913094094038418E-3</v>
      </c>
      <c r="E49" s="11">
        <v>1.3260011615280121E-2</v>
      </c>
      <c r="F49" s="11">
        <f t="shared" si="26"/>
        <v>1.7951321024683962E-2</v>
      </c>
      <c r="G49" s="200">
        <f t="shared" si="27"/>
        <v>3.9346881063695882E-2</v>
      </c>
      <c r="I49" s="11" t="str">
        <f t="shared" si="33"/>
        <v>Elementary occupations</v>
      </c>
      <c r="J49" s="11">
        <v>6.4280955392390045</v>
      </c>
      <c r="K49" s="11">
        <v>10.656604307213682</v>
      </c>
      <c r="L49" s="11">
        <v>4.2285087679746773</v>
      </c>
      <c r="M49" s="11">
        <v>5.6543221726951378</v>
      </c>
      <c r="N49" s="11">
        <v>9.8828309406698143</v>
      </c>
      <c r="P49" s="10" t="str">
        <f>name!D17</f>
        <v>51 Skilled agricultural and related trades</v>
      </c>
      <c r="Q49" s="11">
        <v>1.7642235454446467</v>
      </c>
      <c r="R49" s="11">
        <v>2.1417662339973074</v>
      </c>
      <c r="S49" s="345">
        <f t="shared" si="28"/>
        <v>0.37754268855266071</v>
      </c>
      <c r="T49" s="345">
        <v>1.3296453965093158</v>
      </c>
      <c r="U49" s="345">
        <f t="shared" si="29"/>
        <v>1.7071880850619765</v>
      </c>
      <c r="V49" s="346">
        <f t="shared" si="30"/>
        <v>3.8157438155063117E-2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2.562763950017698E-2</v>
      </c>
      <c r="C50" s="11">
        <v>4.2423148208811184E-2</v>
      </c>
      <c r="D50" s="11">
        <f t="shared" si="25"/>
        <v>1.6795508708634204E-2</v>
      </c>
      <c r="E50" s="11">
        <v>1.6985398328241363E-2</v>
      </c>
      <c r="F50" s="11">
        <f t="shared" si="26"/>
        <v>3.3780907036875571E-2</v>
      </c>
      <c r="G50" s="200">
        <f t="shared" si="27"/>
        <v>3.448038252597363E-2</v>
      </c>
      <c r="O50" s="71"/>
      <c r="P50" s="10" t="str">
        <f>name!D18</f>
        <v>52 Skilled metal, electrical and electronic trades</v>
      </c>
      <c r="Q50" s="11">
        <v>0.45347274368041507</v>
      </c>
      <c r="R50" s="11">
        <v>1.1080625731857383</v>
      </c>
      <c r="S50" s="345">
        <f t="shared" si="28"/>
        <v>0.65458982950532318</v>
      </c>
      <c r="T50" s="345">
        <v>0.5191303057932305</v>
      </c>
      <c r="U50" s="345">
        <f t="shared" si="29"/>
        <v>1.1737201352985536</v>
      </c>
      <c r="V50" s="346">
        <f t="shared" si="30"/>
        <v>5.2185459609664475E-2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5.1349325387717148E-3</v>
      </c>
      <c r="C51" s="11">
        <v>9.2487267737484807E-3</v>
      </c>
      <c r="D51" s="11">
        <f t="shared" ref="D51" si="34">C51-B51</f>
        <v>4.113794234976766E-3</v>
      </c>
      <c r="E51" s="11">
        <v>4.0540366067810286E-3</v>
      </c>
      <c r="F51" s="11">
        <f t="shared" ref="F51" si="35">SUM(D51:E51)</f>
        <v>8.1678308417577946E-3</v>
      </c>
      <c r="G51" s="200">
        <f t="shared" si="27"/>
        <v>3.9558187866473249E-2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0.79042424973535386</v>
      </c>
      <c r="R51" s="11">
        <v>0.55108097035423376</v>
      </c>
      <c r="S51" s="345">
        <f t="shared" si="28"/>
        <v>-0.2393432793811201</v>
      </c>
      <c r="T51" s="345">
        <v>0.29114914263825914</v>
      </c>
      <c r="U51" s="345">
        <f t="shared" si="29"/>
        <v>5.180586325713904E-2</v>
      </c>
      <c r="V51" s="346">
        <f t="shared" si="30"/>
        <v>2.1126897132551337E-2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3.897404083264449E-2</v>
      </c>
      <c r="C52" s="11">
        <v>6.9957396799001634E-2</v>
      </c>
      <c r="D52" s="11">
        <f t="shared" si="25"/>
        <v>3.0983355966357144E-2</v>
      </c>
      <c r="E52" s="11">
        <v>3.3916059553534411E-2</v>
      </c>
      <c r="F52" s="11">
        <f t="shared" si="26"/>
        <v>6.4899415519891562E-2</v>
      </c>
      <c r="G52" s="200">
        <f t="shared" si="27"/>
        <v>4.262037451540146E-2</v>
      </c>
      <c r="I52" s="11" t="str">
        <f>I41</f>
        <v>Managers, directors and senior officials</v>
      </c>
      <c r="J52" s="11">
        <f t="array" ref="J52:J60">MMULT(aggregation!$B$13:$AA$21,B123:B148)</f>
        <v>5.0554074134364182</v>
      </c>
      <c r="K52" s="11">
        <f t="array" ref="K52:K60">MMULT(aggregation!$B$13:$AA$21,C123:C148)</f>
        <v>5.8834981818470151</v>
      </c>
      <c r="L52" s="11">
        <f t="array" ref="L52:L60">MMULT(aggregation!$B$13:$AA$21,D123:D148)</f>
        <v>0.82809076841059648</v>
      </c>
      <c r="M52" s="11">
        <f t="array" ref="M52:M60">MMULT(aggregation!$B$13:$AA$21,E123:E148)</f>
        <v>3.0766446826703313</v>
      </c>
      <c r="N52" s="11">
        <f t="array" ref="N52:N60">MMULT(aggregation!$B$13:$AA$21,F123:F148)</f>
        <v>3.9047354510809278</v>
      </c>
      <c r="P52" s="10" t="str">
        <f>name!D20</f>
        <v>54 Textiles, printing and other skilled trades</v>
      </c>
      <c r="Q52" s="11">
        <v>7.7734913314542879</v>
      </c>
      <c r="R52" s="11">
        <v>7.9839854052793484</v>
      </c>
      <c r="S52" s="345">
        <f t="shared" si="28"/>
        <v>0.21049407382506047</v>
      </c>
      <c r="T52" s="345">
        <v>4.7504894650503982</v>
      </c>
      <c r="U52" s="345">
        <f t="shared" si="29"/>
        <v>4.9609835388754586</v>
      </c>
      <c r="V52" s="346">
        <f t="shared" si="30"/>
        <v>3.2305920912636177E-2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3.3131266282902597E-2</v>
      </c>
      <c r="C53" s="11">
        <v>5.0974067880370406E-2</v>
      </c>
      <c r="D53" s="11">
        <f t="shared" si="25"/>
        <v>1.784280159746781E-2</v>
      </c>
      <c r="E53" s="11">
        <v>2.6657200180114485E-2</v>
      </c>
      <c r="F53" s="11">
        <f t="shared" si="26"/>
        <v>4.4500001777582295E-2</v>
      </c>
      <c r="G53" s="200">
        <f t="shared" si="27"/>
        <v>4.0140384467179269E-2</v>
      </c>
      <c r="I53" s="11" t="str">
        <f>I42</f>
        <v>Professional occupations</v>
      </c>
      <c r="J53" s="11">
        <v>11.257649423607486</v>
      </c>
      <c r="K53" s="11">
        <v>5.1525465166537643</v>
      </c>
      <c r="L53" s="11">
        <v>-6.1051029069537215</v>
      </c>
      <c r="M53" s="11">
        <v>2.684979450695776</v>
      </c>
      <c r="N53" s="11">
        <v>-3.4201234562579441</v>
      </c>
      <c r="P53" s="10" t="str">
        <f>name!D21</f>
        <v>61 Caring personal service occupations</v>
      </c>
      <c r="Q53" s="11">
        <v>54.8452928837416</v>
      </c>
      <c r="R53" s="11">
        <v>55.961082729837045</v>
      </c>
      <c r="S53" s="345">
        <f t="shared" si="28"/>
        <v>1.1157898460954456</v>
      </c>
      <c r="T53" s="345">
        <v>32.541788493976547</v>
      </c>
      <c r="U53" s="345">
        <f t="shared" si="29"/>
        <v>33.657578340071993</v>
      </c>
      <c r="V53" s="346">
        <f t="shared" si="30"/>
        <v>3.1542656392665513E-2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2.1527047560040233E-2</v>
      </c>
      <c r="C54" s="11">
        <v>3.909296478508998E-2</v>
      </c>
      <c r="D54" s="11">
        <f t="shared" ref="D54:D55" si="36">C54-B54</f>
        <v>1.7565917225049747E-2</v>
      </c>
      <c r="E54" s="11">
        <v>1.8060631787854206E-2</v>
      </c>
      <c r="F54" s="11">
        <f t="shared" ref="F54:F55" si="37">SUM(D54:E54)</f>
        <v>3.5626549012903949E-2</v>
      </c>
      <c r="G54" s="200">
        <f t="shared" si="27"/>
        <v>4.144987353067231E-2</v>
      </c>
      <c r="I54" s="11" t="str">
        <f>I43</f>
        <v>Associate professional occupations</v>
      </c>
      <c r="J54" s="11">
        <v>8.4909289303648467</v>
      </c>
      <c r="K54" s="11">
        <v>8.5174840562941121</v>
      </c>
      <c r="L54" s="11">
        <v>2.65551259292649E-2</v>
      </c>
      <c r="M54" s="11">
        <v>4.1027950803172137</v>
      </c>
      <c r="N54" s="11">
        <v>4.1293502062464791</v>
      </c>
      <c r="P54" s="10" t="str">
        <f>name!D22</f>
        <v>62 Leisure, travel and related personal service occupations</v>
      </c>
      <c r="Q54" s="11">
        <v>13.979279846044482</v>
      </c>
      <c r="R54" s="11">
        <v>12.440599984040304</v>
      </c>
      <c r="S54" s="345">
        <f t="shared" si="28"/>
        <v>-1.5386798620041784</v>
      </c>
      <c r="T54" s="345">
        <v>7.0287569123199134</v>
      </c>
      <c r="U54" s="345">
        <f t="shared" si="29"/>
        <v>5.490077050315735</v>
      </c>
      <c r="V54" s="346">
        <f t="shared" si="30"/>
        <v>2.7527320502246821E-2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1.7345864019334518E-3</v>
      </c>
      <c r="C55" s="11">
        <v>2.8613199759314747E-3</v>
      </c>
      <c r="D55" s="11">
        <f t="shared" si="36"/>
        <v>1.1267335739980229E-3</v>
      </c>
      <c r="E55" s="11">
        <v>1.3504048474852423E-3</v>
      </c>
      <c r="F55" s="11">
        <f t="shared" si="37"/>
        <v>2.4771384214832652E-3</v>
      </c>
      <c r="G55" s="200">
        <f t="shared" si="27"/>
        <v>3.9131555368148385E-2</v>
      </c>
      <c r="I55" s="11" t="str">
        <f>I44</f>
        <v>Administrative and secretarial occupations</v>
      </c>
      <c r="J55" s="11">
        <v>7.081316148248824</v>
      </c>
      <c r="K55" s="11">
        <v>9.3311244394575432</v>
      </c>
      <c r="L55" s="11">
        <v>2.2498082912087183</v>
      </c>
      <c r="M55" s="11">
        <v>5.0583321207511966</v>
      </c>
      <c r="N55" s="11">
        <v>7.3081404119599149</v>
      </c>
      <c r="P55" s="10" t="str">
        <f>name!D23</f>
        <v>63 Community and civil enforcement occupations</v>
      </c>
      <c r="Q55" s="11">
        <v>0.27561671932358212</v>
      </c>
      <c r="R55" s="11">
        <v>0.3673758290986685</v>
      </c>
      <c r="S55" s="345">
        <f t="shared" si="28"/>
        <v>9.1759109775086389E-2</v>
      </c>
      <c r="T55" s="345">
        <v>0.23331108337464238</v>
      </c>
      <c r="U55" s="345">
        <f t="shared" si="29"/>
        <v>0.32507019314972874</v>
      </c>
      <c r="V55" s="346">
        <f t="shared" si="30"/>
        <v>4.173368581902448E-2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0.11944302968641185</v>
      </c>
      <c r="C56" s="11">
        <v>0.18024681801931178</v>
      </c>
      <c r="D56" s="11">
        <f t="shared" si="25"/>
        <v>6.0803788332899927E-2</v>
      </c>
      <c r="E56" s="11">
        <v>8.2477335934188295E-2</v>
      </c>
      <c r="F56" s="11">
        <f t="shared" si="26"/>
        <v>0.14328112426708822</v>
      </c>
      <c r="G56" s="200">
        <f t="shared" si="27"/>
        <v>3.5622047328345063E-2</v>
      </c>
      <c r="I56" s="11" t="str">
        <f t="shared" ref="I56:I60" si="38">I45</f>
        <v>Skilled trades occupations</v>
      </c>
      <c r="J56" s="11">
        <v>2.0132662931486762</v>
      </c>
      <c r="K56" s="11">
        <v>2.8855639713582901</v>
      </c>
      <c r="L56" s="11">
        <v>0.87229767820961368</v>
      </c>
      <c r="M56" s="11">
        <v>1.4427139511993683</v>
      </c>
      <c r="N56" s="11">
        <v>2.315011629408982</v>
      </c>
      <c r="P56" s="10" t="str">
        <f>name!D24</f>
        <v>71 Sales occupations</v>
      </c>
      <c r="Q56" s="11">
        <v>53.101572325940921</v>
      </c>
      <c r="R56" s="11">
        <v>52.212352302195328</v>
      </c>
      <c r="S56" s="345">
        <f t="shared" si="28"/>
        <v>-0.88922002374559383</v>
      </c>
      <c r="T56" s="345">
        <v>30.897645292193243</v>
      </c>
      <c r="U56" s="345">
        <f t="shared" si="29"/>
        <v>30.008425268447649</v>
      </c>
      <c r="V56" s="346">
        <f t="shared" si="30"/>
        <v>3.1045562322269182E-2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5.0439306036119839E-2</v>
      </c>
      <c r="C57" s="11">
        <v>0.10351656287360614</v>
      </c>
      <c r="D57" s="11">
        <f t="shared" si="25"/>
        <v>5.3077256837486299E-2</v>
      </c>
      <c r="E57" s="11">
        <v>3.9153552443601011E-2</v>
      </c>
      <c r="F57" s="11">
        <f t="shared" si="26"/>
        <v>9.2230809281087317E-2</v>
      </c>
      <c r="G57" s="200">
        <f t="shared" si="27"/>
        <v>3.9043235614047545E-2</v>
      </c>
      <c r="I57" s="11" t="str">
        <f t="shared" si="38"/>
        <v>Caring, leisure and other service occupations</v>
      </c>
      <c r="J57" s="11">
        <v>7.1553703262753201</v>
      </c>
      <c r="K57" s="11">
        <v>7.9065827687042161</v>
      </c>
      <c r="L57" s="11">
        <v>0.75121244242889629</v>
      </c>
      <c r="M57" s="11">
        <v>4.3849213588314395</v>
      </c>
      <c r="N57" s="11">
        <v>5.1361338012603364</v>
      </c>
      <c r="P57" s="10" t="str">
        <f>name!D25</f>
        <v>72 Customer service occupations</v>
      </c>
      <c r="Q57" s="11">
        <v>9.9580933933037539</v>
      </c>
      <c r="R57" s="11">
        <v>11.180456195366506</v>
      </c>
      <c r="S57" s="345">
        <f t="shared" si="28"/>
        <v>1.2223628020627526</v>
      </c>
      <c r="T57" s="345">
        <v>5.8443021786885057</v>
      </c>
      <c r="U57" s="345">
        <f t="shared" si="29"/>
        <v>7.0666649807512583</v>
      </c>
      <c r="V57" s="346">
        <f t="shared" si="30"/>
        <v>3.1263821601024588E-2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4.476676507716585E-2</v>
      </c>
      <c r="C58" s="11">
        <v>9.8750636642494533E-2</v>
      </c>
      <c r="D58" s="11">
        <f t="shared" ref="D58:D59" si="39">C58-B58</f>
        <v>5.3983871565328682E-2</v>
      </c>
      <c r="E58" s="11">
        <v>3.4211961430829475E-2</v>
      </c>
      <c r="F58" s="11">
        <f t="shared" ref="F58:F59" si="40">SUM(D58:E58)</f>
        <v>8.8195832996158158E-2</v>
      </c>
      <c r="G58" s="200">
        <f t="shared" si="27"/>
        <v>3.8572839713003182E-2</v>
      </c>
      <c r="I58" s="11" t="str">
        <f t="shared" si="38"/>
        <v>Sales and customer service occupations</v>
      </c>
      <c r="J58" s="11">
        <v>4.1085556966221048</v>
      </c>
      <c r="K58" s="11">
        <v>6.5701083941715055</v>
      </c>
      <c r="L58" s="11">
        <v>2.4615526975494006</v>
      </c>
      <c r="M58" s="11">
        <v>3.1301583881855559</v>
      </c>
      <c r="N58" s="11">
        <v>5.591711085734957</v>
      </c>
      <c r="P58" s="10" t="str">
        <f>name!D26</f>
        <v>81 Process, plant and machine operatives</v>
      </c>
      <c r="Q58" s="11">
        <v>4.7853250774550808</v>
      </c>
      <c r="R58" s="11">
        <v>4.8936223574457944</v>
      </c>
      <c r="S58" s="345">
        <f t="shared" si="28"/>
        <v>0.10829727999071359</v>
      </c>
      <c r="T58" s="345">
        <v>2.499378707013669</v>
      </c>
      <c r="U58" s="345">
        <f t="shared" si="29"/>
        <v>2.6076759870043826</v>
      </c>
      <c r="V58" s="346">
        <f t="shared" si="30"/>
        <v>2.8410960902401916E-2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5.6554527418303871E-2</v>
      </c>
      <c r="C59" s="11">
        <v>0.12198116887117379</v>
      </c>
      <c r="D59" s="11">
        <f t="shared" si="39"/>
        <v>6.5426641452869916E-2</v>
      </c>
      <c r="E59" s="11">
        <v>6.2249750723525711E-2</v>
      </c>
      <c r="F59" s="11">
        <f t="shared" si="40"/>
        <v>0.12767639217639562</v>
      </c>
      <c r="G59" s="200">
        <f t="shared" si="27"/>
        <v>5.0729632054784757E-2</v>
      </c>
      <c r="I59" s="11" t="str">
        <f t="shared" si="38"/>
        <v>Process, plant and machine operatives</v>
      </c>
      <c r="J59" s="11">
        <v>1.0147252161539633</v>
      </c>
      <c r="K59" s="11">
        <v>1.5039705545454416</v>
      </c>
      <c r="L59" s="11">
        <v>0.48924533839147827</v>
      </c>
      <c r="M59" s="11">
        <v>0.71488857466252376</v>
      </c>
      <c r="N59" s="11">
        <v>1.2041339130540021</v>
      </c>
      <c r="P59" s="10" t="str">
        <f>name!D27</f>
        <v>82 Transport and mobile machine drivers and operatives</v>
      </c>
      <c r="Q59" s="11">
        <v>0.89404970344745582</v>
      </c>
      <c r="R59" s="11">
        <v>1.2523508070434521</v>
      </c>
      <c r="S59" s="345">
        <f t="shared" si="28"/>
        <v>0.35830110359599632</v>
      </c>
      <c r="T59" s="345">
        <v>0.7169480226480528</v>
      </c>
      <c r="U59" s="345">
        <f t="shared" si="29"/>
        <v>1.0752491262440491</v>
      </c>
      <c r="V59" s="346">
        <f t="shared" si="30"/>
        <v>4.0037226014727034E-2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5.1369849700392861E-4</v>
      </c>
      <c r="C60" s="11">
        <v>4.0248950230922587E-3</v>
      </c>
      <c r="D60" s="11">
        <f t="shared" si="25"/>
        <v>3.5111965260883303E-3</v>
      </c>
      <c r="E60" s="11">
        <v>2.35039318748475E-3</v>
      </c>
      <c r="F60" s="11">
        <f t="shared" si="26"/>
        <v>5.8615897135730803E-3</v>
      </c>
      <c r="G60" s="200">
        <f t="shared" si="27"/>
        <v>0.12137768122612225</v>
      </c>
      <c r="I60" s="11" t="str">
        <f t="shared" si="38"/>
        <v>Elementary occupations</v>
      </c>
      <c r="J60" s="11">
        <v>3.3155670333794109</v>
      </c>
      <c r="K60" s="11">
        <v>6.0744865942057515</v>
      </c>
      <c r="L60" s="11">
        <v>2.758919560826341</v>
      </c>
      <c r="M60" s="11">
        <v>2.9698494101625141</v>
      </c>
      <c r="N60" s="11">
        <v>5.7287689709888552</v>
      </c>
      <c r="P60" s="10" t="str">
        <f>name!D28</f>
        <v>91 Elementary trades and related occupations</v>
      </c>
      <c r="Q60" s="11">
        <v>2.01984663055529</v>
      </c>
      <c r="R60" s="11">
        <v>9.1957257852598868</v>
      </c>
      <c r="S60" s="345">
        <f t="shared" si="28"/>
        <v>7.1758791547045968</v>
      </c>
      <c r="T60" s="345">
        <v>4.976712341855789</v>
      </c>
      <c r="U60" s="345">
        <f t="shared" si="29"/>
        <v>12.152591496560387</v>
      </c>
      <c r="V60" s="346">
        <f t="shared" si="30"/>
        <v>8.635326425294676E-2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6.316192622349201E-2</v>
      </c>
      <c r="C61" s="11">
        <v>9.2725973224817917E-2</v>
      </c>
      <c r="D61" s="11">
        <f t="shared" ref="D61" si="41">C61-B61</f>
        <v>2.9564047001325908E-2</v>
      </c>
      <c r="E61" s="11">
        <v>4.5428040143164101E-2</v>
      </c>
      <c r="F61" s="11">
        <f t="shared" ref="F61" si="42">SUM(D61:E61)</f>
        <v>7.4992087144490016E-2</v>
      </c>
      <c r="G61" s="200">
        <f t="shared" ref="G61" si="43">IF(B61&gt;0,(1+(E61/B61))^(1/($C$6-$B$6))-1,0)</f>
        <v>3.678559734572584E-2</v>
      </c>
      <c r="P61" s="10" t="str">
        <f>name!D29</f>
        <v>92 Elementary administration and service occupations</v>
      </c>
      <c r="Q61" s="11">
        <v>44.213488935245785</v>
      </c>
      <c r="R61" s="11">
        <v>37.2196528174956</v>
      </c>
      <c r="S61" s="345">
        <f t="shared" ref="S61" si="44">R61-Q61</f>
        <v>-6.9938361177501847</v>
      </c>
      <c r="T61" s="345">
        <v>21.962220320034497</v>
      </c>
      <c r="U61" s="345">
        <f t="shared" ref="U61" si="45">SUM(S61:T61)</f>
        <v>14.968384202284312</v>
      </c>
      <c r="V61" s="346">
        <f t="shared" ref="V61" si="46">IF(Q61&gt;0,(1+(T61/Q61))^(1/($C$6-$B$6))-1,0)</f>
        <v>2.7250247372254233E-2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12.017507705166349</v>
      </c>
      <c r="C62" s="11">
        <f t="shared" ref="C62:F62" si="47">SUM(C36:C61)</f>
        <v>18.636893099097406</v>
      </c>
      <c r="D62" s="11">
        <f t="shared" si="47"/>
        <v>6.6193853939310543</v>
      </c>
      <c r="E62" s="11">
        <f t="shared" si="47"/>
        <v>8.0842207327061608</v>
      </c>
      <c r="F62" s="11">
        <f t="shared" si="47"/>
        <v>14.70360612663722</v>
      </c>
      <c r="G62" s="200">
        <f t="shared" si="27"/>
        <v>3.4890974743660541E-2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450.54816888268039</v>
      </c>
      <c r="R62" s="11">
        <f>SUM(R36:R61)</f>
        <v>483.71374893213243</v>
      </c>
      <c r="S62" s="345">
        <f>R62-Q62</f>
        <v>33.165580049452046</v>
      </c>
      <c r="T62" s="11">
        <f>SUM(T36:T61)</f>
        <v>270.7338216599573</v>
      </c>
      <c r="U62" s="345">
        <f>SUM(S62:T62)</f>
        <v>303.89940170940935</v>
      </c>
      <c r="V62" s="346">
        <f t="shared" si="30"/>
        <v>3.1868268156793444E-2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4.8424548313449511</v>
      </c>
      <c r="K63" s="11">
        <f t="array" ref="K63:K71">MMULT(aggregation!$B$13:$AA$21,C152:C177)</f>
        <v>5.2206321291670097</v>
      </c>
      <c r="L63" s="11">
        <f t="array" ref="L63:L71">MMULT(aggregation!$B$13:$AA$21,D152:D177)</f>
        <v>0.37817729782205878</v>
      </c>
      <c r="M63" s="11">
        <f t="array" ref="M63:M71">MMULT(aggregation!$B$13:$AA$21,E152:E177)</f>
        <v>2.7577691038879175</v>
      </c>
      <c r="N63" s="11">
        <f t="array" ref="N63:N71">MMULT(aggregation!$B$13:$AA$21,F152:F177)</f>
        <v>3.1359464017099761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8.1424179619634174</v>
      </c>
      <c r="K64" s="11">
        <v>9.691149282387622</v>
      </c>
      <c r="L64" s="11">
        <v>1.5487313204242055</v>
      </c>
      <c r="M64" s="11">
        <v>3.8001634313688109</v>
      </c>
      <c r="N64" s="11">
        <v>5.3488947517930168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4.8560201662597873</v>
      </c>
      <c r="C65" s="11">
        <v>6.0799811815269038</v>
      </c>
      <c r="D65" s="11">
        <f>C65-B65</f>
        <v>1.2239610152671165</v>
      </c>
      <c r="E65" s="11">
        <v>3.1409987041329432</v>
      </c>
      <c r="F65" s="11">
        <f>SUM(D65:E65)</f>
        <v>4.3649597194000602</v>
      </c>
      <c r="G65" s="200">
        <f>IF(B65&gt;0,(1+(E65/B65))^(1/($C$6-$B$6))-1,0)</f>
        <v>3.3815825375159037E-2</v>
      </c>
      <c r="I65" s="11" t="str">
        <f>I54</f>
        <v>Associate professional occupations</v>
      </c>
      <c r="J65" s="11">
        <v>6.2866389117903365</v>
      </c>
      <c r="K65" s="11">
        <v>7.3529274019185191</v>
      </c>
      <c r="L65" s="11">
        <v>1.0662884901281835</v>
      </c>
      <c r="M65" s="11">
        <v>3.2175308602608785</v>
      </c>
      <c r="N65" s="11">
        <v>4.2838193503890629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2.3041452884647247</v>
      </c>
      <c r="C66" s="11">
        <v>4.3118801078327422</v>
      </c>
      <c r="D66" s="11">
        <f t="shared" ref="D66:D89" si="50">C66-B66</f>
        <v>2.0077348193680176</v>
      </c>
      <c r="E66" s="11">
        <v>2.1150278219688472</v>
      </c>
      <c r="F66" s="11">
        <f t="shared" ref="F66:F89" si="51">SUM(D66:E66)</f>
        <v>4.1227626413368643</v>
      </c>
      <c r="G66" s="200">
        <f t="shared" ref="G66:G89" si="52">IF(B66&gt;0,(1+(E66/B66))^(1/($C$6-$B$6))-1,0)</f>
        <v>4.4372458266779491E-2</v>
      </c>
      <c r="I66" s="11" t="str">
        <f>I55</f>
        <v>Administrative and secretarial occupations</v>
      </c>
      <c r="J66" s="11">
        <v>6.3782139808562217</v>
      </c>
      <c r="K66" s="11">
        <v>8.538103084713887</v>
      </c>
      <c r="L66" s="11">
        <v>2.1598891038576653</v>
      </c>
      <c r="M66" s="11">
        <v>4.3016194031900268</v>
      </c>
      <c r="N66" s="11">
        <v>6.4615085070476921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7.4822704368837254</v>
      </c>
      <c r="C67" s="11">
        <v>15.81739847059365</v>
      </c>
      <c r="D67" s="11">
        <f t="shared" si="50"/>
        <v>8.3351280337099247</v>
      </c>
      <c r="E67" s="11">
        <v>5.2462126488338221</v>
      </c>
      <c r="F67" s="11">
        <f t="shared" si="51"/>
        <v>13.581340682543747</v>
      </c>
      <c r="G67" s="200">
        <f t="shared" si="52"/>
        <v>3.6055172409315883E-2</v>
      </c>
      <c r="I67" s="11" t="str">
        <f t="shared" ref="I67:I71" si="53">I56</f>
        <v>Skilled trades occupations</v>
      </c>
      <c r="J67" s="11">
        <v>3.6591801660418142</v>
      </c>
      <c r="K67" s="11">
        <v>4.30455507113445</v>
      </c>
      <c r="L67" s="11">
        <v>0.64537490509263584</v>
      </c>
      <c r="M67" s="11">
        <v>2.1064055181476302</v>
      </c>
      <c r="N67" s="11">
        <v>2.7517804232402665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9.4225435164259483</v>
      </c>
      <c r="C68" s="11">
        <v>11.33297233439534</v>
      </c>
      <c r="D68" s="11">
        <f t="shared" si="50"/>
        <v>1.9104288179693913</v>
      </c>
      <c r="E68" s="11">
        <v>5.9349628909875891</v>
      </c>
      <c r="F68" s="11">
        <f t="shared" si="51"/>
        <v>7.8453917089569805</v>
      </c>
      <c r="G68" s="200">
        <f t="shared" si="52"/>
        <v>3.3102716620824424E-2</v>
      </c>
      <c r="I68" s="11" t="str">
        <f t="shared" si="53"/>
        <v>Caring, leisure and other service occupations</v>
      </c>
      <c r="J68" s="11">
        <v>4.9039004603653193</v>
      </c>
      <c r="K68" s="11">
        <v>5.9397640282130046</v>
      </c>
      <c r="L68" s="11">
        <v>1.0358635678476855</v>
      </c>
      <c r="M68" s="11">
        <v>3.2598383724202313</v>
      </c>
      <c r="N68" s="11">
        <v>4.2957019402679171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20.081843562598589</v>
      </c>
      <c r="C69" s="11">
        <v>25.30164969131507</v>
      </c>
      <c r="D69" s="11">
        <f t="shared" ref="D69" si="54">C69-B69</f>
        <v>5.2198061287164812</v>
      </c>
      <c r="E69" s="11">
        <v>12.342350167596557</v>
      </c>
      <c r="F69" s="11">
        <f t="shared" ref="F69" si="55">SUM(D69:E69)</f>
        <v>17.562156296313038</v>
      </c>
      <c r="G69" s="200">
        <f t="shared" si="52"/>
        <v>3.2454782647010294E-2</v>
      </c>
      <c r="I69" s="11" t="str">
        <f t="shared" si="53"/>
        <v>Sales and customer service occupations</v>
      </c>
      <c r="J69" s="11">
        <v>3.3496751453621174</v>
      </c>
      <c r="K69" s="11">
        <v>4.7961583503776035</v>
      </c>
      <c r="L69" s="11">
        <v>1.4464832050154861</v>
      </c>
      <c r="M69" s="11">
        <v>2.0956409564865504</v>
      </c>
      <c r="N69" s="11">
        <v>3.5421241615020365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9.1568205029086425</v>
      </c>
      <c r="C70" s="11">
        <v>12.294452237637978</v>
      </c>
      <c r="D70" s="11">
        <f t="shared" si="50"/>
        <v>3.1376317347293359</v>
      </c>
      <c r="E70" s="11">
        <v>5.9669542795373909</v>
      </c>
      <c r="F70" s="11">
        <f t="shared" si="51"/>
        <v>9.1045860142667259</v>
      </c>
      <c r="G70" s="200">
        <f t="shared" si="52"/>
        <v>3.4017050211999411E-2</v>
      </c>
      <c r="I70" s="11" t="str">
        <f t="shared" si="53"/>
        <v>Process, plant and machine operatives</v>
      </c>
      <c r="J70" s="11">
        <v>1.5875316787910072</v>
      </c>
      <c r="K70" s="11">
        <v>2.002615340658739</v>
      </c>
      <c r="L70" s="11">
        <v>0.41508366186773171</v>
      </c>
      <c r="M70" s="11">
        <v>1.0669721682490583</v>
      </c>
      <c r="N70" s="11">
        <v>1.4820558301167901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1.7037794254825263</v>
      </c>
      <c r="C71" s="11">
        <v>2.6067497528580565</v>
      </c>
      <c r="D71" s="11">
        <f t="shared" si="50"/>
        <v>0.90297032737553029</v>
      </c>
      <c r="E71" s="11">
        <v>0.99196710409801336</v>
      </c>
      <c r="F71" s="11">
        <f t="shared" si="51"/>
        <v>1.8949374314735437</v>
      </c>
      <c r="G71" s="200">
        <f t="shared" si="52"/>
        <v>3.1061045323965475E-2</v>
      </c>
      <c r="I71" s="11" t="str">
        <f t="shared" si="53"/>
        <v>Elementary occupations</v>
      </c>
      <c r="J71" s="11">
        <v>2.88272491172801</v>
      </c>
      <c r="K71" s="11">
        <v>4.6722186693507837</v>
      </c>
      <c r="L71" s="11">
        <v>1.7894937576227741</v>
      </c>
      <c r="M71" s="11">
        <v>2.3327007139707998</v>
      </c>
      <c r="N71" s="11">
        <v>4.1221944715935734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1.9770578964310805</v>
      </c>
      <c r="C72" s="11">
        <v>4.5844622414504954</v>
      </c>
      <c r="D72" s="11">
        <f t="shared" si="50"/>
        <v>2.6074043450194146</v>
      </c>
      <c r="E72" s="11">
        <v>2.4372340209157355</v>
      </c>
      <c r="F72" s="11">
        <f t="shared" si="51"/>
        <v>5.0446383659351497</v>
      </c>
      <c r="G72" s="200">
        <f t="shared" si="52"/>
        <v>5.5008869590978948E-2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0.52210869832812701</v>
      </c>
      <c r="C73" s="11">
        <v>0.78528123210782041</v>
      </c>
      <c r="D73" s="11">
        <f t="shared" si="50"/>
        <v>0.26317253377969341</v>
      </c>
      <c r="E73" s="11">
        <v>0.22141012632733617</v>
      </c>
      <c r="F73" s="11">
        <f t="shared" si="51"/>
        <v>0.48458266010702955</v>
      </c>
      <c r="G73" s="200">
        <f t="shared" si="52"/>
        <v>2.384780291001265E-2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2.1419046687588499</v>
      </c>
      <c r="C74" s="11">
        <v>2.3202350619706995</v>
      </c>
      <c r="D74" s="11">
        <f t="shared" ref="D74:D75" si="56">C74-B74</f>
        <v>0.17833039321184962</v>
      </c>
      <c r="E74" s="11">
        <v>1.2849571283944476</v>
      </c>
      <c r="F74" s="11">
        <f t="shared" ref="F74:F75" si="57">SUM(D74:E74)</f>
        <v>1.4632875216062973</v>
      </c>
      <c r="G74" s="200">
        <f t="shared" si="52"/>
        <v>3.182591237865684E-2</v>
      </c>
      <c r="I74" s="11" t="str">
        <f>I63</f>
        <v>Managers, directors and senior officials</v>
      </c>
      <c r="J74" s="11">
        <f t="array" ref="J74:J82">MMULT(aggregation!$B$13:$AA$21,B181:B206)</f>
        <v>17.336768424302225</v>
      </c>
      <c r="K74" s="11">
        <f t="array" ref="K74:K82">MMULT(aggregation!$B$13:$AA$21,C181:C206)</f>
        <v>15.414604577332973</v>
      </c>
      <c r="L74" s="11">
        <f t="array" ref="L74:L82">MMULT(aggregation!$B$13:$AA$21,D181:D206)</f>
        <v>-1.9221638469692515</v>
      </c>
      <c r="M74" s="11">
        <f t="array" ref="M74:M82">MMULT(aggregation!$B$13:$AA$21,E181:E206)</f>
        <v>6.7811015396247241</v>
      </c>
      <c r="N74" s="11">
        <f t="array" ref="N74:N82">MMULT(aggregation!$B$13:$AA$21,F181:F206)</f>
        <v>4.8589376926554726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4.6653310251949085</v>
      </c>
      <c r="C75" s="11">
        <v>6.3415932724408082</v>
      </c>
      <c r="D75" s="11">
        <f t="shared" si="56"/>
        <v>1.6762622472458997</v>
      </c>
      <c r="E75" s="11">
        <v>3.0489436263992342</v>
      </c>
      <c r="F75" s="11">
        <f t="shared" si="57"/>
        <v>4.7252058736451339</v>
      </c>
      <c r="G75" s="200">
        <f t="shared" si="52"/>
        <v>3.4095961794209373E-2</v>
      </c>
      <c r="I75" s="11" t="str">
        <f>I64</f>
        <v>Professional occupations</v>
      </c>
      <c r="J75" s="11">
        <v>26.245060202959817</v>
      </c>
      <c r="K75" s="11">
        <v>28.09425144690146</v>
      </c>
      <c r="L75" s="11">
        <v>1.8491912439416427</v>
      </c>
      <c r="M75" s="11">
        <v>11.237308351430986</v>
      </c>
      <c r="N75" s="11">
        <v>13.086499595372629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4.5611984505953735</v>
      </c>
      <c r="C76" s="11">
        <v>7.0854588424736793</v>
      </c>
      <c r="D76" s="11">
        <f t="shared" si="50"/>
        <v>2.5242603918783058</v>
      </c>
      <c r="E76" s="11">
        <v>3.6075454148926043</v>
      </c>
      <c r="F76" s="11">
        <f t="shared" si="51"/>
        <v>6.1318058067709096</v>
      </c>
      <c r="G76" s="200">
        <f t="shared" si="52"/>
        <v>3.9613125624065271E-2</v>
      </c>
      <c r="I76" s="11" t="str">
        <f>I65</f>
        <v>Associate professional occupations</v>
      </c>
      <c r="J76" s="11">
        <v>24.614942326224693</v>
      </c>
      <c r="K76" s="11">
        <v>26.159776828817918</v>
      </c>
      <c r="L76" s="11">
        <v>1.5448345025932289</v>
      </c>
      <c r="M76" s="11">
        <v>11.19344587154427</v>
      </c>
      <c r="N76" s="11">
        <v>12.738280374137499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0.63862581965317133</v>
      </c>
      <c r="C77" s="11">
        <v>0.9513943914284082</v>
      </c>
      <c r="D77" s="11">
        <f t="shared" si="50"/>
        <v>0.31276857177523687</v>
      </c>
      <c r="E77" s="11">
        <v>0.56018107854726418</v>
      </c>
      <c r="F77" s="11">
        <f t="shared" si="51"/>
        <v>0.87294965032250105</v>
      </c>
      <c r="G77" s="200">
        <f t="shared" si="52"/>
        <v>4.2878027467973645E-2</v>
      </c>
      <c r="I77" s="11" t="str">
        <f>I66</f>
        <v>Administrative and secretarial occupations</v>
      </c>
      <c r="J77" s="11">
        <v>23.887337900967381</v>
      </c>
      <c r="K77" s="11">
        <v>22.043045158832182</v>
      </c>
      <c r="L77" s="11">
        <v>-1.8442927421351976</v>
      </c>
      <c r="M77" s="11">
        <v>11.649960643959224</v>
      </c>
      <c r="N77" s="11">
        <v>9.8056679018240267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9.2353881792255857E-2</v>
      </c>
      <c r="C78" s="11">
        <v>0.13134574272490718</v>
      </c>
      <c r="D78" s="11">
        <f t="shared" si="50"/>
        <v>3.899186093265132E-2</v>
      </c>
      <c r="E78" s="11">
        <v>6.3743899355211867E-2</v>
      </c>
      <c r="F78" s="11">
        <f t="shared" si="51"/>
        <v>0.10273576028786319</v>
      </c>
      <c r="G78" s="200">
        <f t="shared" si="52"/>
        <v>3.5609689149564749E-2</v>
      </c>
      <c r="I78" s="11" t="str">
        <f t="shared" ref="I78:I82" si="58">I67</f>
        <v>Skilled trades occupations</v>
      </c>
      <c r="J78" s="11">
        <v>34.191984152610814</v>
      </c>
      <c r="K78" s="11">
        <v>28.346615426329066</v>
      </c>
      <c r="L78" s="11">
        <v>-5.8453687262817482</v>
      </c>
      <c r="M78" s="11">
        <v>11.558298707824456</v>
      </c>
      <c r="N78" s="11">
        <v>5.7129299815427093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0.40948463175829258</v>
      </c>
      <c r="C79" s="11">
        <v>0.85013361960460587</v>
      </c>
      <c r="D79" s="11">
        <f t="shared" si="50"/>
        <v>0.44064898784631329</v>
      </c>
      <c r="E79" s="11">
        <v>0.33681882785557316</v>
      </c>
      <c r="F79" s="11">
        <f t="shared" si="51"/>
        <v>0.77746781570188639</v>
      </c>
      <c r="G79" s="200">
        <f t="shared" si="52"/>
        <v>4.0826936479245513E-2</v>
      </c>
      <c r="I79" s="11" t="str">
        <f t="shared" si="58"/>
        <v>Caring, leisure and other service occupations</v>
      </c>
      <c r="J79" s="11">
        <v>30.401202881184961</v>
      </c>
      <c r="K79" s="11">
        <v>36.395552351035349</v>
      </c>
      <c r="L79" s="11">
        <v>5.9943494698503796</v>
      </c>
      <c r="M79" s="11">
        <v>18.949426424638119</v>
      </c>
      <c r="N79" s="11">
        <v>24.943775894488503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0.17429692145380235</v>
      </c>
      <c r="C80" s="11">
        <v>0.28415562005669337</v>
      </c>
      <c r="D80" s="11">
        <f t="shared" ref="D80" si="59">C80-B80</f>
        <v>0.10985869860289102</v>
      </c>
      <c r="E80" s="11">
        <v>0.13083362120856096</v>
      </c>
      <c r="F80" s="11">
        <f t="shared" ref="F80" si="60">SUM(D80:E80)</f>
        <v>0.24069231981145198</v>
      </c>
      <c r="G80" s="200">
        <f t="shared" si="52"/>
        <v>3.8037550853973645E-2</v>
      </c>
      <c r="I80" s="11" t="str">
        <f t="shared" si="58"/>
        <v>Sales and customer service occupations</v>
      </c>
      <c r="J80" s="11">
        <v>28.058674748096003</v>
      </c>
      <c r="K80" s="11">
        <v>34.243868565527919</v>
      </c>
      <c r="L80" s="11">
        <v>6.1851938174319123</v>
      </c>
      <c r="M80" s="11">
        <v>15.508350408653643</v>
      </c>
      <c r="N80" s="11">
        <v>21.693544226085553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0.42621151796390927</v>
      </c>
      <c r="C81" s="11">
        <v>0.73230063468696149</v>
      </c>
      <c r="D81" s="11">
        <f t="shared" si="50"/>
        <v>0.30608911672305222</v>
      </c>
      <c r="E81" s="11">
        <v>0.35297421332230566</v>
      </c>
      <c r="F81" s="11">
        <f t="shared" si="51"/>
        <v>0.65906333004535789</v>
      </c>
      <c r="G81" s="200">
        <f t="shared" si="52"/>
        <v>4.1040728296238171E-2</v>
      </c>
      <c r="I81" s="11" t="str">
        <f t="shared" si="58"/>
        <v>Process, plant and machine operatives</v>
      </c>
      <c r="J81" s="11">
        <v>16.951823365793995</v>
      </c>
      <c r="K81" s="11">
        <v>16.659242730120486</v>
      </c>
      <c r="L81" s="11">
        <v>-0.29258063567350945</v>
      </c>
      <c r="M81" s="11">
        <v>7.1441064047806595</v>
      </c>
      <c r="N81" s="11">
        <v>6.8515257691071501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1.8943001137874413</v>
      </c>
      <c r="C82" s="11">
        <v>2.8782799893079911</v>
      </c>
      <c r="D82" s="11">
        <f t="shared" si="50"/>
        <v>0.98397987552054977</v>
      </c>
      <c r="E82" s="11">
        <v>1.6090787731433316</v>
      </c>
      <c r="F82" s="11">
        <f t="shared" si="51"/>
        <v>2.5930586486638814</v>
      </c>
      <c r="G82" s="200">
        <f t="shared" si="52"/>
        <v>4.1843663927541019E-2</v>
      </c>
      <c r="I82" s="11" t="str">
        <f t="shared" si="58"/>
        <v>Elementary occupations</v>
      </c>
      <c r="J82" s="11">
        <v>20.863545550995688</v>
      </c>
      <c r="K82" s="11">
        <v>19.873453919889961</v>
      </c>
      <c r="L82" s="11">
        <v>-0.99009163110572862</v>
      </c>
      <c r="M82" s="11">
        <v>9.6081540522267073</v>
      </c>
      <c r="N82" s="11">
        <v>8.6180624211209782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0.37721042908341207</v>
      </c>
      <c r="C83" s="11">
        <v>0.49526665741718828</v>
      </c>
      <c r="D83" s="11">
        <f t="shared" ref="D83:D84" si="61">C83-B83</f>
        <v>0.11805622833377621</v>
      </c>
      <c r="E83" s="11">
        <v>0.2641146516160241</v>
      </c>
      <c r="F83" s="11">
        <f t="shared" ref="F83:F84" si="62">SUM(D83:E83)</f>
        <v>0.38217087994980031</v>
      </c>
      <c r="G83" s="200">
        <f t="shared" si="52"/>
        <v>3.6015617328894578E-2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3.3888774517511704E-2</v>
      </c>
      <c r="C84" s="11">
        <v>4.5377995854846483E-2</v>
      </c>
      <c r="D84" s="11">
        <f t="shared" si="61"/>
        <v>1.1489221337334779E-2</v>
      </c>
      <c r="E84" s="11">
        <v>2.0533854024660948E-2</v>
      </c>
      <c r="F84" s="11">
        <f t="shared" si="62"/>
        <v>3.2023075361995723E-2</v>
      </c>
      <c r="G84" s="200">
        <f t="shared" si="52"/>
        <v>3.2083678155777173E-2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1.8650527412489375</v>
      </c>
      <c r="C85" s="11">
        <v>3.282374162789325</v>
      </c>
      <c r="D85" s="11">
        <f t="shared" si="50"/>
        <v>1.4173214215403875</v>
      </c>
      <c r="E85" s="11">
        <v>1.4737956734047735</v>
      </c>
      <c r="F85" s="11">
        <f t="shared" si="51"/>
        <v>2.891117094945161</v>
      </c>
      <c r="G85" s="200">
        <f t="shared" si="52"/>
        <v>3.9585880424756859E-2</v>
      </c>
      <c r="I85" s="11" t="str">
        <f>I74</f>
        <v>Managers, directors and senior officials</v>
      </c>
      <c r="J85" s="11">
        <f t="array" ref="J85:J93">MMULT(aggregation!$B$13:$AA$21,B210:B235)</f>
        <v>13.842612633341</v>
      </c>
      <c r="K85" s="11">
        <f t="array" ref="K85:K93">MMULT(aggregation!$B$13:$AA$21,C210:C235)</f>
        <v>12.549803364310023</v>
      </c>
      <c r="L85" s="11">
        <f t="array" ref="L85:L93">MMULT(aggregation!$B$13:$AA$21,D210:D235)</f>
        <v>-1.2928092690309771</v>
      </c>
      <c r="M85" s="11">
        <f t="array" ref="M85:M93">MMULT(aggregation!$B$13:$AA$21,E210:E235)</f>
        <v>5.9989907690495397</v>
      </c>
      <c r="N85" s="11">
        <f t="array" ref="N85:N93">MMULT(aggregation!$B$13:$AA$21,F210:F235)</f>
        <v>4.7061815000185625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0.55041384059668907</v>
      </c>
      <c r="C86" s="11">
        <v>1.0181055850280791</v>
      </c>
      <c r="D86" s="11">
        <f t="shared" si="50"/>
        <v>0.46769174443139006</v>
      </c>
      <c r="E86" s="11">
        <v>0.4515026663522988</v>
      </c>
      <c r="F86" s="11">
        <f t="shared" si="51"/>
        <v>0.91919441078368891</v>
      </c>
      <c r="G86" s="200">
        <f t="shared" si="52"/>
        <v>4.074135574989235E-2</v>
      </c>
      <c r="I86" s="11" t="str">
        <f>I75</f>
        <v>Professional occupations</v>
      </c>
      <c r="J86" s="11">
        <v>16.643524766199086</v>
      </c>
      <c r="K86" s="11">
        <v>15.812168524002296</v>
      </c>
      <c r="L86" s="11">
        <v>-0.83135624219679016</v>
      </c>
      <c r="M86" s="11">
        <v>6.2503571716728281</v>
      </c>
      <c r="N86" s="11">
        <v>5.419000929476038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0.26410161703524387</v>
      </c>
      <c r="C87" s="11">
        <v>0.58387623581586912</v>
      </c>
      <c r="D87" s="11">
        <f t="shared" ref="D87:D88" si="63">C87-B87</f>
        <v>0.31977461878062524</v>
      </c>
      <c r="E87" s="11">
        <v>0.24072148442612953</v>
      </c>
      <c r="F87" s="11">
        <f t="shared" ref="F87:F88" si="64">SUM(D87:E87)</f>
        <v>0.5604961032067548</v>
      </c>
      <c r="G87" s="200">
        <f t="shared" si="52"/>
        <v>4.4137941679952108E-2</v>
      </c>
      <c r="I87" s="11" t="str">
        <f>I76</f>
        <v>Associate professional occupations</v>
      </c>
      <c r="J87" s="11">
        <v>17.326187576958514</v>
      </c>
      <c r="K87" s="11">
        <v>15.434101807056473</v>
      </c>
      <c r="L87" s="11">
        <v>-1.8920857699020379</v>
      </c>
      <c r="M87" s="11">
        <v>6.3658555406911423</v>
      </c>
      <c r="N87" s="11">
        <v>4.4737697707891044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0.32541234946893666</v>
      </c>
      <c r="C88" s="11">
        <v>0.71503032047549153</v>
      </c>
      <c r="D88" s="11">
        <f t="shared" si="63"/>
        <v>0.38961797100655488</v>
      </c>
      <c r="E88" s="11">
        <v>0.34602535509739796</v>
      </c>
      <c r="F88" s="11">
        <f t="shared" si="64"/>
        <v>0.73564332610395278</v>
      </c>
      <c r="G88" s="200">
        <f t="shared" si="52"/>
        <v>4.9473426380490126E-2</v>
      </c>
      <c r="I88" s="11" t="str">
        <f>I77</f>
        <v>Administrative and secretarial occupations</v>
      </c>
      <c r="J88" s="11">
        <v>24.609401225223902</v>
      </c>
      <c r="K88" s="11">
        <v>15.539590020948596</v>
      </c>
      <c r="L88" s="11">
        <v>-9.0698112042753039</v>
      </c>
      <c r="M88" s="11">
        <v>8.2937434125875882</v>
      </c>
      <c r="N88" s="11">
        <v>-0.77606779168771567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8.0085899258257404E-2</v>
      </c>
      <c r="C89" s="11">
        <v>0.35765345926432063</v>
      </c>
      <c r="D89" s="11">
        <f t="shared" si="50"/>
        <v>0.2775675600060632</v>
      </c>
      <c r="E89" s="11">
        <v>0.14113159777849829</v>
      </c>
      <c r="F89" s="11">
        <f t="shared" si="51"/>
        <v>0.41869915778456146</v>
      </c>
      <c r="G89" s="200">
        <f t="shared" si="52"/>
        <v>7.0083237865913084E-2</v>
      </c>
      <c r="I89" s="11" t="str">
        <f t="shared" ref="I89:I93" si="65">I78</f>
        <v>Skilled trades occupations</v>
      </c>
      <c r="J89" s="11">
        <v>24.357050498833541</v>
      </c>
      <c r="K89" s="11">
        <v>23.954233143029011</v>
      </c>
      <c r="L89" s="11">
        <v>-0.40281735580452738</v>
      </c>
      <c r="M89" s="11">
        <v>9.9736811992761112</v>
      </c>
      <c r="N89" s="11">
        <v>9.5708638434715834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1.6689375646223554</v>
      </c>
      <c r="C90" s="11">
        <v>3.1143158687425365</v>
      </c>
      <c r="D90" s="11">
        <f t="shared" ref="D90" si="66">C90-B90</f>
        <v>1.4453783041201811</v>
      </c>
      <c r="E90" s="11">
        <v>1.4442607245418708</v>
      </c>
      <c r="F90" s="11">
        <f t="shared" ref="F90" si="67">SUM(D90:E90)</f>
        <v>2.8896390286620521</v>
      </c>
      <c r="G90" s="200">
        <f t="shared" ref="G90:G91" si="68">IF(B90&gt;0,(1+(E90/B90))^(1/($C$6-$B$6))-1,0)</f>
        <v>4.2440108779958186E-2</v>
      </c>
      <c r="I90" s="11" t="str">
        <f t="shared" si="65"/>
        <v>Caring, leisure and other service occupations</v>
      </c>
      <c r="J90" s="11">
        <v>23.136587846437223</v>
      </c>
      <c r="K90" s="11">
        <v>14.605659770044115</v>
      </c>
      <c r="L90" s="11">
        <v>-8.5309280763931046</v>
      </c>
      <c r="M90" s="11">
        <v>8.7340590405568879</v>
      </c>
      <c r="N90" s="11">
        <v>0.20313096416378332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77.675399740572431</v>
      </c>
      <c r="C91" s="11">
        <f t="shared" ref="C91:F91" si="69">SUM(C65:C90)</f>
        <v>114.30172470980048</v>
      </c>
      <c r="D91" s="11">
        <f t="shared" si="69"/>
        <v>36.62632496922798</v>
      </c>
      <c r="E91" s="11">
        <f t="shared" si="69"/>
        <v>53.774280354758424</v>
      </c>
      <c r="F91" s="11">
        <f t="shared" si="69"/>
        <v>90.400605323986383</v>
      </c>
      <c r="G91" s="200">
        <f t="shared" si="68"/>
        <v>3.5694656957209192E-2</v>
      </c>
      <c r="I91" s="11" t="str">
        <f t="shared" si="65"/>
        <v>Sales and customer service occupations</v>
      </c>
      <c r="J91" s="11">
        <v>26.646763759196645</v>
      </c>
      <c r="K91" s="11">
        <v>21.100535608463488</v>
      </c>
      <c r="L91" s="11">
        <v>-5.5462281507331541</v>
      </c>
      <c r="M91" s="11">
        <v>11.40938522073084</v>
      </c>
      <c r="N91" s="11">
        <v>5.863157069997686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19.770573052031715</v>
      </c>
      <c r="K92" s="11">
        <v>21.463060530755413</v>
      </c>
      <c r="L92" s="11">
        <v>1.692487478723697</v>
      </c>
      <c r="M92" s="11">
        <v>9.6461115695367727</v>
      </c>
      <c r="N92" s="11">
        <v>11.33859904826047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34.484041037548643</v>
      </c>
      <c r="K93" s="11">
        <v>34.919210466980594</v>
      </c>
      <c r="L93" s="11">
        <v>0.43516942943194925</v>
      </c>
      <c r="M93" s="11">
        <v>15.464925729847693</v>
      </c>
      <c r="N93" s="11">
        <v>15.900095159279642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12.115849591897446</v>
      </c>
      <c r="C94" s="11">
        <v>14.169817165658014</v>
      </c>
      <c r="D94" s="11">
        <f>C94-B94</f>
        <v>2.053967573760568</v>
      </c>
      <c r="E94" s="11">
        <v>7.4699797888545252</v>
      </c>
      <c r="F94" s="11">
        <f>SUM(D94:E94)</f>
        <v>9.5239473626150932</v>
      </c>
      <c r="G94" s="200">
        <f>IF(B94&gt;0,(1+(E94/B94))^(1/($C$6-$B$6))-1,0)</f>
        <v>3.2537593809593535E-2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5.8968952893694793</v>
      </c>
      <c r="C95" s="11">
        <v>8.6388565561757584</v>
      </c>
      <c r="D95" s="11">
        <f t="shared" ref="D95:D118" si="72">C95-B95</f>
        <v>2.7419612668062792</v>
      </c>
      <c r="E95" s="11">
        <v>4.854654477086827</v>
      </c>
      <c r="F95" s="11">
        <f t="shared" ref="F95:F118" si="73">SUM(D95:E95)</f>
        <v>7.5966157438931061</v>
      </c>
      <c r="G95" s="200">
        <f t="shared" ref="G95:G120" si="74">IF(B95&gt;0,(1+(E95/B95))^(1/($C$6-$B$6))-1,0)</f>
        <v>4.085406714764761E-2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13.250595011092585</v>
      </c>
      <c r="C96" s="11">
        <v>18.345988960035477</v>
      </c>
      <c r="D96" s="11">
        <f t="shared" si="72"/>
        <v>5.0953939489428919</v>
      </c>
      <c r="E96" s="11">
        <v>6.6210304884732691</v>
      </c>
      <c r="F96" s="11">
        <f t="shared" si="73"/>
        <v>11.716424437416162</v>
      </c>
      <c r="G96" s="200">
        <f t="shared" si="74"/>
        <v>2.738495323805612E-2</v>
      </c>
      <c r="I96" s="11" t="str">
        <f>I85</f>
        <v>Managers, directors and senior officials</v>
      </c>
      <c r="J96" s="11">
        <f t="array" ref="J96:J104">MMULT(aggregation!$B$13:$AA$21,B239:B264)</f>
        <v>7.0421346844505095</v>
      </c>
      <c r="K96" s="11">
        <f t="array" ref="K96:K104">MMULT(aggregation!$B$13:$AA$21,C239:C264)</f>
        <v>4.7686138527471833</v>
      </c>
      <c r="L96" s="11">
        <f t="array" ref="L96:L104">MMULT(aggregation!$B$13:$AA$21,D239:D264)</f>
        <v>-2.2735208317033266</v>
      </c>
      <c r="M96" s="11">
        <f t="array" ref="M96:M104">MMULT(aggregation!$B$13:$AA$21,E239:E264)</f>
        <v>2.6883370091825163</v>
      </c>
      <c r="N96" s="11">
        <f t="array" ref="N96:N104">MMULT(aggregation!$B$13:$AA$21,F239:F264)</f>
        <v>0.41481617747918964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22.882248438861474</v>
      </c>
      <c r="C97" s="11">
        <v>30.694705613930953</v>
      </c>
      <c r="D97" s="11">
        <f t="shared" si="72"/>
        <v>7.8124571750694791</v>
      </c>
      <c r="E97" s="11">
        <v>15.606756160326062</v>
      </c>
      <c r="F97" s="11">
        <f t="shared" si="73"/>
        <v>23.41921333539554</v>
      </c>
      <c r="G97" s="200">
        <f t="shared" si="74"/>
        <v>3.5275330904335434E-2</v>
      </c>
      <c r="I97" s="11" t="str">
        <f>I86</f>
        <v>Professional occupations</v>
      </c>
      <c r="J97" s="11">
        <v>7.6771738841305002</v>
      </c>
      <c r="K97" s="11">
        <v>5.4210270396656917</v>
      </c>
      <c r="L97" s="11">
        <v>-2.2561468444648076</v>
      </c>
      <c r="M97" s="11">
        <v>2.4629641801395028</v>
      </c>
      <c r="N97" s="11">
        <v>0.20681733567469529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11.649791745363915</v>
      </c>
      <c r="C98" s="11">
        <v>10.661229750615673</v>
      </c>
      <c r="D98" s="11">
        <f t="shared" ref="D98" si="75">C98-B98</f>
        <v>-0.9885619947482418</v>
      </c>
      <c r="E98" s="11">
        <v>5.1728807231268545</v>
      </c>
      <c r="F98" s="11">
        <f t="shared" ref="F98" si="76">SUM(D98:E98)</f>
        <v>4.1843187283786127</v>
      </c>
      <c r="G98" s="200">
        <f t="shared" si="74"/>
        <v>2.4798438913467669E-2</v>
      </c>
      <c r="I98" s="11" t="str">
        <f>I87</f>
        <v>Associate professional occupations</v>
      </c>
      <c r="J98" s="11">
        <v>7.7165903439222339</v>
      </c>
      <c r="K98" s="11">
        <v>4.7250656400405413</v>
      </c>
      <c r="L98" s="11">
        <v>-2.9915247038816934</v>
      </c>
      <c r="M98" s="11">
        <v>2.2948472748160373</v>
      </c>
      <c r="N98" s="11">
        <v>-0.69667742906565544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16.994953870044252</v>
      </c>
      <c r="C99" s="11">
        <v>21.250106676506352</v>
      </c>
      <c r="D99" s="11">
        <f t="shared" si="72"/>
        <v>4.2551528064620996</v>
      </c>
      <c r="E99" s="11">
        <v>10.03034832250848</v>
      </c>
      <c r="F99" s="11">
        <f t="shared" si="73"/>
        <v>14.28550112897058</v>
      </c>
      <c r="G99" s="200">
        <f t="shared" si="74"/>
        <v>3.1406912953184651E-2</v>
      </c>
      <c r="I99" s="11" t="str">
        <f>I88</f>
        <v>Administrative and secretarial occupations</v>
      </c>
      <c r="J99" s="11">
        <v>10.800240643628111</v>
      </c>
      <c r="K99" s="11">
        <v>2.6043995815396523</v>
      </c>
      <c r="L99" s="11">
        <v>-8.1958410620884585</v>
      </c>
      <c r="M99" s="11">
        <v>2.3558958690175507</v>
      </c>
      <c r="N99" s="11">
        <v>-5.8399451930709088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4.3719581428266974</v>
      </c>
      <c r="C100" s="11">
        <v>5.0282971358114441</v>
      </c>
      <c r="D100" s="11">
        <f t="shared" si="72"/>
        <v>0.65633899298474674</v>
      </c>
      <c r="E100" s="11">
        <v>2.0595865746675863</v>
      </c>
      <c r="F100" s="11">
        <f t="shared" si="73"/>
        <v>2.7159255676523331</v>
      </c>
      <c r="G100" s="200">
        <f t="shared" si="74"/>
        <v>2.6067550494607072E-2</v>
      </c>
      <c r="I100" s="11" t="str">
        <f t="shared" ref="I100:I104" si="77">I89</f>
        <v>Skilled trades occupations</v>
      </c>
      <c r="J100" s="11">
        <v>9.7451854056915188</v>
      </c>
      <c r="K100" s="11">
        <v>6.8384918102471781</v>
      </c>
      <c r="L100" s="11">
        <v>-2.9066935954443403</v>
      </c>
      <c r="M100" s="11">
        <v>3.5217386014735061</v>
      </c>
      <c r="N100" s="11">
        <v>0.61504500602916568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6.6010313800343035</v>
      </c>
      <c r="C101" s="11">
        <v>17.173877458297099</v>
      </c>
      <c r="D101" s="11">
        <f t="shared" si="72"/>
        <v>10.572846078262796</v>
      </c>
      <c r="E101" s="11">
        <v>8.5544123832361976</v>
      </c>
      <c r="F101" s="11">
        <f t="shared" si="73"/>
        <v>19.127258461498993</v>
      </c>
      <c r="G101" s="200">
        <f t="shared" si="74"/>
        <v>5.6972749614061957E-2</v>
      </c>
      <c r="I101" s="11" t="str">
        <f t="shared" si="77"/>
        <v>Caring, leisure and other service occupations</v>
      </c>
      <c r="J101" s="11">
        <v>5.647779007159623</v>
      </c>
      <c r="K101" s="11">
        <v>3.2188070376191527</v>
      </c>
      <c r="L101" s="11">
        <v>-2.4289719695404703</v>
      </c>
      <c r="M101" s="11">
        <v>1.608662936239889</v>
      </c>
      <c r="N101" s="11">
        <v>-0.82030903330058136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2.9384789849166384</v>
      </c>
      <c r="C102" s="11">
        <v>3.7621925181021529</v>
      </c>
      <c r="D102" s="11">
        <f t="shared" si="72"/>
        <v>0.82371353318551455</v>
      </c>
      <c r="E102" s="11">
        <v>1.3830961217854245</v>
      </c>
      <c r="F102" s="11">
        <f t="shared" si="73"/>
        <v>2.2068096549709391</v>
      </c>
      <c r="G102" s="200">
        <f t="shared" si="74"/>
        <v>2.6048677823063526E-2</v>
      </c>
      <c r="I102" s="11" t="str">
        <f t="shared" si="77"/>
        <v>Sales and customer service occupations</v>
      </c>
      <c r="J102" s="11">
        <v>13.766517189250845</v>
      </c>
      <c r="K102" s="11">
        <v>6.591832346866271</v>
      </c>
      <c r="L102" s="11">
        <v>-7.1746848423845737</v>
      </c>
      <c r="M102" s="11">
        <v>4.0561061010359412</v>
      </c>
      <c r="N102" s="11">
        <v>-3.1185787413486317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4.2064237708426147</v>
      </c>
      <c r="C103" s="11">
        <v>4.3088219358620314</v>
      </c>
      <c r="D103" s="11">
        <f t="shared" ref="D103:D104" si="78">C103-B103</f>
        <v>0.10239816501941679</v>
      </c>
      <c r="E103" s="11">
        <v>2.0517662924336237</v>
      </c>
      <c r="F103" s="11">
        <f t="shared" ref="F103:F104" si="79">SUM(D103:E103)</f>
        <v>2.1541644574530405</v>
      </c>
      <c r="G103" s="200">
        <f t="shared" si="74"/>
        <v>2.6839062934061797E-2</v>
      </c>
      <c r="I103" s="11" t="str">
        <f t="shared" si="77"/>
        <v>Process, plant and machine operatives</v>
      </c>
      <c r="J103" s="11">
        <v>10.992392361803144</v>
      </c>
      <c r="K103" s="11">
        <v>5.8049989718798916</v>
      </c>
      <c r="L103" s="11">
        <v>-5.1873933899232521</v>
      </c>
      <c r="M103" s="11">
        <v>3.7247428526418576</v>
      </c>
      <c r="N103" s="11">
        <v>-1.4626505372813945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9.8751850759282895</v>
      </c>
      <c r="C104" s="11">
        <v>12.011643221633996</v>
      </c>
      <c r="D104" s="11">
        <f t="shared" si="78"/>
        <v>2.1364581457057064</v>
      </c>
      <c r="E104" s="11">
        <v>5.6856362343225699</v>
      </c>
      <c r="F104" s="11">
        <f t="shared" si="79"/>
        <v>7.8220943800282763</v>
      </c>
      <c r="G104" s="200">
        <f t="shared" si="74"/>
        <v>3.0779607636106876E-2</v>
      </c>
      <c r="I104" s="11" t="str">
        <f t="shared" si="77"/>
        <v>Elementary occupations</v>
      </c>
      <c r="J104" s="11">
        <v>23.258386805560104</v>
      </c>
      <c r="K104" s="11">
        <v>17.285659105987428</v>
      </c>
      <c r="L104" s="11">
        <v>-5.972727699572677</v>
      </c>
      <c r="M104" s="11">
        <v>8.553829386572728</v>
      </c>
      <c r="N104" s="11">
        <v>2.5811016870000518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15.796814581848137</v>
      </c>
      <c r="C105" s="11">
        <v>23.097607463660971</v>
      </c>
      <c r="D105" s="11">
        <f t="shared" si="72"/>
        <v>7.3007928818128338</v>
      </c>
      <c r="E105" s="11">
        <v>11.624170956638018</v>
      </c>
      <c r="F105" s="11">
        <f t="shared" si="73"/>
        <v>18.92496383845085</v>
      </c>
      <c r="G105" s="200">
        <f t="shared" si="74"/>
        <v>3.7450941797030568E-2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2.4053585624249445</v>
      </c>
      <c r="C106" s="11">
        <v>4.9806033451020868</v>
      </c>
      <c r="D106" s="11">
        <f t="shared" si="72"/>
        <v>2.5752447826771423</v>
      </c>
      <c r="E106" s="11">
        <v>2.1834820317489552</v>
      </c>
      <c r="F106" s="11">
        <f t="shared" si="73"/>
        <v>4.7587268144260975</v>
      </c>
      <c r="G106" s="200">
        <f t="shared" si="74"/>
        <v>4.4002510721849353E-2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0.90305236043750714</v>
      </c>
      <c r="C107" s="11">
        <v>1.3884117464982513</v>
      </c>
      <c r="D107" s="11">
        <f t="shared" si="72"/>
        <v>0.48535938606074414</v>
      </c>
      <c r="E107" s="11">
        <v>0.79782936463085752</v>
      </c>
      <c r="F107" s="11">
        <f t="shared" si="73"/>
        <v>1.2831887506916018</v>
      </c>
      <c r="G107" s="200">
        <f t="shared" si="74"/>
        <v>4.311152911264382E-2</v>
      </c>
      <c r="I107" s="11" t="str">
        <f>I96</f>
        <v>Managers, directors and senior officials</v>
      </c>
      <c r="J107" s="11">
        <f t="array" ref="J107:J115">MMULT(aggregation!$B$13:$AA$21,B268:B293)</f>
        <v>2.0488425227574134</v>
      </c>
      <c r="K107" s="11">
        <f t="array" ref="K107:K115">MMULT(aggregation!$B$13:$AA$21,C268:C293)</f>
        <v>1.9714049396319746</v>
      </c>
      <c r="L107" s="11">
        <f t="array" ref="L107:L115">MMULT(aggregation!$B$13:$AA$21,D268:D293)</f>
        <v>-7.7437583125439025E-2</v>
      </c>
      <c r="M107" s="11">
        <f t="array" ref="M107:M115">MMULT(aggregation!$B$13:$AA$21,E268:E293)</f>
        <v>0.73084733341757069</v>
      </c>
      <c r="N107" s="11">
        <f t="array" ref="N107:N115">MMULT(aggregation!$B$13:$AA$21,F268:F293)</f>
        <v>0.65340975029213166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1.2216924281428143</v>
      </c>
      <c r="C108" s="11">
        <v>1.6213915778095485</v>
      </c>
      <c r="D108" s="11">
        <f t="shared" si="72"/>
        <v>0.39969914966673414</v>
      </c>
      <c r="E108" s="11">
        <v>0.71873368247815816</v>
      </c>
      <c r="F108" s="11">
        <f t="shared" si="73"/>
        <v>1.1184328321448924</v>
      </c>
      <c r="G108" s="200">
        <f t="shared" si="74"/>
        <v>3.1325323875807776E-2</v>
      </c>
      <c r="I108" s="11" t="str">
        <f>I97</f>
        <v>Professional occupations</v>
      </c>
      <c r="J108" s="11">
        <v>1.8076057164335619</v>
      </c>
      <c r="K108" s="11">
        <v>2.2045581065570632</v>
      </c>
      <c r="L108" s="11">
        <v>0.3969523901235012</v>
      </c>
      <c r="M108" s="11">
        <v>0.76873211047490797</v>
      </c>
      <c r="N108" s="11">
        <v>1.1656845005984091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0.56598389365605151</v>
      </c>
      <c r="C109" s="11">
        <v>0.61169020665089147</v>
      </c>
      <c r="D109" s="11">
        <f t="shared" ref="D109" si="80">C109-B109</f>
        <v>4.5706312994839959E-2</v>
      </c>
      <c r="E109" s="11">
        <v>0.32099567925699951</v>
      </c>
      <c r="F109" s="11">
        <f t="shared" ref="F109" si="81">SUM(D109:E109)</f>
        <v>0.36670199225183947</v>
      </c>
      <c r="G109" s="200">
        <f t="shared" si="74"/>
        <v>3.0403447432535202E-2</v>
      </c>
      <c r="I109" s="11" t="str">
        <f>I98</f>
        <v>Associate professional occupations</v>
      </c>
      <c r="J109" s="11">
        <v>1.7724910115661121</v>
      </c>
      <c r="K109" s="11">
        <v>1.9815762766233631</v>
      </c>
      <c r="L109" s="11">
        <v>0.209085265057251</v>
      </c>
      <c r="M109" s="11">
        <v>0.6621303944887913</v>
      </c>
      <c r="N109" s="11">
        <v>0.8712156595460423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1.2231469511400805</v>
      </c>
      <c r="C110" s="11">
        <v>2.0294951624076112</v>
      </c>
      <c r="D110" s="11">
        <f t="shared" si="72"/>
        <v>0.80634821126753065</v>
      </c>
      <c r="E110" s="11">
        <v>1.009644918342167</v>
      </c>
      <c r="F110" s="11">
        <f t="shared" si="73"/>
        <v>1.8159931296096976</v>
      </c>
      <c r="G110" s="200">
        <f t="shared" si="74"/>
        <v>4.093746634099249E-2</v>
      </c>
      <c r="I110" s="11" t="str">
        <f>I99</f>
        <v>Administrative and secretarial occupations</v>
      </c>
      <c r="J110" s="11">
        <v>3.1982432073094249</v>
      </c>
      <c r="K110" s="11">
        <v>2.9715747047733596</v>
      </c>
      <c r="L110" s="11">
        <v>-0.22666850253606541</v>
      </c>
      <c r="M110" s="11">
        <v>1.2701232345335784</v>
      </c>
      <c r="N110" s="11">
        <v>1.0434547319975129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7.0299688283888697</v>
      </c>
      <c r="C111" s="11">
        <v>10.408434236397541</v>
      </c>
      <c r="D111" s="11">
        <f>C111-B111</f>
        <v>3.3784654080086716</v>
      </c>
      <c r="E111" s="11">
        <v>5.8408055947009592</v>
      </c>
      <c r="F111" s="11">
        <f>SUM(D111:E111)</f>
        <v>9.2192710027096307</v>
      </c>
      <c r="G111" s="200">
        <f t="shared" si="74"/>
        <v>4.1142285018922919E-2</v>
      </c>
      <c r="I111" s="11" t="str">
        <f t="shared" ref="I111:I115" si="82">I100</f>
        <v>Skilled trades occupations</v>
      </c>
      <c r="J111" s="11">
        <v>4.9824097650155181</v>
      </c>
      <c r="K111" s="11">
        <v>2.176793225142684</v>
      </c>
      <c r="L111" s="11">
        <v>-2.8056165398728341</v>
      </c>
      <c r="M111" s="11">
        <v>1.2146580021238542</v>
      </c>
      <c r="N111" s="11">
        <v>-1.5909585377489799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1.86900999854108</v>
      </c>
      <c r="C112" s="11">
        <v>2.878050606119622</v>
      </c>
      <c r="D112" s="11">
        <f t="shared" ref="D112:D113" si="83">C112-B112</f>
        <v>1.0090406075785421</v>
      </c>
      <c r="E112" s="11">
        <v>1.4908989594353315</v>
      </c>
      <c r="F112" s="11">
        <f t="shared" ref="F112:F113" si="84">SUM(D112:E112)</f>
        <v>2.4999395670138735</v>
      </c>
      <c r="G112" s="200">
        <f t="shared" si="74"/>
        <v>3.9874812497079137E-2</v>
      </c>
      <c r="I112" s="11" t="str">
        <f t="shared" si="82"/>
        <v>Caring, leisure and other service occupations</v>
      </c>
      <c r="J112" s="11">
        <v>1.83107286787264</v>
      </c>
      <c r="K112" s="11">
        <v>1.2323067567712365</v>
      </c>
      <c r="L112" s="11">
        <v>-0.59876611110140365</v>
      </c>
      <c r="M112" s="11">
        <v>0.46629097732043312</v>
      </c>
      <c r="N112" s="11">
        <v>-0.13247513378097051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0.17744550411750842</v>
      </c>
      <c r="C113" s="11">
        <v>0.25428819000947467</v>
      </c>
      <c r="D113" s="11">
        <f t="shared" si="83"/>
        <v>7.6842685891966245E-2</v>
      </c>
      <c r="E113" s="11">
        <v>0.14530627732808873</v>
      </c>
      <c r="F113" s="11">
        <f t="shared" si="84"/>
        <v>0.22214896322005498</v>
      </c>
      <c r="G113" s="200">
        <f t="shared" si="74"/>
        <v>4.0687272431358057E-2</v>
      </c>
      <c r="I113" s="11" t="str">
        <f t="shared" si="82"/>
        <v>Sales and customer service occupations</v>
      </c>
      <c r="J113" s="11">
        <v>5.1915305418270279</v>
      </c>
      <c r="K113" s="11">
        <v>2.8677274533183201</v>
      </c>
      <c r="L113" s="11">
        <v>-2.3238030885087082</v>
      </c>
      <c r="M113" s="11">
        <v>1.3558214907162924</v>
      </c>
      <c r="N113" s="11">
        <v>-0.96798159779241577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8.7218592968073914</v>
      </c>
      <c r="C114" s="11">
        <v>14.185091282407193</v>
      </c>
      <c r="D114" s="11">
        <f t="shared" si="72"/>
        <v>5.4632319855998013</v>
      </c>
      <c r="E114" s="11">
        <v>6.8874627679534832</v>
      </c>
      <c r="F114" s="11">
        <f t="shared" si="73"/>
        <v>12.350694753553284</v>
      </c>
      <c r="G114" s="200">
        <f t="shared" si="74"/>
        <v>3.9565036064609815E-2</v>
      </c>
      <c r="I114" s="11" t="str">
        <f t="shared" si="82"/>
        <v>Process, plant and machine operatives</v>
      </c>
      <c r="J114" s="11">
        <v>5.828817228489207</v>
      </c>
      <c r="K114" s="11">
        <v>1.5413549596640972</v>
      </c>
      <c r="L114" s="11">
        <v>-4.2874622688251094</v>
      </c>
      <c r="M114" s="11">
        <v>1.1495036648368728</v>
      </c>
      <c r="N114" s="11">
        <v>-3.1379586039882366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2.5705351136152568</v>
      </c>
      <c r="C115" s="11">
        <v>4.153168009484113</v>
      </c>
      <c r="D115" s="11">
        <f t="shared" si="72"/>
        <v>1.5826328958688562</v>
      </c>
      <c r="E115" s="11">
        <v>1.8016375335390595</v>
      </c>
      <c r="F115" s="11">
        <f t="shared" si="73"/>
        <v>3.3842704294079158</v>
      </c>
      <c r="G115" s="200">
        <f t="shared" si="74"/>
        <v>3.6044121320999656E-2</v>
      </c>
      <c r="I115" s="11" t="str">
        <f t="shared" si="82"/>
        <v>Elementary occupations</v>
      </c>
      <c r="J115" s="11">
        <v>8.8599690992323854</v>
      </c>
      <c r="K115" s="11">
        <v>5.0671842543915977</v>
      </c>
      <c r="L115" s="11">
        <v>-3.7927848448407877</v>
      </c>
      <c r="M115" s="11">
        <v>2.0764385833406385</v>
      </c>
      <c r="N115" s="11">
        <v>-1.7163462615001492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0.76086881823327734</v>
      </c>
      <c r="C116" s="11">
        <v>1.6281966761377602</v>
      </c>
      <c r="D116" s="11">
        <f t="shared" ref="D116:D117" si="85">C116-B116</f>
        <v>0.86732785790448286</v>
      </c>
      <c r="E116" s="11">
        <v>0.64652848114125805</v>
      </c>
      <c r="F116" s="11">
        <f t="shared" ref="F116:F117" si="86">SUM(D116:E116)</f>
        <v>1.5138563390457409</v>
      </c>
      <c r="G116" s="200">
        <f t="shared" si="74"/>
        <v>4.1854635750542046E-2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1.2328606120057686</v>
      </c>
      <c r="C117" s="11">
        <v>2.0531732495713571</v>
      </c>
      <c r="D117" s="11">
        <f t="shared" si="85"/>
        <v>0.82031263756558848</v>
      </c>
      <c r="E117" s="11">
        <v>1.0981813717898845</v>
      </c>
      <c r="F117" s="11">
        <f t="shared" si="86"/>
        <v>1.918494009355473</v>
      </c>
      <c r="G117" s="200">
        <f t="shared" si="74"/>
        <v>4.3379760108844589E-2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0.36614915088005173</v>
      </c>
      <c r="C118" s="11">
        <v>1.5218780340638087</v>
      </c>
      <c r="D118" s="11">
        <f t="shared" si="72"/>
        <v>1.1557288831837571</v>
      </c>
      <c r="E118" s="11">
        <v>0.75111446548694671</v>
      </c>
      <c r="F118" s="11">
        <f t="shared" si="73"/>
        <v>1.9068433486707037</v>
      </c>
      <c r="G118" s="200">
        <f t="shared" si="74"/>
        <v>7.7208673602617628E-2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6.0619463883589528</v>
      </c>
      <c r="C119" s="11">
        <v>9.1347262731498731</v>
      </c>
      <c r="D119" s="11">
        <f t="shared" ref="D119" si="87">C119-B119</f>
        <v>3.0727798847909202</v>
      </c>
      <c r="E119" s="11">
        <v>4.9032077072081908</v>
      </c>
      <c r="F119" s="11">
        <f t="shared" ref="F119" si="88">SUM(D119:E119)</f>
        <v>7.975987591999111</v>
      </c>
      <c r="G119" s="200">
        <f t="shared" si="74"/>
        <v>4.0303780043991377E-2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161.69010378977541</v>
      </c>
      <c r="C120" s="11">
        <f t="shared" ref="C120:F120" si="89">SUM(C94:C119)</f>
        <v>225.99174305209908</v>
      </c>
      <c r="D120" s="11">
        <f t="shared" si="89"/>
        <v>64.301639262323675</v>
      </c>
      <c r="E120" s="11">
        <f t="shared" si="89"/>
        <v>109.71014735849977</v>
      </c>
      <c r="F120" s="11">
        <f t="shared" si="89"/>
        <v>174.01178662082344</v>
      </c>
      <c r="G120" s="200">
        <f t="shared" si="74"/>
        <v>3.5130536108109789E-2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2.9427126753213946</v>
      </c>
      <c r="C123" s="11">
        <v>3.0453671904748627</v>
      </c>
      <c r="D123" s="11">
        <f>C123-B123</f>
        <v>0.10265451515346813</v>
      </c>
      <c r="E123" s="11">
        <v>1.5393479695499888</v>
      </c>
      <c r="F123" s="11">
        <f>SUM(D123:E123)</f>
        <v>1.6420024847034569</v>
      </c>
      <c r="G123" s="200">
        <f>IF(B123&gt;0,(1+(E123/B123))^(1/($C$6-$B$6))-1,0)</f>
        <v>2.8447178951311436E-2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2.1126947381150236</v>
      </c>
      <c r="C124" s="11">
        <v>2.838130991372152</v>
      </c>
      <c r="D124" s="11">
        <f t="shared" ref="D124:D139" si="92">C124-B124</f>
        <v>0.72543625325712835</v>
      </c>
      <c r="E124" s="11">
        <v>1.5372967131203426</v>
      </c>
      <c r="F124" s="11">
        <f t="shared" ref="F124:F131" si="93">SUM(D124:E124)</f>
        <v>2.2627329663774711</v>
      </c>
      <c r="G124" s="200">
        <f t="shared" ref="G124:G147" si="94">IF(B124&gt;0,(1+(E124/B124))^(1/($C$6-$B$6))-1,0)</f>
        <v>3.7123177130377938E-2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1.4411559687155391</v>
      </c>
      <c r="C125" s="11">
        <v>2.1056611837747945</v>
      </c>
      <c r="D125" s="11">
        <f t="shared" si="92"/>
        <v>0.66450521505925542</v>
      </c>
      <c r="E125" s="11">
        <v>0.71048073810456802</v>
      </c>
      <c r="F125" s="11">
        <f t="shared" si="93"/>
        <v>1.3749859531638235</v>
      </c>
      <c r="G125" s="200">
        <f t="shared" si="94"/>
        <v>2.707903409472423E-2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7.552482356210775</v>
      </c>
      <c r="C126" s="11">
        <v>1.1749702509915634</v>
      </c>
      <c r="D126" s="11">
        <f t="shared" si="92"/>
        <v>-6.3775121052192114</v>
      </c>
      <c r="E126" s="11">
        <v>1.3189486922202895</v>
      </c>
      <c r="F126" s="11">
        <f t="shared" si="93"/>
        <v>-5.0585634129989216</v>
      </c>
      <c r="G126" s="200">
        <f t="shared" si="94"/>
        <v>1.0788434694251281E-2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0.63023819809388493</v>
      </c>
      <c r="C127" s="11">
        <v>0.2984971011474023</v>
      </c>
      <c r="D127" s="11">
        <f t="shared" si="92"/>
        <v>-0.33174109694648263</v>
      </c>
      <c r="E127" s="11">
        <v>8.489664917858987E-2</v>
      </c>
      <c r="F127" s="11">
        <f t="shared" si="93"/>
        <v>-0.24684444776789277</v>
      </c>
      <c r="G127" s="200">
        <f>IF(B127&gt;0,(1+(E127/B127))^(1/($C$6-$B$6))-1,0)</f>
        <v>8.4604747130205826E-3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1.6337729005872863</v>
      </c>
      <c r="C128" s="11">
        <v>1.5734179807400044</v>
      </c>
      <c r="D128" s="11">
        <f t="shared" si="92"/>
        <v>-6.0354919847281918E-2</v>
      </c>
      <c r="E128" s="11">
        <v>0.57065337119232873</v>
      </c>
      <c r="F128" s="11">
        <f t="shared" si="93"/>
        <v>0.51029845134504681</v>
      </c>
      <c r="G128" s="200">
        <f t="shared" si="94"/>
        <v>2.0172453624406561E-2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0.82862866804956814</v>
      </c>
      <c r="C129" s="11">
        <v>1.1844121217184684</v>
      </c>
      <c r="D129" s="11">
        <f t="shared" si="92"/>
        <v>0.3557834536689003</v>
      </c>
      <c r="E129" s="11">
        <v>0.4620686571598277</v>
      </c>
      <c r="F129" s="11">
        <f t="shared" si="93"/>
        <v>0.817852110828728</v>
      </c>
      <c r="G129" s="200">
        <f t="shared" si="94"/>
        <v>2.9985151121465936E-2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3.3535284022252374</v>
      </c>
      <c r="C130" s="11">
        <v>2.1384412551011991</v>
      </c>
      <c r="D130" s="11">
        <f t="shared" si="92"/>
        <v>-1.2150871471240383</v>
      </c>
      <c r="E130" s="11">
        <v>1.444979525117015</v>
      </c>
      <c r="F130" s="11">
        <f t="shared" si="93"/>
        <v>0.22989237799297668</v>
      </c>
      <c r="G130" s="200">
        <f t="shared" si="94"/>
        <v>2.4173690311153573E-2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0.75107245272322776</v>
      </c>
      <c r="C131" s="11">
        <v>0.88942369914957375</v>
      </c>
      <c r="D131" s="11">
        <f t="shared" si="92"/>
        <v>0.138351246426346</v>
      </c>
      <c r="E131" s="11">
        <v>0.29921378697508139</v>
      </c>
      <c r="F131" s="11">
        <f t="shared" si="93"/>
        <v>0.43756503340142738</v>
      </c>
      <c r="G131" s="200">
        <f t="shared" si="94"/>
        <v>2.2606124585994536E-2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0.56724402086092574</v>
      </c>
      <c r="C132" s="11">
        <v>0.70429142300652448</v>
      </c>
      <c r="D132" s="11">
        <f t="shared" si="92"/>
        <v>0.13704740214559874</v>
      </c>
      <c r="E132" s="11">
        <v>0.29522595894391757</v>
      </c>
      <c r="F132" s="11">
        <f t="shared" ref="F132:F133" si="95">SUM(D132:E132)</f>
        <v>0.43227336108951631</v>
      </c>
      <c r="G132" s="200">
        <f t="shared" si="94"/>
        <v>2.8327864596118468E-2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2.9904553865058876</v>
      </c>
      <c r="C133" s="11">
        <v>3.6009155573183458</v>
      </c>
      <c r="D133" s="11">
        <f t="shared" si="92"/>
        <v>0.61046017081245818</v>
      </c>
      <c r="E133" s="11">
        <v>1.6013071521213724</v>
      </c>
      <c r="F133" s="11">
        <f t="shared" si="95"/>
        <v>2.2117673229338308</v>
      </c>
      <c r="G133" s="200">
        <f t="shared" si="94"/>
        <v>2.9001811998234928E-2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6.0211882343180472</v>
      </c>
      <c r="C134" s="11">
        <v>8.2022178522287437</v>
      </c>
      <c r="D134" s="11">
        <f t="shared" si="92"/>
        <v>2.1810296179106965</v>
      </c>
      <c r="E134" s="11">
        <v>4.3430368990153569</v>
      </c>
      <c r="F134" s="11">
        <f t="shared" ref="F134:F137" si="96">SUM(D134:E134)</f>
        <v>6.5240665169260534</v>
      </c>
      <c r="G134" s="200">
        <f t="shared" si="94"/>
        <v>3.686840789427337E-2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1.0601279139307771</v>
      </c>
      <c r="C135" s="11">
        <v>1.1289065872287991</v>
      </c>
      <c r="D135" s="11">
        <f t="shared" si="92"/>
        <v>6.8778673298022008E-2</v>
      </c>
      <c r="E135" s="11">
        <v>0.71529522173583993</v>
      </c>
      <c r="F135" s="11">
        <f t="shared" si="96"/>
        <v>0.78407389503386193</v>
      </c>
      <c r="G135" s="200">
        <f t="shared" si="94"/>
        <v>3.497431891093572E-2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0.50238976184034057</v>
      </c>
      <c r="C136" s="11">
        <v>0.65326147068246099</v>
      </c>
      <c r="D136" s="11">
        <f t="shared" si="92"/>
        <v>0.15087170884212042</v>
      </c>
      <c r="E136" s="11">
        <v>0.40869000038046549</v>
      </c>
      <c r="F136" s="11">
        <f t="shared" si="96"/>
        <v>0.55956170922258597</v>
      </c>
      <c r="G136" s="200">
        <f t="shared" si="94"/>
        <v>4.048152843025199E-2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0.47152028461356144</v>
      </c>
      <c r="C137" s="11">
        <v>0.72464400250230465</v>
      </c>
      <c r="D137" s="11">
        <f t="shared" si="92"/>
        <v>0.25312371788874322</v>
      </c>
      <c r="E137" s="11">
        <v>0.27506784302396514</v>
      </c>
      <c r="F137" s="11">
        <f t="shared" si="96"/>
        <v>0.52819156091270836</v>
      </c>
      <c r="G137" s="200">
        <f t="shared" si="94"/>
        <v>3.1110904883586032E-2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0.43077181047116797</v>
      </c>
      <c r="C138" s="11">
        <v>0.50419192790357004</v>
      </c>
      <c r="D138" s="11">
        <f t="shared" si="92"/>
        <v>7.3420117432402066E-2</v>
      </c>
      <c r="E138" s="11">
        <v>0.26523456031213422</v>
      </c>
      <c r="F138" s="11">
        <f t="shared" ref="F138" si="97">SUM(D138:E138)</f>
        <v>0.33865467774453628</v>
      </c>
      <c r="G138" s="200">
        <f t="shared" si="94"/>
        <v>3.2502382880830405E-2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0.60858443622360614</v>
      </c>
      <c r="C139" s="11">
        <v>1.0034665702699541</v>
      </c>
      <c r="D139" s="11">
        <f t="shared" si="92"/>
        <v>0.39488213404634798</v>
      </c>
      <c r="E139" s="11">
        <v>0.49372154748280339</v>
      </c>
      <c r="F139" s="11">
        <f t="shared" ref="F139" si="98">SUM(D139:E139)</f>
        <v>0.88860368152915137</v>
      </c>
      <c r="G139" s="200">
        <f t="shared" si="94"/>
        <v>4.0396194251224538E-2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5.8244730150319004</v>
      </c>
      <c r="C140" s="11">
        <v>5.9247798336958075</v>
      </c>
      <c r="D140" s="11">
        <f>C140-B140</f>
        <v>0.10030681866390712</v>
      </c>
      <c r="E140" s="11">
        <v>3.3720006817319481</v>
      </c>
      <c r="F140" s="11">
        <f>SUM(D140:E140)</f>
        <v>3.4723075003958552</v>
      </c>
      <c r="G140" s="200">
        <f t="shared" si="94"/>
        <v>3.0918452183026135E-2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1.2795182262930715</v>
      </c>
      <c r="C141" s="11">
        <v>1.9264836599492661</v>
      </c>
      <c r="D141" s="11">
        <f t="shared" ref="D141:D147" si="99">C141-B141</f>
        <v>0.64696543365619452</v>
      </c>
      <c r="E141" s="11">
        <v>0.98311698476691955</v>
      </c>
      <c r="F141" s="11">
        <f t="shared" ref="F141:F142" si="100">SUM(D141:E141)</f>
        <v>1.6300824184231142</v>
      </c>
      <c r="G141" s="200">
        <f t="shared" si="94"/>
        <v>3.8734455389857647E-2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5.1379084950347854E-2</v>
      </c>
      <c r="C142" s="11">
        <v>5.5319275059142491E-2</v>
      </c>
      <c r="D142" s="11">
        <f t="shared" si="99"/>
        <v>3.9401901087946362E-3</v>
      </c>
      <c r="E142" s="11">
        <v>2.9803692332572067E-2</v>
      </c>
      <c r="F142" s="11">
        <f t="shared" si="100"/>
        <v>3.3743882441366703E-2</v>
      </c>
      <c r="G142" s="200">
        <f t="shared" si="94"/>
        <v>3.096796146144376E-2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3.3279769973988973</v>
      </c>
      <c r="C143" s="11">
        <v>5.3231170951763618</v>
      </c>
      <c r="D143" s="11">
        <f t="shared" si="99"/>
        <v>1.9951400977774645</v>
      </c>
      <c r="E143" s="11">
        <v>2.5679130884106458</v>
      </c>
      <c r="F143" s="11">
        <f t="shared" ref="F143:F144" si="101">SUM(D143:E143)</f>
        <v>4.5630531861881103</v>
      </c>
      <c r="G143" s="200">
        <f t="shared" si="94"/>
        <v>3.8862183692127461E-2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0.78057869922320788</v>
      </c>
      <c r="C144" s="11">
        <v>1.2469912989951439</v>
      </c>
      <c r="D144" s="11">
        <f t="shared" si="99"/>
        <v>0.46641259977193605</v>
      </c>
      <c r="E144" s="11">
        <v>0.56224529977491011</v>
      </c>
      <c r="F144" s="11">
        <f t="shared" si="101"/>
        <v>1.0286578995468463</v>
      </c>
      <c r="G144" s="200">
        <f t="shared" si="94"/>
        <v>3.6828261575404753E-2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0.44864185398968676</v>
      </c>
      <c r="C145" s="11">
        <v>0.80600492728763529</v>
      </c>
      <c r="D145" s="11">
        <f t="shared" si="99"/>
        <v>0.35736307329794853</v>
      </c>
      <c r="E145" s="11">
        <v>0.3149850094949474</v>
      </c>
      <c r="F145" s="11">
        <f t="shared" ref="F145:F146" si="102">SUM(D145:E145)</f>
        <v>0.67234808279289593</v>
      </c>
      <c r="G145" s="200">
        <f t="shared" si="94"/>
        <v>3.6093050574806718E-2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0.56608336216427657</v>
      </c>
      <c r="C146" s="11">
        <v>0.69796562725780631</v>
      </c>
      <c r="D146" s="11">
        <f t="shared" si="99"/>
        <v>0.13188226509352974</v>
      </c>
      <c r="E146" s="11">
        <v>0.39990356516757641</v>
      </c>
      <c r="F146" s="11">
        <f t="shared" si="102"/>
        <v>0.53178583026110615</v>
      </c>
      <c r="G146" s="200">
        <f t="shared" si="94"/>
        <v>3.6269518919316956E-2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0.27111479758565205</v>
      </c>
      <c r="C147" s="11">
        <v>1.5813987393267133</v>
      </c>
      <c r="D147" s="11">
        <f t="shared" si="99"/>
        <v>1.3102839417410612</v>
      </c>
      <c r="E147" s="11">
        <v>0.7629795468403674</v>
      </c>
      <c r="F147" s="11">
        <f t="shared" ref="F147" si="103">SUM(D147:E147)</f>
        <v>2.0732634885814285</v>
      </c>
      <c r="G147" s="200">
        <f t="shared" si="94"/>
        <v>9.3353155549254829E-2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3.0444522357937589</v>
      </c>
      <c r="C148" s="11">
        <v>4.4930878548790387</v>
      </c>
      <c r="D148" s="11">
        <f t="shared" ref="D148" si="104">C148-B148</f>
        <v>1.4486356190852798</v>
      </c>
      <c r="E148" s="11">
        <v>2.2068698633221469</v>
      </c>
      <c r="F148" s="11">
        <f t="shared" ref="F148" si="105">SUM(D148:E148)</f>
        <v>3.6555054824074267</v>
      </c>
      <c r="G148" s="200">
        <f t="shared" ref="G148:G149" si="106">IF(B148&gt;0,(1+(E148/B148))^(1/($C$6-$B$6))-1,0)</f>
        <v>3.7012439880667936E-2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49.492786481237047</v>
      </c>
      <c r="C149" s="11">
        <f t="shared" ref="C149:F149" si="107">SUM(C123:C148)</f>
        <v>53.825365477237639</v>
      </c>
      <c r="D149" s="11">
        <f t="shared" si="107"/>
        <v>4.3325789960005885</v>
      </c>
      <c r="E149" s="11">
        <f t="shared" si="107"/>
        <v>27.565283017475917</v>
      </c>
      <c r="F149" s="11">
        <f t="shared" si="107"/>
        <v>31.897862013476516</v>
      </c>
      <c r="G149" s="200">
        <f t="shared" si="106"/>
        <v>2.9955389745694783E-2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3.0967405214355757</v>
      </c>
      <c r="C152" s="11">
        <v>3.0310470626283066</v>
      </c>
      <c r="D152" s="11">
        <f>C152-B152</f>
        <v>-6.5693458807269067E-2</v>
      </c>
      <c r="E152" s="11">
        <v>1.5608813131784161</v>
      </c>
      <c r="F152" s="11">
        <f>SUM(D152:E152)</f>
        <v>1.495187854371147</v>
      </c>
      <c r="G152" s="200">
        <f>IF(B152&gt;0,(1+(E152/B152))^(1/($C$6-$B$6))-1,0)</f>
        <v>2.7583906163868743E-2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1.7457143099093753</v>
      </c>
      <c r="C153" s="11">
        <v>2.1895850665387031</v>
      </c>
      <c r="D153" s="11">
        <f t="shared" ref="D153:D168" si="110">C153-B153</f>
        <v>0.44387075662932785</v>
      </c>
      <c r="E153" s="11">
        <v>1.1968877907095015</v>
      </c>
      <c r="F153" s="11">
        <f t="shared" ref="F153:F160" si="111">SUM(D153:E153)</f>
        <v>1.6407585473388293</v>
      </c>
      <c r="G153" s="200">
        <f t="shared" ref="G153:G155" si="112">IF(B153&gt;0,(1+(E153/B153))^(1/($C$6-$B$6))-1,0)</f>
        <v>3.5421609528330622E-2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3.9265459689993532</v>
      </c>
      <c r="C154" s="11">
        <v>4.6179127973179703</v>
      </c>
      <c r="D154" s="11">
        <f t="shared" si="110"/>
        <v>0.69136682831861718</v>
      </c>
      <c r="E154" s="11">
        <v>1.5607102027556492</v>
      </c>
      <c r="F154" s="11">
        <f t="shared" si="111"/>
        <v>2.2520770310742666</v>
      </c>
      <c r="G154" s="200">
        <f t="shared" si="112"/>
        <v>2.2561969390171521E-2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1.5299990534513872</v>
      </c>
      <c r="C155" s="11">
        <v>1.9330428391428069</v>
      </c>
      <c r="D155" s="11">
        <f t="shared" si="110"/>
        <v>0.40304378569141974</v>
      </c>
      <c r="E155" s="11">
        <v>0.87614348893171923</v>
      </c>
      <c r="F155" s="11">
        <f t="shared" si="111"/>
        <v>1.279187274623139</v>
      </c>
      <c r="G155" s="200">
        <f t="shared" si="112"/>
        <v>3.064399999607903E-2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0.29463743690756999</v>
      </c>
      <c r="C156" s="11">
        <v>0.19040117038459661</v>
      </c>
      <c r="D156" s="11">
        <f t="shared" si="110"/>
        <v>-0.10423626652297338</v>
      </c>
      <c r="E156" s="11">
        <v>8.8889366298270475E-2</v>
      </c>
      <c r="F156" s="11">
        <f t="shared" si="111"/>
        <v>-1.5346900224702906E-2</v>
      </c>
      <c r="G156" s="200">
        <f>IF(B156&gt;0,(1+(E156/B156))^(1/($C$6-$B$6))-1,0)</f>
        <v>1.7732990848409624E-2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2.3912355026051064</v>
      </c>
      <c r="C157" s="11">
        <v>2.9497924755422482</v>
      </c>
      <c r="D157" s="11">
        <f t="shared" si="110"/>
        <v>0.55855697293714179</v>
      </c>
      <c r="E157" s="11">
        <v>1.274420373383172</v>
      </c>
      <c r="F157" s="11">
        <f t="shared" si="111"/>
        <v>1.8329773463203138</v>
      </c>
      <c r="G157" s="200">
        <f t="shared" ref="G157:G178" si="113">IF(B157&gt;0,(1+(E157/B157))^(1/($C$6-$B$6))-1,0)</f>
        <v>2.8889233706927975E-2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1.7535540441467183</v>
      </c>
      <c r="C158" s="11">
        <v>1.5220541317907357</v>
      </c>
      <c r="D158" s="11">
        <f t="shared" si="110"/>
        <v>-0.23149991235598266</v>
      </c>
      <c r="E158" s="11">
        <v>0.59267471157177443</v>
      </c>
      <c r="F158" s="11">
        <f t="shared" si="111"/>
        <v>0.36117479921579176</v>
      </c>
      <c r="G158" s="200">
        <f t="shared" si="113"/>
        <v>1.9600594131997662E-2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0.88781884418763046</v>
      </c>
      <c r="C159" s="11">
        <v>1.6213637326704606</v>
      </c>
      <c r="D159" s="11">
        <f t="shared" si="110"/>
        <v>0.73354488848283017</v>
      </c>
      <c r="E159" s="11">
        <v>0.79418099076921578</v>
      </c>
      <c r="F159" s="11">
        <f t="shared" si="111"/>
        <v>1.5277258792520461</v>
      </c>
      <c r="G159" s="200">
        <f t="shared" si="113"/>
        <v>4.351838743171732E-2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0.60829528432218449</v>
      </c>
      <c r="C160" s="11">
        <v>0.5542097249400233</v>
      </c>
      <c r="D160" s="11">
        <f t="shared" si="110"/>
        <v>-5.4085559382161197E-2</v>
      </c>
      <c r="E160" s="11">
        <v>0.22087386421970925</v>
      </c>
      <c r="F160" s="11">
        <f t="shared" si="111"/>
        <v>0.16678830483754806</v>
      </c>
      <c r="G160" s="200">
        <f t="shared" si="113"/>
        <v>2.0865621881010821E-2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0.65016408165921613</v>
      </c>
      <c r="C161" s="11">
        <v>0.7097611091733258</v>
      </c>
      <c r="D161" s="11">
        <f t="shared" si="110"/>
        <v>5.9597027514109668E-2</v>
      </c>
      <c r="E161" s="11">
        <v>0.31515784959546439</v>
      </c>
      <c r="F161" s="11">
        <f t="shared" ref="F161:F162" si="114">SUM(D161:E161)</f>
        <v>0.37475487710957406</v>
      </c>
      <c r="G161" s="200">
        <f t="shared" si="113"/>
        <v>2.6699333262935498E-2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2.3868066574745872</v>
      </c>
      <c r="C162" s="11">
        <v>2.9455387033439746</v>
      </c>
      <c r="D162" s="11">
        <f t="shared" si="110"/>
        <v>0.55873204586938741</v>
      </c>
      <c r="E162" s="11">
        <v>1.294643444104715</v>
      </c>
      <c r="F162" s="11">
        <f t="shared" si="114"/>
        <v>1.8533754899741024</v>
      </c>
      <c r="G162" s="200">
        <f t="shared" si="113"/>
        <v>2.9311389933105225E-2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5.4957627641765034</v>
      </c>
      <c r="C163" s="11">
        <v>7.2322020601693069</v>
      </c>
      <c r="D163" s="11">
        <f t="shared" si="110"/>
        <v>1.7364392959928034</v>
      </c>
      <c r="E163" s="11">
        <v>3.6959736227635593</v>
      </c>
      <c r="F163" s="11">
        <f t="shared" ref="F163:F166" si="115">SUM(D163:E163)</f>
        <v>5.4324129187563628</v>
      </c>
      <c r="G163" s="200">
        <f t="shared" si="113"/>
        <v>3.4883125569730167E-2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0.88245121667971871</v>
      </c>
      <c r="C164" s="11">
        <v>1.3059010245445803</v>
      </c>
      <c r="D164" s="11">
        <f t="shared" si="110"/>
        <v>0.42344980786486164</v>
      </c>
      <c r="E164" s="11">
        <v>0.60564578042646744</v>
      </c>
      <c r="F164" s="11">
        <f t="shared" si="115"/>
        <v>1.0290955882913291</v>
      </c>
      <c r="G164" s="200">
        <f t="shared" si="113"/>
        <v>3.5450563853365979E-2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0.67421920915070088</v>
      </c>
      <c r="C165" s="11">
        <v>0.98481076043011861</v>
      </c>
      <c r="D165" s="11">
        <f t="shared" si="110"/>
        <v>0.31059155127941773</v>
      </c>
      <c r="E165" s="11">
        <v>0.53356577575426289</v>
      </c>
      <c r="F165" s="11">
        <f t="shared" si="115"/>
        <v>0.84415732703368063</v>
      </c>
      <c r="G165" s="200">
        <f t="shared" si="113"/>
        <v>3.9631030380322008E-2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1.8625543541240042</v>
      </c>
      <c r="C166" s="11">
        <v>2.014514817932306</v>
      </c>
      <c r="D166" s="11">
        <f t="shared" si="110"/>
        <v>0.15196046380830186</v>
      </c>
      <c r="E166" s="11">
        <v>0.87635314652055685</v>
      </c>
      <c r="F166" s="11">
        <f t="shared" si="115"/>
        <v>1.0283136103288588</v>
      </c>
      <c r="G166" s="200">
        <f t="shared" si="113"/>
        <v>2.6040634713838662E-2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0.62091744158087314</v>
      </c>
      <c r="C167" s="11">
        <v>0.64853311907275735</v>
      </c>
      <c r="D167" s="11">
        <f t="shared" si="110"/>
        <v>2.7615677491884205E-2</v>
      </c>
      <c r="E167" s="11">
        <v>0.3478580112676869</v>
      </c>
      <c r="F167" s="11">
        <f t="shared" ref="F167" si="116">SUM(D167:E167)</f>
        <v>0.3754736887595711</v>
      </c>
      <c r="G167" s="200">
        <f t="shared" si="113"/>
        <v>3.0099756335817407E-2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0.50148916118623577</v>
      </c>
      <c r="C168" s="11">
        <v>0.65669637369926781</v>
      </c>
      <c r="D168" s="11">
        <f t="shared" si="110"/>
        <v>0.15520721251303204</v>
      </c>
      <c r="E168" s="11">
        <v>0.3486285846051238</v>
      </c>
      <c r="F168" s="11">
        <f t="shared" ref="F168" si="117">SUM(D168:E168)</f>
        <v>0.50383579711815585</v>
      </c>
      <c r="G168" s="200">
        <f t="shared" si="113"/>
        <v>3.581255016422813E-2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3.2164250943078385</v>
      </c>
      <c r="C169" s="11">
        <v>3.4329416137531381</v>
      </c>
      <c r="D169" s="11">
        <f>C169-B169</f>
        <v>0.21651651944529959</v>
      </c>
      <c r="E169" s="11">
        <v>1.9981378239713197</v>
      </c>
      <c r="F169" s="11">
        <f>SUM(D169:E169)</f>
        <v>2.214654343416619</v>
      </c>
      <c r="G169" s="200">
        <f t="shared" si="113"/>
        <v>3.2736749176917046E-2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1.6428974610291429</v>
      </c>
      <c r="C170" s="11">
        <v>2.4650986376019328</v>
      </c>
      <c r="D170" s="11">
        <f t="shared" ref="D170:D176" si="118">C170-B170</f>
        <v>0.8222011765727899</v>
      </c>
      <c r="E170" s="11">
        <v>1.2361280270383022</v>
      </c>
      <c r="F170" s="11">
        <f t="shared" ref="F170:F171" si="119">SUM(D170:E170)</f>
        <v>2.0583292036110921</v>
      </c>
      <c r="G170" s="200">
        <f t="shared" si="113"/>
        <v>3.8107519257069011E-2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4.4577905028338041E-2</v>
      </c>
      <c r="C171" s="11">
        <v>4.1723776857934027E-2</v>
      </c>
      <c r="D171" s="11">
        <f t="shared" si="118"/>
        <v>-2.8541281704040147E-3</v>
      </c>
      <c r="E171" s="11">
        <v>2.5572521410609648E-2</v>
      </c>
      <c r="F171" s="11">
        <f t="shared" si="119"/>
        <v>2.2718393240205633E-2</v>
      </c>
      <c r="G171" s="200">
        <f t="shared" si="113"/>
        <v>3.0688374199582036E-2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2.3530464184101465</v>
      </c>
      <c r="C172" s="11">
        <v>3.3655110154311538</v>
      </c>
      <c r="D172" s="11">
        <f t="shared" si="118"/>
        <v>1.0124645970210073</v>
      </c>
      <c r="E172" s="11">
        <v>1.4815417213352169</v>
      </c>
      <c r="F172" s="11">
        <f t="shared" ref="F172:F173" si="120">SUM(D172:E172)</f>
        <v>2.4940063183562242</v>
      </c>
      <c r="G172" s="200">
        <f t="shared" si="113"/>
        <v>3.3092515834659775E-2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0.99662872695197069</v>
      </c>
      <c r="C173" s="11">
        <v>1.4306473349464495</v>
      </c>
      <c r="D173" s="11">
        <f t="shared" si="118"/>
        <v>0.43401860799447878</v>
      </c>
      <c r="E173" s="11">
        <v>0.61409923515133336</v>
      </c>
      <c r="F173" s="11">
        <f t="shared" si="120"/>
        <v>1.0481178431458122</v>
      </c>
      <c r="G173" s="200">
        <f t="shared" si="113"/>
        <v>3.2521855363903063E-2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0.68958809130554999</v>
      </c>
      <c r="C174" s="11">
        <v>0.91479280423151854</v>
      </c>
      <c r="D174" s="11">
        <f t="shared" si="118"/>
        <v>0.22520471292596855</v>
      </c>
      <c r="E174" s="11">
        <v>0.3772904351189455</v>
      </c>
      <c r="F174" s="11">
        <f t="shared" ref="F174:F175" si="121">SUM(D174:E174)</f>
        <v>0.60249514804491411</v>
      </c>
      <c r="G174" s="200">
        <f t="shared" si="113"/>
        <v>2.9520537798027879E-2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0.89794358748545733</v>
      </c>
      <c r="C175" s="11">
        <v>1.0878225364272205</v>
      </c>
      <c r="D175" s="11">
        <f t="shared" si="118"/>
        <v>0.18987894894176316</v>
      </c>
      <c r="E175" s="11">
        <v>0.68968173313011283</v>
      </c>
      <c r="F175" s="11">
        <f t="shared" si="121"/>
        <v>0.87956068207187599</v>
      </c>
      <c r="G175" s="200">
        <f t="shared" si="113"/>
        <v>3.8723437133890481E-2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0.28833252212785954</v>
      </c>
      <c r="C176" s="11">
        <v>1.029134892242064</v>
      </c>
      <c r="D176" s="11">
        <f t="shared" si="118"/>
        <v>0.74080237011420447</v>
      </c>
      <c r="E176" s="11">
        <v>0.47195429461927807</v>
      </c>
      <c r="F176" s="11">
        <f t="shared" ref="F176" si="122">SUM(D176:E176)</f>
        <v>1.2127566647334826</v>
      </c>
      <c r="G176" s="200">
        <f t="shared" si="113"/>
        <v>6.6773589760375174E-2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2.5943923896001504</v>
      </c>
      <c r="C177" s="11">
        <v>3.6430837771087199</v>
      </c>
      <c r="D177" s="11">
        <f t="shared" ref="D177" si="123">C177-B177</f>
        <v>1.0486913875085695</v>
      </c>
      <c r="E177" s="11">
        <v>1.8607464193515217</v>
      </c>
      <c r="F177" s="11">
        <f t="shared" ref="F177" si="124">SUM(D177:E177)</f>
        <v>2.9094378068600912</v>
      </c>
      <c r="G177" s="200">
        <f t="shared" si="113"/>
        <v>3.6704630993168674E-2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42.032738048243196</v>
      </c>
      <c r="C178" s="11">
        <f t="shared" ref="C178:F178" si="125">SUM(C152:C177)</f>
        <v>52.518123357921617</v>
      </c>
      <c r="D178" s="11">
        <f t="shared" si="125"/>
        <v>10.485385309678424</v>
      </c>
      <c r="E178" s="11">
        <f t="shared" si="125"/>
        <v>24.938640527981899</v>
      </c>
      <c r="F178" s="11">
        <f t="shared" si="125"/>
        <v>35.424025837660324</v>
      </c>
      <c r="G178" s="200">
        <f t="shared" si="113"/>
        <v>3.1541656095837034E-2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11.159335851430008</v>
      </c>
      <c r="C181" s="11">
        <v>9.4585318926017958</v>
      </c>
      <c r="D181" s="11">
        <f>C181-B181</f>
        <v>-1.700803958828212</v>
      </c>
      <c r="E181" s="11">
        <v>4.0933576531035492</v>
      </c>
      <c r="F181" s="11">
        <f>SUM(D181:E181)</f>
        <v>2.3925536942753372</v>
      </c>
      <c r="G181" s="200">
        <f>IF(B181&gt;0,(1+(E181/B181))^(1/($C$6-$B$6))-1,0)</f>
        <v>2.1050478079192692E-2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6.1774325728722177</v>
      </c>
      <c r="C182" s="11">
        <v>5.9560726847311782</v>
      </c>
      <c r="D182" s="11">
        <f t="shared" ref="D182:D197" si="128">C182-B182</f>
        <v>-0.22135988814103946</v>
      </c>
      <c r="E182" s="11">
        <v>2.6877438865211749</v>
      </c>
      <c r="F182" s="11">
        <f t="shared" ref="F182:F189" si="129">SUM(D182:E182)</f>
        <v>2.4663839983801354</v>
      </c>
      <c r="G182" s="200">
        <f t="shared" ref="G182:G184" si="130">IF(B182&gt;0,(1+(E182/B182))^(1/($C$6-$B$6))-1,0)</f>
        <v>2.4374183429934249E-2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8.4486334860735326</v>
      </c>
      <c r="C183" s="11">
        <v>7.9609784372124865</v>
      </c>
      <c r="D183" s="11">
        <f t="shared" si="128"/>
        <v>-0.48765504886104605</v>
      </c>
      <c r="E183" s="11">
        <v>2.3405880771825078</v>
      </c>
      <c r="F183" s="11">
        <f t="shared" si="129"/>
        <v>1.8529330283214618</v>
      </c>
      <c r="G183" s="200">
        <f t="shared" si="130"/>
        <v>1.6436478218319728E-2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7.1747337861835652</v>
      </c>
      <c r="C184" s="11">
        <v>9.1463856011578351</v>
      </c>
      <c r="D184" s="11">
        <f t="shared" si="128"/>
        <v>1.9716518149742699</v>
      </c>
      <c r="E184" s="11">
        <v>4.5834547934325904</v>
      </c>
      <c r="F184" s="11">
        <f t="shared" si="129"/>
        <v>6.5551066084068603</v>
      </c>
      <c r="G184" s="200">
        <f t="shared" si="130"/>
        <v>3.3480552343511771E-2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2.1736577276349891</v>
      </c>
      <c r="C185" s="11">
        <v>2.1838162655757567</v>
      </c>
      <c r="D185" s="11">
        <f t="shared" si="128"/>
        <v>1.0158537940767598E-2</v>
      </c>
      <c r="E185" s="11">
        <v>0.81668629689320393</v>
      </c>
      <c r="F185" s="11">
        <f t="shared" si="129"/>
        <v>0.82684483483397153</v>
      </c>
      <c r="G185" s="200">
        <f>IF(B185&gt;0,(1+(E185/B185))^(1/($C$6-$B$6))-1,0)</f>
        <v>2.1492854476377721E-2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8.4480352030677288</v>
      </c>
      <c r="C186" s="11">
        <v>8.8030711429553801</v>
      </c>
      <c r="D186" s="11">
        <f t="shared" si="128"/>
        <v>0.35503593988765125</v>
      </c>
      <c r="E186" s="11">
        <v>3.4965791839226847</v>
      </c>
      <c r="F186" s="11">
        <f t="shared" si="129"/>
        <v>3.851615123810336</v>
      </c>
      <c r="G186" s="200">
        <f t="shared" ref="G186:G205" si="131">IF(B186&gt;0,(1+(E186/B186))^(1/($C$6-$B$6))-1,0)</f>
        <v>2.3358405984481578E-2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4.9492530966511898</v>
      </c>
      <c r="C187" s="11">
        <v>3.3334650092257307</v>
      </c>
      <c r="D187" s="11">
        <f t="shared" si="128"/>
        <v>-1.6157880874254591</v>
      </c>
      <c r="E187" s="11">
        <v>1.2472351519108442</v>
      </c>
      <c r="F187" s="11">
        <f t="shared" si="129"/>
        <v>-0.36855293551461488</v>
      </c>
      <c r="G187" s="200">
        <f t="shared" si="131"/>
        <v>1.5095878519869377E-2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4.2215113361663477</v>
      </c>
      <c r="C188" s="11">
        <v>9.2761325011673197</v>
      </c>
      <c r="D188" s="11">
        <f t="shared" si="128"/>
        <v>5.054621165000972</v>
      </c>
      <c r="E188" s="11">
        <v>4.5804127719213223</v>
      </c>
      <c r="F188" s="11">
        <f t="shared" si="129"/>
        <v>9.6350339369222944</v>
      </c>
      <c r="G188" s="200">
        <f t="shared" si="131"/>
        <v>5.0204747785794313E-2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3.2045574383544948</v>
      </c>
      <c r="C189" s="11">
        <v>1.9525646346801278</v>
      </c>
      <c r="D189" s="11">
        <f t="shared" si="128"/>
        <v>-1.251992803674367</v>
      </c>
      <c r="E189" s="11">
        <v>0.54871621290256878</v>
      </c>
      <c r="F189" s="11">
        <f t="shared" si="129"/>
        <v>-0.70327659077179827</v>
      </c>
      <c r="G189" s="200">
        <f t="shared" si="131"/>
        <v>1.0592671735766945E-2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2.0522792090766742</v>
      </c>
      <c r="C190" s="11">
        <v>1.8436763721282137</v>
      </c>
      <c r="D190" s="11">
        <f t="shared" si="128"/>
        <v>-0.20860283694846049</v>
      </c>
      <c r="E190" s="11">
        <v>0.70065514743360258</v>
      </c>
      <c r="F190" s="11">
        <f t="shared" ref="F190:F191" si="132">SUM(D190:E190)</f>
        <v>0.49205231048514209</v>
      </c>
      <c r="G190" s="200">
        <f t="shared" si="131"/>
        <v>1.9774060159388096E-2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10.187341245975984</v>
      </c>
      <c r="C191" s="11">
        <v>9.7539383116165279</v>
      </c>
      <c r="D191" s="11">
        <f t="shared" si="128"/>
        <v>-0.43340293435945654</v>
      </c>
      <c r="E191" s="11">
        <v>4.1164265873759307</v>
      </c>
      <c r="F191" s="11">
        <f t="shared" si="132"/>
        <v>3.6830236530164742</v>
      </c>
      <c r="G191" s="200">
        <f t="shared" si="131"/>
        <v>2.2883029204751271E-2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20.252971641175154</v>
      </c>
      <c r="C192" s="11">
        <v>19.402857321702662</v>
      </c>
      <c r="D192" s="11">
        <f t="shared" si="128"/>
        <v>-0.8501143194724925</v>
      </c>
      <c r="E192" s="11">
        <v>9.6801960603999788</v>
      </c>
      <c r="F192" s="11">
        <f t="shared" ref="F192:F195" si="133">SUM(D192:E192)</f>
        <v>8.8300817409274863</v>
      </c>
      <c r="G192" s="200">
        <f t="shared" si="131"/>
        <v>2.6386493211048245E-2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3.6343662597922264</v>
      </c>
      <c r="C193" s="11">
        <v>2.6401878371295213</v>
      </c>
      <c r="D193" s="11">
        <f t="shared" si="128"/>
        <v>-0.99417842266270506</v>
      </c>
      <c r="E193" s="11">
        <v>1.9697645835592452</v>
      </c>
      <c r="F193" s="11">
        <f t="shared" si="133"/>
        <v>0.97558616089654016</v>
      </c>
      <c r="G193" s="200">
        <f t="shared" si="131"/>
        <v>2.9292097154401953E-2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1.4981043620029852</v>
      </c>
      <c r="C194" s="11">
        <v>1.4410357663548816</v>
      </c>
      <c r="D194" s="11">
        <f t="shared" si="128"/>
        <v>-5.7068595648103626E-2</v>
      </c>
      <c r="E194" s="11">
        <v>0.73519502625595889</v>
      </c>
      <c r="F194" s="11">
        <f t="shared" si="133"/>
        <v>0.67812643060785527</v>
      </c>
      <c r="G194" s="200">
        <f t="shared" si="131"/>
        <v>2.6976072815282359E-2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16.754471672018521</v>
      </c>
      <c r="C195" s="11">
        <v>13.48452306035848</v>
      </c>
      <c r="D195" s="11">
        <f t="shared" si="128"/>
        <v>-3.2699486116600411</v>
      </c>
      <c r="E195" s="11">
        <v>5.0797298839659515</v>
      </c>
      <c r="F195" s="11">
        <f t="shared" si="133"/>
        <v>1.8097812723059103</v>
      </c>
      <c r="G195" s="200">
        <f t="shared" si="131"/>
        <v>1.7810917889282907E-2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11.5028627522198</v>
      </c>
      <c r="C196" s="11">
        <v>7.9021597518537741</v>
      </c>
      <c r="D196" s="11">
        <f t="shared" si="128"/>
        <v>-3.6007030003660256</v>
      </c>
      <c r="E196" s="11">
        <v>3.5200696580883442</v>
      </c>
      <c r="F196" s="11">
        <f t="shared" ref="F196" si="134">SUM(D196:E196)</f>
        <v>-8.0633342277681486E-2</v>
      </c>
      <c r="G196" s="200">
        <f t="shared" si="131"/>
        <v>1.7958137286989473E-2</v>
      </c>
    </row>
    <row r="197" spans="1:14" x14ac:dyDescent="0.2">
      <c r="A197" t="str">
        <f t="shared" si="127"/>
        <v>54 Textiles, printing and other skilled trades</v>
      </c>
      <c r="B197" s="11">
        <v>4.4365453663695078</v>
      </c>
      <c r="C197" s="11">
        <v>5.5188968477619298</v>
      </c>
      <c r="D197" s="11">
        <f t="shared" si="128"/>
        <v>1.082351481392422</v>
      </c>
      <c r="E197" s="11">
        <v>2.2233041395142026</v>
      </c>
      <c r="F197" s="11">
        <f t="shared" ref="F197" si="135">SUM(D197:E197)</f>
        <v>3.3056556209066246</v>
      </c>
      <c r="G197" s="200">
        <f t="shared" si="131"/>
        <v>2.745142600392203E-2</v>
      </c>
    </row>
    <row r="198" spans="1:14" x14ac:dyDescent="0.2">
      <c r="A198" t="str">
        <f t="shared" si="127"/>
        <v>61 Caring personal service occupations</v>
      </c>
      <c r="B198" s="11">
        <v>24.674283760044514</v>
      </c>
      <c r="C198" s="11">
        <v>30.976653935066235</v>
      </c>
      <c r="D198" s="11">
        <f>C198-B198</f>
        <v>6.3023701750217214</v>
      </c>
      <c r="E198" s="11">
        <v>16.46504748746986</v>
      </c>
      <c r="F198" s="11">
        <f>SUM(D198:E198)</f>
        <v>22.767417662491582</v>
      </c>
      <c r="G198" s="200">
        <f t="shared" si="131"/>
        <v>3.4667588611673406E-2</v>
      </c>
    </row>
    <row r="199" spans="1:14" x14ac:dyDescent="0.2">
      <c r="A199" t="str">
        <f t="shared" si="127"/>
        <v>62 Leisure, travel and related personal service occupations</v>
      </c>
      <c r="B199" s="11">
        <v>5.4778989942916194</v>
      </c>
      <c r="C199" s="11">
        <v>5.2726729685908396</v>
      </c>
      <c r="D199" s="11">
        <f t="shared" ref="D199:D205" si="136">C199-B199</f>
        <v>-0.20522602570077986</v>
      </c>
      <c r="E199" s="11">
        <v>2.4275175541217324</v>
      </c>
      <c r="F199" s="11">
        <f t="shared" ref="F199:F200" si="137">SUM(D199:E199)</f>
        <v>2.2222915284209526</v>
      </c>
      <c r="G199" s="200">
        <f t="shared" si="131"/>
        <v>2.4756580643994219E-2</v>
      </c>
    </row>
    <row r="200" spans="1:14" x14ac:dyDescent="0.2">
      <c r="A200" t="str">
        <f t="shared" si="127"/>
        <v>63 Community and civil enforcement occupations</v>
      </c>
      <c r="B200" s="11">
        <v>0.24902012684882976</v>
      </c>
      <c r="C200" s="11">
        <v>0.1462254473782682</v>
      </c>
      <c r="D200" s="11">
        <f t="shared" si="136"/>
        <v>-0.10279467947056156</v>
      </c>
      <c r="E200" s="11">
        <v>5.6861383046528421E-2</v>
      </c>
      <c r="F200" s="11">
        <f t="shared" si="137"/>
        <v>-4.593329642403314E-2</v>
      </c>
      <c r="G200" s="200">
        <f t="shared" si="131"/>
        <v>1.3805364681544585E-2</v>
      </c>
    </row>
    <row r="201" spans="1:14" x14ac:dyDescent="0.2">
      <c r="A201" t="str">
        <f t="shared" si="127"/>
        <v>71 Sales occupations</v>
      </c>
      <c r="B201" s="11">
        <v>23.376077509590804</v>
      </c>
      <c r="C201" s="11">
        <v>28.33978921826256</v>
      </c>
      <c r="D201" s="11">
        <f t="shared" si="136"/>
        <v>4.9637117086717559</v>
      </c>
      <c r="E201" s="11">
        <v>13.184491192490775</v>
      </c>
      <c r="F201" s="11">
        <f t="shared" ref="F201:F202" si="138">SUM(D201:E201)</f>
        <v>18.148202901162531</v>
      </c>
      <c r="G201" s="200">
        <f t="shared" si="131"/>
        <v>3.0266124393263816E-2</v>
      </c>
    </row>
    <row r="202" spans="1:14" x14ac:dyDescent="0.2">
      <c r="A202" t="str">
        <f t="shared" si="127"/>
        <v>72 Customer service occupations</v>
      </c>
      <c r="B202" s="11">
        <v>4.6825972385052008</v>
      </c>
      <c r="C202" s="11">
        <v>5.9040793472653572</v>
      </c>
      <c r="D202" s="11">
        <f t="shared" si="136"/>
        <v>1.2214821087601564</v>
      </c>
      <c r="E202" s="11">
        <v>2.3238592161628673</v>
      </c>
      <c r="F202" s="11">
        <f t="shared" si="138"/>
        <v>3.5453413249230237</v>
      </c>
      <c r="G202" s="200">
        <f t="shared" si="131"/>
        <v>2.7229401886196269E-2</v>
      </c>
    </row>
    <row r="203" spans="1:14" x14ac:dyDescent="0.2">
      <c r="A203" t="str">
        <f t="shared" si="127"/>
        <v>81 Process, plant and machine operatives</v>
      </c>
      <c r="B203" s="11">
        <v>8.4913996841447386</v>
      </c>
      <c r="C203" s="11">
        <v>8.9784531310606326</v>
      </c>
      <c r="D203" s="11">
        <f t="shared" si="136"/>
        <v>0.48705344691589403</v>
      </c>
      <c r="E203" s="11">
        <v>3.2368530905993236</v>
      </c>
      <c r="F203" s="11">
        <f t="shared" ref="F203:F204" si="139">SUM(D203:E203)</f>
        <v>3.7239065375152176</v>
      </c>
      <c r="G203" s="200">
        <f t="shared" si="131"/>
        <v>2.1763228115009969E-2</v>
      </c>
    </row>
    <row r="204" spans="1:14" x14ac:dyDescent="0.2">
      <c r="A204" t="str">
        <f t="shared" si="127"/>
        <v>82 Transport and mobile machine drivers and operatives</v>
      </c>
      <c r="B204" s="11">
        <v>8.4604236816492566</v>
      </c>
      <c r="C204" s="11">
        <v>7.6807895990598531</v>
      </c>
      <c r="D204" s="11">
        <f t="shared" si="136"/>
        <v>-0.77963408258940348</v>
      </c>
      <c r="E204" s="11">
        <v>3.9072533141813364</v>
      </c>
      <c r="F204" s="11">
        <f t="shared" si="139"/>
        <v>3.1276192315919329</v>
      </c>
      <c r="G204" s="200">
        <f t="shared" si="131"/>
        <v>2.563555575356502E-2</v>
      </c>
    </row>
    <row r="205" spans="1:14" x14ac:dyDescent="0.2">
      <c r="A205" t="str">
        <f t="shared" si="127"/>
        <v>91 Elementary trades and related occupations</v>
      </c>
      <c r="B205" s="11">
        <v>2.1824810619673527</v>
      </c>
      <c r="C205" s="11">
        <v>4.500271096396494</v>
      </c>
      <c r="D205" s="11">
        <f t="shared" si="136"/>
        <v>2.3177900344291413</v>
      </c>
      <c r="E205" s="11">
        <v>1.7757542041709309</v>
      </c>
      <c r="F205" s="11">
        <f t="shared" ref="F205" si="140">SUM(D205:E205)</f>
        <v>4.0935442386000727</v>
      </c>
      <c r="G205" s="200">
        <f t="shared" si="131"/>
        <v>4.0487198587225937E-2</v>
      </c>
    </row>
    <row r="206" spans="1:14" x14ac:dyDescent="0.2">
      <c r="A206" t="str">
        <f t="shared" si="127"/>
        <v>92 Elementary administration and service occupations</v>
      </c>
      <c r="B206" s="11">
        <v>18.681064489028337</v>
      </c>
      <c r="C206" s="11">
        <v>15.373182823493467</v>
      </c>
      <c r="D206" s="11">
        <f t="shared" ref="D206" si="141">C206-B206</f>
        <v>-3.30788166553487</v>
      </c>
      <c r="E206" s="11">
        <v>7.8323998480557764</v>
      </c>
      <c r="F206" s="11">
        <f t="shared" ref="F206" si="142">SUM(D206:E206)</f>
        <v>4.5245181825209064</v>
      </c>
      <c r="G206" s="200">
        <f t="shared" ref="G206:G207" si="143">IF(B206&gt;0,(1+(E206/B206))^(1/($C$6-$B$6))-1,0)</f>
        <v>2.3617394245874168E-2</v>
      </c>
    </row>
    <row r="207" spans="1:14" x14ac:dyDescent="0.2">
      <c r="A207" t="str">
        <f t="shared" si="127"/>
        <v>All occupations</v>
      </c>
      <c r="B207" s="11">
        <f>SUM(B181:B206)</f>
        <v>222.55133955313556</v>
      </c>
      <c r="C207" s="11">
        <f t="shared" ref="C207:F207" si="144">SUM(C181:C206)</f>
        <v>227.23041100478733</v>
      </c>
      <c r="D207" s="11">
        <f t="shared" si="144"/>
        <v>4.679071451651728</v>
      </c>
      <c r="E207" s="11">
        <f t="shared" si="144"/>
        <v>103.6301524046828</v>
      </c>
      <c r="F207" s="11">
        <f t="shared" si="144"/>
        <v>108.30922385633454</v>
      </c>
      <c r="G207" s="200">
        <f t="shared" si="143"/>
        <v>2.581396438569894E-2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7.5289579089224663</v>
      </c>
      <c r="C210" s="11">
        <v>5.8607492108846717</v>
      </c>
      <c r="D210" s="11">
        <f>C210-B210</f>
        <v>-1.6682086980377946</v>
      </c>
      <c r="E210" s="11">
        <v>2.7366808396788196</v>
      </c>
      <c r="F210" s="11">
        <f>SUM(D210:E210)</f>
        <v>1.068472141641025</v>
      </c>
      <c r="G210" s="200">
        <f>IF(B210&gt;0,(1+(E210/B210))^(1/($C$6-$B$6))-1,0)</f>
        <v>2.0884806820049562E-2</v>
      </c>
    </row>
    <row r="211" spans="1:7" x14ac:dyDescent="0.2">
      <c r="A211" t="str">
        <f t="shared" si="146"/>
        <v>12 Other managers and proprietors</v>
      </c>
      <c r="B211" s="11">
        <v>6.3136547244185337</v>
      </c>
      <c r="C211" s="11">
        <v>6.6890541534253511</v>
      </c>
      <c r="D211" s="11">
        <f t="shared" ref="D211:D226" si="147">C211-B211</f>
        <v>0.37539942900681744</v>
      </c>
      <c r="E211" s="11">
        <v>3.2623099293707196</v>
      </c>
      <c r="F211" s="11">
        <f t="shared" ref="F211:F218" si="148">SUM(D211:E211)</f>
        <v>3.6377093583775371</v>
      </c>
      <c r="G211" s="200">
        <f t="shared" ref="G211:G213" si="149">IF(B211&gt;0,(1+(E211/B211))^(1/($C$6-$B$6))-1,0)</f>
        <v>2.815860296666628E-2</v>
      </c>
    </row>
    <row r="212" spans="1:7" x14ac:dyDescent="0.2">
      <c r="A212" t="str">
        <f t="shared" si="146"/>
        <v>21 Science, research, engineering and technology professionals</v>
      </c>
      <c r="B212" s="11">
        <v>4.9629230111560272</v>
      </c>
      <c r="C212" s="11">
        <v>5.7860886962584051</v>
      </c>
      <c r="D212" s="11">
        <f t="shared" si="147"/>
        <v>0.82316568510237786</v>
      </c>
      <c r="E212" s="11">
        <v>1.7541540861445208</v>
      </c>
      <c r="F212" s="11">
        <f t="shared" si="148"/>
        <v>2.5773197712468985</v>
      </c>
      <c r="G212" s="200">
        <f t="shared" si="149"/>
        <v>2.0382150703640134E-2</v>
      </c>
    </row>
    <row r="213" spans="1:7" x14ac:dyDescent="0.2">
      <c r="A213" t="str">
        <f t="shared" si="146"/>
        <v>22 Health professionals</v>
      </c>
      <c r="B213" s="11">
        <v>5.0111587891330833</v>
      </c>
      <c r="C213" s="11">
        <v>4.1826497973521022</v>
      </c>
      <c r="D213" s="11">
        <f t="shared" si="147"/>
        <v>-0.82850899178098114</v>
      </c>
      <c r="E213" s="11">
        <v>2.0008923425183465</v>
      </c>
      <c r="F213" s="11">
        <f t="shared" si="148"/>
        <v>1.1723833507373653</v>
      </c>
      <c r="G213" s="200">
        <f t="shared" si="149"/>
        <v>2.2650246379223526E-2</v>
      </c>
    </row>
    <row r="214" spans="1:7" x14ac:dyDescent="0.2">
      <c r="A214" t="str">
        <f t="shared" si="146"/>
        <v>23 Teaching and other educational professionals</v>
      </c>
      <c r="B214" s="11">
        <v>1.5953966883901374</v>
      </c>
      <c r="C214" s="11">
        <v>1.1487403956471325</v>
      </c>
      <c r="D214" s="11">
        <f t="shared" si="147"/>
        <v>-0.44665629274300489</v>
      </c>
      <c r="E214" s="11">
        <v>0.57698925821939251</v>
      </c>
      <c r="F214" s="11">
        <f t="shared" si="148"/>
        <v>0.13033296547638762</v>
      </c>
      <c r="G214" s="200">
        <f>IF(B214&gt;0,(1+(E214/B214))^(1/($C$6-$B$6))-1,0)</f>
        <v>2.0793477871091204E-2</v>
      </c>
    </row>
    <row r="215" spans="1:7" x14ac:dyDescent="0.2">
      <c r="A215" t="str">
        <f t="shared" si="146"/>
        <v>24 Business, media and public service professionals</v>
      </c>
      <c r="B215" s="11">
        <v>5.0740462775198383</v>
      </c>
      <c r="C215" s="11">
        <v>4.6946896347446563</v>
      </c>
      <c r="D215" s="11">
        <f t="shared" si="147"/>
        <v>-0.379356642775182</v>
      </c>
      <c r="E215" s="11">
        <v>1.9183214847905681</v>
      </c>
      <c r="F215" s="11">
        <f t="shared" si="148"/>
        <v>1.5389648420153861</v>
      </c>
      <c r="G215" s="200">
        <f t="shared" ref="G215:G234" si="150">IF(B215&gt;0,(1+(E215/B215))^(1/($C$6-$B$6))-1,0)</f>
        <v>2.1608872079851293E-2</v>
      </c>
    </row>
    <row r="216" spans="1:7" x14ac:dyDescent="0.2">
      <c r="A216" t="str">
        <f t="shared" si="146"/>
        <v>31 Science, engineering and technology associate professionals</v>
      </c>
      <c r="B216" s="11">
        <v>3.3582911614070348</v>
      </c>
      <c r="C216" s="11">
        <v>3.1507328348796708</v>
      </c>
      <c r="D216" s="11">
        <f t="shared" si="147"/>
        <v>-0.20755832652736395</v>
      </c>
      <c r="E216" s="11">
        <v>1.0710358480676794</v>
      </c>
      <c r="F216" s="11">
        <f t="shared" si="148"/>
        <v>0.86347752154031543</v>
      </c>
      <c r="G216" s="200">
        <f t="shared" si="150"/>
        <v>1.862569364021871E-2</v>
      </c>
    </row>
    <row r="217" spans="1:7" x14ac:dyDescent="0.2">
      <c r="A217" t="str">
        <f t="shared" si="146"/>
        <v>32 Health and social care associate professionals</v>
      </c>
      <c r="B217" s="11">
        <v>3.0053959410561282</v>
      </c>
      <c r="C217" s="11">
        <v>3.7929271001395528</v>
      </c>
      <c r="D217" s="11">
        <f t="shared" si="147"/>
        <v>0.78753115908342464</v>
      </c>
      <c r="E217" s="11">
        <v>2.0017000072814608</v>
      </c>
      <c r="F217" s="11">
        <f t="shared" si="148"/>
        <v>2.7892311663648854</v>
      </c>
      <c r="G217" s="200">
        <f t="shared" si="150"/>
        <v>3.4615422354760783E-2</v>
      </c>
    </row>
    <row r="218" spans="1:7" x14ac:dyDescent="0.2">
      <c r="A218" t="str">
        <f t="shared" si="146"/>
        <v>33 Protective service occupations</v>
      </c>
      <c r="B218" s="11">
        <v>3.2730158711173623</v>
      </c>
      <c r="C218" s="11">
        <v>2.26230382867513</v>
      </c>
      <c r="D218" s="11">
        <f t="shared" si="147"/>
        <v>-1.0107120424422322</v>
      </c>
      <c r="E218" s="11">
        <v>0.71044710245492981</v>
      </c>
      <c r="F218" s="11">
        <f t="shared" si="148"/>
        <v>-0.30026493998730241</v>
      </c>
      <c r="G218" s="200">
        <f t="shared" si="150"/>
        <v>1.3182107252311059E-2</v>
      </c>
    </row>
    <row r="219" spans="1:7" x14ac:dyDescent="0.2">
      <c r="A219" t="str">
        <f t="shared" si="146"/>
        <v>34 Culture, media and sports occupations</v>
      </c>
      <c r="B219" s="11">
        <v>0.81462486996021954</v>
      </c>
      <c r="C219" s="11">
        <v>0.38196864628086469</v>
      </c>
      <c r="D219" s="11">
        <f t="shared" si="147"/>
        <v>-0.43265622367935486</v>
      </c>
      <c r="E219" s="11">
        <v>0.20858450162396333</v>
      </c>
      <c r="F219" s="11">
        <f t="shared" ref="F219:F220" si="151">SUM(D219:E219)</f>
        <v>-0.22407172205539153</v>
      </c>
      <c r="G219" s="200">
        <f t="shared" si="150"/>
        <v>1.5314190907963043E-2</v>
      </c>
    </row>
    <row r="220" spans="1:7" x14ac:dyDescent="0.2">
      <c r="A220" t="str">
        <f t="shared" si="146"/>
        <v>35 Business and public service associate professionals</v>
      </c>
      <c r="B220" s="11">
        <v>6.8748597334177681</v>
      </c>
      <c r="C220" s="11">
        <v>5.8461693970812565</v>
      </c>
      <c r="D220" s="11">
        <f t="shared" si="147"/>
        <v>-1.0286903363365116</v>
      </c>
      <c r="E220" s="11">
        <v>2.3740880812631091</v>
      </c>
      <c r="F220" s="11">
        <f t="shared" si="151"/>
        <v>1.3453977449265975</v>
      </c>
      <c r="G220" s="200">
        <f t="shared" si="150"/>
        <v>1.997274221842682E-2</v>
      </c>
    </row>
    <row r="221" spans="1:7" x14ac:dyDescent="0.2">
      <c r="A221" t="str">
        <f t="shared" si="146"/>
        <v>41 Administrative occupations</v>
      </c>
      <c r="B221" s="11">
        <v>20.950033749101468</v>
      </c>
      <c r="C221" s="11">
        <v>14.950856367058028</v>
      </c>
      <c r="D221" s="11">
        <f t="shared" si="147"/>
        <v>-5.99917738204344</v>
      </c>
      <c r="E221" s="11">
        <v>7.4554779740120978</v>
      </c>
      <c r="F221" s="11">
        <f t="shared" ref="F221:F224" si="152">SUM(D221:E221)</f>
        <v>1.4563005919686578</v>
      </c>
      <c r="G221" s="200">
        <f t="shared" si="150"/>
        <v>2.0503564597465163E-2</v>
      </c>
    </row>
    <row r="222" spans="1:7" x14ac:dyDescent="0.2">
      <c r="A222" t="str">
        <f t="shared" si="146"/>
        <v>42 Secretarial and related occupations</v>
      </c>
      <c r="B222" s="11">
        <v>3.6593674761224322</v>
      </c>
      <c r="C222" s="11">
        <v>0.58873365389056787</v>
      </c>
      <c r="D222" s="11">
        <f t="shared" si="147"/>
        <v>-3.0706338222318643</v>
      </c>
      <c r="E222" s="11">
        <v>0.83826543857549074</v>
      </c>
      <c r="F222" s="11">
        <f t="shared" si="152"/>
        <v>-2.2323683836563735</v>
      </c>
      <c r="G222" s="200">
        <f t="shared" si="150"/>
        <v>1.3845704610002674E-2</v>
      </c>
    </row>
    <row r="223" spans="1:7" x14ac:dyDescent="0.2">
      <c r="A223" t="str">
        <f t="shared" si="146"/>
        <v>51 Skilled agricultural and related trades</v>
      </c>
      <c r="B223" s="11">
        <v>2.2744448898368255</v>
      </c>
      <c r="C223" s="11">
        <v>2.5327041112974</v>
      </c>
      <c r="D223" s="11">
        <f t="shared" si="147"/>
        <v>0.25825922146057456</v>
      </c>
      <c r="E223" s="11">
        <v>1.2472730000835393</v>
      </c>
      <c r="F223" s="11">
        <f t="shared" si="152"/>
        <v>1.5055322215441138</v>
      </c>
      <c r="G223" s="200">
        <f t="shared" si="150"/>
        <v>2.9576472522947261E-2</v>
      </c>
    </row>
    <row r="224" spans="1:7" x14ac:dyDescent="0.2">
      <c r="A224" t="str">
        <f t="shared" si="146"/>
        <v>52 Skilled metal, electrical and electronic trades</v>
      </c>
      <c r="B224" s="11">
        <v>7.897118332790118</v>
      </c>
      <c r="C224" s="11">
        <v>7.183871922859387</v>
      </c>
      <c r="D224" s="11">
        <f t="shared" si="147"/>
        <v>-0.71324640993073096</v>
      </c>
      <c r="E224" s="11">
        <v>2.7350707593816495</v>
      </c>
      <c r="F224" s="11">
        <f t="shared" si="152"/>
        <v>2.0218243494509185</v>
      </c>
      <c r="G224" s="200">
        <f t="shared" si="150"/>
        <v>2.0023716776849776E-2</v>
      </c>
    </row>
    <row r="225" spans="1:7" x14ac:dyDescent="0.2">
      <c r="A225" t="str">
        <f t="shared" si="146"/>
        <v>53 Skilled construction and building trades</v>
      </c>
      <c r="B225" s="11">
        <v>9.4131321346751342</v>
      </c>
      <c r="C225" s="11">
        <v>10.254931160224851</v>
      </c>
      <c r="D225" s="11">
        <f t="shared" si="147"/>
        <v>0.84179902554971697</v>
      </c>
      <c r="E225" s="11">
        <v>4.3166581336374987</v>
      </c>
      <c r="F225" s="11">
        <f t="shared" ref="F225" si="153">SUM(D225:E225)</f>
        <v>5.1584571591872157</v>
      </c>
      <c r="G225" s="200">
        <f t="shared" si="150"/>
        <v>2.5483436007751159E-2</v>
      </c>
    </row>
    <row r="226" spans="1:7" x14ac:dyDescent="0.2">
      <c r="A226" t="str">
        <f t="shared" si="146"/>
        <v>54 Textiles, printing and other skilled trades</v>
      </c>
      <c r="B226" s="11">
        <v>4.7723551415314631</v>
      </c>
      <c r="C226" s="11">
        <v>3.9827259486473752</v>
      </c>
      <c r="D226" s="11">
        <f t="shared" si="147"/>
        <v>-0.78962919288408795</v>
      </c>
      <c r="E226" s="11">
        <v>1.6746793061734229</v>
      </c>
      <c r="F226" s="11">
        <f t="shared" ref="F226" si="154">SUM(D226:E226)</f>
        <v>0.88505011328933492</v>
      </c>
      <c r="G226" s="200">
        <f t="shared" si="150"/>
        <v>2.0254414057144121E-2</v>
      </c>
    </row>
    <row r="227" spans="1:7" x14ac:dyDescent="0.2">
      <c r="A227" t="str">
        <f t="shared" si="146"/>
        <v>61 Caring personal service occupations</v>
      </c>
      <c r="B227" s="11">
        <v>17.251997974074111</v>
      </c>
      <c r="C227" s="11">
        <v>10.872725116844713</v>
      </c>
      <c r="D227" s="11">
        <f>C227-B227</f>
        <v>-6.3792728572293989</v>
      </c>
      <c r="E227" s="11">
        <v>6.7082473393951112</v>
      </c>
      <c r="F227" s="11">
        <f>SUM(D227:E227)</f>
        <v>0.32897448216571235</v>
      </c>
      <c r="G227" s="200">
        <f t="shared" si="150"/>
        <v>2.2139388064216892E-2</v>
      </c>
    </row>
    <row r="228" spans="1:7" x14ac:dyDescent="0.2">
      <c r="A228" t="str">
        <f t="shared" si="146"/>
        <v>62 Leisure, travel and related personal service occupations</v>
      </c>
      <c r="B228" s="11">
        <v>5.5422660804607933</v>
      </c>
      <c r="C228" s="11">
        <v>3.472350317971213</v>
      </c>
      <c r="D228" s="11">
        <f t="shared" ref="D228:D234" si="155">C228-B228</f>
        <v>-2.0699157624895803</v>
      </c>
      <c r="E228" s="11">
        <v>1.9186963090637623</v>
      </c>
      <c r="F228" s="11">
        <f t="shared" ref="F228:F229" si="156">SUM(D228:E228)</f>
        <v>-0.151219453425818</v>
      </c>
      <c r="G228" s="200">
        <f t="shared" si="150"/>
        <v>2.001642527190528E-2</v>
      </c>
    </row>
    <row r="229" spans="1:7" x14ac:dyDescent="0.2">
      <c r="A229" t="str">
        <f t="shared" si="146"/>
        <v>63 Community and civil enforcement occupations</v>
      </c>
      <c r="B229" s="11">
        <v>0.34232379190231527</v>
      </c>
      <c r="C229" s="11">
        <v>0.26058433522818952</v>
      </c>
      <c r="D229" s="11">
        <f t="shared" si="155"/>
        <v>-8.1739456674125743E-2</v>
      </c>
      <c r="E229" s="11">
        <v>0.10711539209801471</v>
      </c>
      <c r="F229" s="11">
        <f t="shared" si="156"/>
        <v>2.5375935423888968E-2</v>
      </c>
      <c r="G229" s="200">
        <f t="shared" si="150"/>
        <v>1.8315270929186056E-2</v>
      </c>
    </row>
    <row r="230" spans="1:7" x14ac:dyDescent="0.2">
      <c r="A230" t="str">
        <f t="shared" si="146"/>
        <v>71 Sales occupations</v>
      </c>
      <c r="B230" s="11">
        <v>21.856356200108713</v>
      </c>
      <c r="C230" s="11">
        <v>16.289832086242058</v>
      </c>
      <c r="D230" s="11">
        <f t="shared" si="155"/>
        <v>-5.5665241138666559</v>
      </c>
      <c r="E230" s="11">
        <v>9.2625297082726394</v>
      </c>
      <c r="F230" s="11">
        <f t="shared" ref="F230:F231" si="157">SUM(D230:E230)</f>
        <v>3.6960055944059835</v>
      </c>
      <c r="G230" s="200">
        <f t="shared" si="150"/>
        <v>2.3834481642194927E-2</v>
      </c>
    </row>
    <row r="231" spans="1:7" x14ac:dyDescent="0.2">
      <c r="A231" t="str">
        <f t="shared" si="146"/>
        <v>72 Customer service occupations</v>
      </c>
      <c r="B231" s="11">
        <v>4.7904075590879307</v>
      </c>
      <c r="C231" s="11">
        <v>4.8107035222214325</v>
      </c>
      <c r="D231" s="11">
        <f t="shared" si="155"/>
        <v>2.0295963133501793E-2</v>
      </c>
      <c r="E231" s="11">
        <v>2.1468555124582007</v>
      </c>
      <c r="F231" s="11">
        <f t="shared" si="157"/>
        <v>2.1671514755917025</v>
      </c>
      <c r="G231" s="200">
        <f t="shared" si="150"/>
        <v>2.4993347400999566E-2</v>
      </c>
    </row>
    <row r="232" spans="1:7" x14ac:dyDescent="0.2">
      <c r="A232" t="str">
        <f t="shared" si="146"/>
        <v>81 Process, plant and machine operatives</v>
      </c>
      <c r="B232" s="11">
        <v>8.699177638639723</v>
      </c>
      <c r="C232" s="11">
        <v>9.1879952654685155</v>
      </c>
      <c r="D232" s="11">
        <f t="shared" si="155"/>
        <v>0.48881762682879248</v>
      </c>
      <c r="E232" s="11">
        <v>3.5448455372671388</v>
      </c>
      <c r="F232" s="11">
        <f t="shared" ref="F232:F233" si="158">SUM(D232:E232)</f>
        <v>4.0336631640959313</v>
      </c>
      <c r="G232" s="200">
        <f t="shared" si="150"/>
        <v>2.3048908240104637E-2</v>
      </c>
    </row>
    <row r="233" spans="1:7" x14ac:dyDescent="0.2">
      <c r="A233" t="str">
        <f t="shared" si="146"/>
        <v>82 Transport and mobile machine drivers and operatives</v>
      </c>
      <c r="B233" s="11">
        <v>11.071395413391992</v>
      </c>
      <c r="C233" s="11">
        <v>12.275065265286896</v>
      </c>
      <c r="D233" s="11">
        <f t="shared" si="155"/>
        <v>1.2036698518949045</v>
      </c>
      <c r="E233" s="11">
        <v>6.1012660322696339</v>
      </c>
      <c r="F233" s="11">
        <f t="shared" si="158"/>
        <v>7.3049358841645384</v>
      </c>
      <c r="G233" s="200">
        <f t="shared" si="150"/>
        <v>2.9695978060071404E-2</v>
      </c>
    </row>
    <row r="234" spans="1:7" x14ac:dyDescent="0.2">
      <c r="A234" t="str">
        <f t="shared" si="146"/>
        <v>91 Elementary trades and related occupations</v>
      </c>
      <c r="B234" s="11">
        <v>3.7777423963445709</v>
      </c>
      <c r="C234" s="11">
        <v>7.6150372260548247</v>
      </c>
      <c r="D234" s="11">
        <f t="shared" si="155"/>
        <v>3.8372948297102538</v>
      </c>
      <c r="E234" s="11">
        <v>2.5907438876253357</v>
      </c>
      <c r="F234" s="11">
        <f t="shared" ref="F234" si="159">SUM(D234:E234)</f>
        <v>6.4280387173355891</v>
      </c>
      <c r="G234" s="200">
        <f t="shared" si="150"/>
        <v>3.5428842881545464E-2</v>
      </c>
    </row>
    <row r="235" spans="1:7" x14ac:dyDescent="0.2">
      <c r="A235" t="str">
        <f t="shared" si="146"/>
        <v>92 Elementary administration and service occupations</v>
      </c>
      <c r="B235" s="11">
        <v>30.706298641204075</v>
      </c>
      <c r="C235" s="11">
        <v>27.30417324092577</v>
      </c>
      <c r="D235" s="11">
        <f t="shared" ref="D235" si="160">C235-B235</f>
        <v>-3.4021254002783046</v>
      </c>
      <c r="E235" s="11">
        <v>12.874181842222358</v>
      </c>
      <c r="F235" s="11">
        <f t="shared" ref="F235" si="161">SUM(D235:E235)</f>
        <v>9.4720564419440532</v>
      </c>
      <c r="G235" s="200">
        <f t="shared" ref="G235:G236" si="162">IF(B235&gt;0,(1+(E235/B235))^(1/($C$6-$B$6))-1,0)</f>
        <v>2.3617344994887324E-2</v>
      </c>
    </row>
    <row r="236" spans="1:7" x14ac:dyDescent="0.2">
      <c r="A236" t="str">
        <f t="shared" si="146"/>
        <v>All occupations</v>
      </c>
      <c r="B236" s="11">
        <f>SUM(B210:B235)</f>
        <v>200.81674239577026</v>
      </c>
      <c r="C236" s="11">
        <f t="shared" ref="C236:F236" si="163">SUM(C210:C235)</f>
        <v>175.37836323559</v>
      </c>
      <c r="D236" s="11">
        <f t="shared" si="163"/>
        <v>-25.438379160180247</v>
      </c>
      <c r="E236" s="11">
        <f t="shared" si="163"/>
        <v>82.137109653949395</v>
      </c>
      <c r="F236" s="11">
        <f t="shared" si="163"/>
        <v>56.698730493769155</v>
      </c>
      <c r="G236" s="200">
        <f t="shared" si="162"/>
        <v>2.3122682108064341E-2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3.6624095722866583</v>
      </c>
      <c r="C239" s="11">
        <v>2.193145626233072</v>
      </c>
      <c r="D239" s="11">
        <f>C239-B239</f>
        <v>-1.4692639460535863</v>
      </c>
      <c r="E239" s="11">
        <v>1.2390629073572887</v>
      </c>
      <c r="F239" s="11">
        <f>SUM(D239:E239)</f>
        <v>-0.2302010386962976</v>
      </c>
      <c r="G239" s="200">
        <f>IF(B239&gt;0,(1+(E239/B239))^(1/($C$6-$B$6))-1,0)</f>
        <v>1.9617569854288197E-2</v>
      </c>
    </row>
    <row r="240" spans="1:7" x14ac:dyDescent="0.2">
      <c r="A240" t="str">
        <f t="shared" si="165"/>
        <v>12 Other managers and proprietors</v>
      </c>
      <c r="B240" s="11">
        <v>3.3797251121638512</v>
      </c>
      <c r="C240" s="11">
        <v>2.5754682265141109</v>
      </c>
      <c r="D240" s="11">
        <f t="shared" ref="D240:D255" si="166">C240-B240</f>
        <v>-0.80425688564974029</v>
      </c>
      <c r="E240" s="11">
        <v>1.4492741018252275</v>
      </c>
      <c r="F240" s="11">
        <f t="shared" ref="F240:F247" si="167">SUM(D240:E240)</f>
        <v>0.64501721617548724</v>
      </c>
      <c r="G240" s="200">
        <f t="shared" ref="G240:G242" si="168">IF(B240&gt;0,(1+(E240/B240))^(1/($C$6-$B$6))-1,0)</f>
        <v>2.4074888980442966E-2</v>
      </c>
    </row>
    <row r="241" spans="1:7" x14ac:dyDescent="0.2">
      <c r="A241" t="str">
        <f t="shared" si="165"/>
        <v>21 Science, research, engineering and technology professionals</v>
      </c>
      <c r="B241" s="11">
        <v>2.387995532642976</v>
      </c>
      <c r="C241" s="11">
        <v>2.5932572550443567</v>
      </c>
      <c r="D241" s="11">
        <f t="shared" si="166"/>
        <v>0.20526172240138063</v>
      </c>
      <c r="E241" s="11">
        <v>0.84079834018911759</v>
      </c>
      <c r="F241" s="11">
        <f t="shared" si="167"/>
        <v>1.0460600625904983</v>
      </c>
      <c r="G241" s="200">
        <f t="shared" si="168"/>
        <v>2.0313862791336845E-2</v>
      </c>
    </row>
    <row r="242" spans="1:7" x14ac:dyDescent="0.2">
      <c r="A242" t="str">
        <f t="shared" si="165"/>
        <v>22 Health professionals</v>
      </c>
      <c r="B242" s="11">
        <v>1.99827861970161</v>
      </c>
      <c r="C242" s="11">
        <v>0.84151931024477211</v>
      </c>
      <c r="D242" s="11">
        <f t="shared" si="166"/>
        <v>-1.156759309456838</v>
      </c>
      <c r="E242" s="11">
        <v>0.56513746921842811</v>
      </c>
      <c r="F242" s="11">
        <f t="shared" si="167"/>
        <v>-0.59162184023840991</v>
      </c>
      <c r="G242" s="200">
        <f t="shared" si="168"/>
        <v>1.6742250483732235E-2</v>
      </c>
    </row>
    <row r="243" spans="1:7" x14ac:dyDescent="0.2">
      <c r="A243" t="str">
        <f t="shared" si="165"/>
        <v>23 Teaching and other educational professionals</v>
      </c>
      <c r="B243" s="11">
        <v>0.98091446501524682</v>
      </c>
      <c r="C243" s="11">
        <v>0.58177545706000433</v>
      </c>
      <c r="D243" s="11">
        <f t="shared" si="166"/>
        <v>-0.39913900795524249</v>
      </c>
      <c r="E243" s="11">
        <v>0.31350960592764499</v>
      </c>
      <c r="F243" s="11">
        <f t="shared" si="167"/>
        <v>-8.5629402027597501E-2</v>
      </c>
      <c r="G243" s="200">
        <f>IF(B243&gt;0,(1+(E243/B243))^(1/($C$6-$B$6))-1,0)</f>
        <v>1.8661039477033237E-2</v>
      </c>
    </row>
    <row r="244" spans="1:7" x14ac:dyDescent="0.2">
      <c r="A244" t="str">
        <f t="shared" si="165"/>
        <v>24 Business, media and public service professionals</v>
      </c>
      <c r="B244" s="11">
        <v>2.3099852667706666</v>
      </c>
      <c r="C244" s="11">
        <v>1.404475017316559</v>
      </c>
      <c r="D244" s="11">
        <f t="shared" si="166"/>
        <v>-0.90551024945410763</v>
      </c>
      <c r="E244" s="11">
        <v>0.743518764804312</v>
      </c>
      <c r="F244" s="11">
        <f t="shared" si="167"/>
        <v>-0.16199148464979563</v>
      </c>
      <c r="G244" s="200">
        <f t="shared" ref="G244:G263" si="169">IF(B244&gt;0,(1+(E244/B244))^(1/($C$6-$B$6))-1,0)</f>
        <v>1.8777361541107318E-2</v>
      </c>
    </row>
    <row r="245" spans="1:7" x14ac:dyDescent="0.2">
      <c r="A245" t="str">
        <f t="shared" si="165"/>
        <v>31 Science, engineering and technology associate professionals</v>
      </c>
      <c r="B245" s="11">
        <v>1.8874032813952528</v>
      </c>
      <c r="C245" s="11">
        <v>1.5747444998589915</v>
      </c>
      <c r="D245" s="11">
        <f t="shared" si="166"/>
        <v>-0.31265878153626137</v>
      </c>
      <c r="E245" s="11">
        <v>0.61412450761834414</v>
      </c>
      <c r="F245" s="11">
        <f t="shared" si="167"/>
        <v>0.30146572608208277</v>
      </c>
      <c r="G245" s="200">
        <f>IF(B245&gt;0,(1+(E245/B245))^(1/($C$6-$B$6))-1,0)</f>
        <v>1.8957433049441308E-2</v>
      </c>
    </row>
    <row r="246" spans="1:7" x14ac:dyDescent="0.2">
      <c r="A246" t="str">
        <f t="shared" si="165"/>
        <v>32 Health and social care associate professionals</v>
      </c>
      <c r="B246" s="11">
        <v>0.79378787578381071</v>
      </c>
      <c r="C246" s="11">
        <v>0.5680093248394058</v>
      </c>
      <c r="D246" s="11">
        <f t="shared" si="166"/>
        <v>-0.22577855094440491</v>
      </c>
      <c r="E246" s="11">
        <v>0.35730321799769399</v>
      </c>
      <c r="F246" s="11">
        <f t="shared" si="167"/>
        <v>0.13152466705328908</v>
      </c>
      <c r="G246" s="200">
        <f t="shared" si="169"/>
        <v>2.5086109992819461E-2</v>
      </c>
    </row>
    <row r="247" spans="1:7" x14ac:dyDescent="0.2">
      <c r="A247" t="str">
        <f t="shared" si="165"/>
        <v>33 Protective service occupations</v>
      </c>
      <c r="B247" s="11">
        <v>1.3778652833318212</v>
      </c>
      <c r="C247" s="11">
        <v>0.7355657731777292</v>
      </c>
      <c r="D247" s="11">
        <f t="shared" si="166"/>
        <v>-0.64229951015409203</v>
      </c>
      <c r="E247" s="11">
        <v>0.36684774390419916</v>
      </c>
      <c r="F247" s="11">
        <f t="shared" si="167"/>
        <v>-0.27545176624989287</v>
      </c>
      <c r="G247" s="200">
        <f t="shared" si="169"/>
        <v>1.5861457196666207E-2</v>
      </c>
    </row>
    <row r="248" spans="1:7" x14ac:dyDescent="0.2">
      <c r="A248" t="str">
        <f t="shared" si="165"/>
        <v>34 Culture, media and sports occupations</v>
      </c>
      <c r="B248" s="11">
        <v>0.59288250152260824</v>
      </c>
      <c r="C248" s="11">
        <v>0.18837730970751046</v>
      </c>
      <c r="D248" s="11">
        <f t="shared" si="166"/>
        <v>-0.40450519181509781</v>
      </c>
      <c r="E248" s="11">
        <v>0.1163036822234068</v>
      </c>
      <c r="F248" s="11">
        <f t="shared" ref="F248:F249" si="170">SUM(D248:E248)</f>
        <v>-0.288201509591691</v>
      </c>
      <c r="G248" s="200">
        <f t="shared" si="169"/>
        <v>1.2013040895506588E-2</v>
      </c>
    </row>
    <row r="249" spans="1:7" x14ac:dyDescent="0.2">
      <c r="A249" t="str">
        <f t="shared" si="165"/>
        <v>35 Business and public service associate professionals</v>
      </c>
      <c r="B249" s="11">
        <v>3.0646514018887414</v>
      </c>
      <c r="C249" s="11">
        <v>1.6583687324569045</v>
      </c>
      <c r="D249" s="11">
        <f t="shared" si="166"/>
        <v>-1.4062826694318369</v>
      </c>
      <c r="E249" s="11">
        <v>0.8402681230723934</v>
      </c>
      <c r="F249" s="11">
        <f t="shared" si="170"/>
        <v>-0.56601454635944348</v>
      </c>
      <c r="G249" s="200">
        <f t="shared" si="169"/>
        <v>1.6284730521641588E-2</v>
      </c>
    </row>
    <row r="250" spans="1:7" x14ac:dyDescent="0.2">
      <c r="A250" t="str">
        <f t="shared" si="165"/>
        <v>41 Administrative occupations</v>
      </c>
      <c r="B250" s="11">
        <v>7.6719329402231029</v>
      </c>
      <c r="C250" s="11">
        <v>2.1633916313982211</v>
      </c>
      <c r="D250" s="11">
        <f t="shared" si="166"/>
        <v>-5.5085413088248814</v>
      </c>
      <c r="E250" s="11">
        <v>1.7077819521429198</v>
      </c>
      <c r="F250" s="11">
        <f t="shared" ref="F250:F253" si="171">SUM(D250:E250)</f>
        <v>-3.8007593566819615</v>
      </c>
      <c r="G250" s="200">
        <f t="shared" si="169"/>
        <v>1.3488883110628569E-2</v>
      </c>
    </row>
    <row r="251" spans="1:7" x14ac:dyDescent="0.2">
      <c r="A251" t="str">
        <f t="shared" si="165"/>
        <v>42 Secretarial and related occupations</v>
      </c>
      <c r="B251" s="11">
        <v>3.1283077034050093</v>
      </c>
      <c r="C251" s="11">
        <v>0.4410079501414314</v>
      </c>
      <c r="D251" s="11">
        <f t="shared" si="166"/>
        <v>-2.6872997532635781</v>
      </c>
      <c r="E251" s="11">
        <v>0.64811391687463094</v>
      </c>
      <c r="F251" s="11">
        <f t="shared" si="171"/>
        <v>-2.0391858363889472</v>
      </c>
      <c r="G251" s="200">
        <f t="shared" si="169"/>
        <v>1.2631425054211443E-2</v>
      </c>
    </row>
    <row r="252" spans="1:7" x14ac:dyDescent="0.2">
      <c r="A252" t="str">
        <f t="shared" si="165"/>
        <v>51 Skilled agricultural and related trades</v>
      </c>
      <c r="B252" s="11">
        <v>1.2689387879041718</v>
      </c>
      <c r="C252" s="11">
        <v>1.3900377041602283</v>
      </c>
      <c r="D252" s="11">
        <f t="shared" si="166"/>
        <v>0.12109891625605651</v>
      </c>
      <c r="E252" s="11">
        <v>0.62230779896743726</v>
      </c>
      <c r="F252" s="11">
        <f t="shared" si="171"/>
        <v>0.74340671522349377</v>
      </c>
      <c r="G252" s="200">
        <f t="shared" si="169"/>
        <v>2.6960719106373432E-2</v>
      </c>
    </row>
    <row r="253" spans="1:7" x14ac:dyDescent="0.2">
      <c r="A253" t="str">
        <f t="shared" si="165"/>
        <v>52 Skilled metal, electrical and electronic trades</v>
      </c>
      <c r="B253" s="11">
        <v>2.7236268113312856</v>
      </c>
      <c r="C253" s="11">
        <v>1.3737225380141889</v>
      </c>
      <c r="D253" s="11">
        <f t="shared" si="166"/>
        <v>-1.3499042733170967</v>
      </c>
      <c r="E253" s="11">
        <v>0.82381697431845102</v>
      </c>
      <c r="F253" s="11">
        <f t="shared" si="171"/>
        <v>-0.5260872989986457</v>
      </c>
      <c r="G253" s="200">
        <f t="shared" si="169"/>
        <v>1.7773631009124324E-2</v>
      </c>
    </row>
    <row r="254" spans="1:7" x14ac:dyDescent="0.2">
      <c r="A254" t="str">
        <f t="shared" si="165"/>
        <v>53 Skilled construction and building trades</v>
      </c>
      <c r="B254" s="11">
        <v>2.9723640280661994</v>
      </c>
      <c r="C254" s="11">
        <v>2.120891107248613</v>
      </c>
      <c r="D254" s="11">
        <f t="shared" si="166"/>
        <v>-0.85147292081758641</v>
      </c>
      <c r="E254" s="11">
        <v>1.0961262364934923</v>
      </c>
      <c r="F254" s="11">
        <f t="shared" ref="F254" si="172">SUM(D254:E254)</f>
        <v>0.24465331567590587</v>
      </c>
      <c r="G254" s="200">
        <f t="shared" si="169"/>
        <v>2.1148143912418593E-2</v>
      </c>
    </row>
    <row r="255" spans="1:7" x14ac:dyDescent="0.2">
      <c r="A255" t="str">
        <f t="shared" si="165"/>
        <v>54 Textiles, printing and other skilled trades</v>
      </c>
      <c r="B255" s="11">
        <v>2.7802557783898618</v>
      </c>
      <c r="C255" s="11">
        <v>1.9538404608241482</v>
      </c>
      <c r="D255" s="11">
        <f t="shared" si="166"/>
        <v>-0.82641531756571363</v>
      </c>
      <c r="E255" s="11">
        <v>0.97948759169412536</v>
      </c>
      <c r="F255" s="11">
        <f t="shared" ref="F255" si="173">SUM(D255:E255)</f>
        <v>0.15307227412841173</v>
      </c>
      <c r="G255" s="200">
        <f t="shared" si="169"/>
        <v>2.03243002210034E-2</v>
      </c>
    </row>
    <row r="256" spans="1:7" x14ac:dyDescent="0.2">
      <c r="A256" t="str">
        <f t="shared" si="165"/>
        <v>61 Caring personal service occupations</v>
      </c>
      <c r="B256" s="11">
        <v>2.3080736652287928</v>
      </c>
      <c r="C256" s="11">
        <v>1.4443930377183523</v>
      </c>
      <c r="D256" s="11">
        <f>C256-B256</f>
        <v>-0.8636806275104405</v>
      </c>
      <c r="E256" s="11">
        <v>0.57120881429787773</v>
      </c>
      <c r="F256" s="11">
        <f>SUM(D256:E256)</f>
        <v>-0.29247181321256277</v>
      </c>
      <c r="G256" s="200">
        <f t="shared" si="169"/>
        <v>1.4851054345251802E-2</v>
      </c>
    </row>
    <row r="257" spans="1:7" x14ac:dyDescent="0.2">
      <c r="A257" t="str">
        <f t="shared" si="165"/>
        <v>62 Leisure, travel and related personal service occupations</v>
      </c>
      <c r="B257" s="11">
        <v>3.1281634232131363</v>
      </c>
      <c r="C257" s="11">
        <v>1.6447563066245225</v>
      </c>
      <c r="D257" s="11">
        <f t="shared" ref="D257:D263" si="174">C257-B257</f>
        <v>-1.4834071165886138</v>
      </c>
      <c r="E257" s="11">
        <v>0.97270191012291041</v>
      </c>
      <c r="F257" s="11">
        <f t="shared" ref="F257:F258" si="175">SUM(D257:E257)</f>
        <v>-0.51070520646570339</v>
      </c>
      <c r="G257" s="200">
        <f t="shared" si="169"/>
        <v>1.8214017619884171E-2</v>
      </c>
    </row>
    <row r="258" spans="1:7" x14ac:dyDescent="0.2">
      <c r="A258" t="str">
        <f t="shared" si="165"/>
        <v>63 Community and civil enforcement occupations</v>
      </c>
      <c r="B258" s="11">
        <v>0.21154191871769371</v>
      </c>
      <c r="C258" s="11">
        <v>0.12965769327627769</v>
      </c>
      <c r="D258" s="11">
        <f t="shared" si="174"/>
        <v>-8.188422544141602E-2</v>
      </c>
      <c r="E258" s="11">
        <v>6.4752211819100847E-2</v>
      </c>
      <c r="F258" s="11">
        <f t="shared" si="175"/>
        <v>-1.7132013622315173E-2</v>
      </c>
      <c r="G258" s="200">
        <f t="shared" si="169"/>
        <v>1.7962269588174706E-2</v>
      </c>
    </row>
    <row r="259" spans="1:7" x14ac:dyDescent="0.2">
      <c r="A259" t="str">
        <f t="shared" si="165"/>
        <v>71 Sales occupations</v>
      </c>
      <c r="B259" s="11">
        <v>12.030370997907859</v>
      </c>
      <c r="C259" s="11">
        <v>4.911762098841371</v>
      </c>
      <c r="D259" s="11">
        <f t="shared" si="174"/>
        <v>-7.118608899066488</v>
      </c>
      <c r="E259" s="11">
        <v>3.4787454834577214</v>
      </c>
      <c r="F259" s="11">
        <f t="shared" ref="F259:F260" si="176">SUM(D259:E259)</f>
        <v>-3.6398634156087666</v>
      </c>
      <c r="G259" s="200">
        <f t="shared" si="169"/>
        <v>1.7077083806436244E-2</v>
      </c>
    </row>
    <row r="260" spans="1:7" x14ac:dyDescent="0.2">
      <c r="A260" t="str">
        <f t="shared" si="165"/>
        <v>72 Customer service occupations</v>
      </c>
      <c r="B260" s="11">
        <v>1.7361461913429856</v>
      </c>
      <c r="C260" s="11">
        <v>1.6800702480249003</v>
      </c>
      <c r="D260" s="11">
        <f t="shared" si="174"/>
        <v>-5.6075943318085297E-2</v>
      </c>
      <c r="E260" s="11">
        <v>0.5773606175782201</v>
      </c>
      <c r="F260" s="11">
        <f t="shared" si="176"/>
        <v>0.52128467426013481</v>
      </c>
      <c r="G260" s="200">
        <f t="shared" si="169"/>
        <v>1.9324116264623603E-2</v>
      </c>
    </row>
    <row r="261" spans="1:7" x14ac:dyDescent="0.2">
      <c r="A261" t="str">
        <f t="shared" si="165"/>
        <v>81 Process, plant and machine operatives</v>
      </c>
      <c r="B261" s="11">
        <v>4.6744605201578526</v>
      </c>
      <c r="C261" s="11">
        <v>1.8324121596675003</v>
      </c>
      <c r="D261" s="11">
        <f t="shared" si="174"/>
        <v>-2.8420483604903524</v>
      </c>
      <c r="E261" s="11">
        <v>1.2110588723565554</v>
      </c>
      <c r="F261" s="11">
        <f t="shared" ref="F261:F262" si="177">SUM(D261:E261)</f>
        <v>-1.630989488133797</v>
      </c>
      <c r="G261" s="200">
        <f t="shared" si="169"/>
        <v>1.5477300709817232E-2</v>
      </c>
    </row>
    <row r="262" spans="1:7" x14ac:dyDescent="0.2">
      <c r="A262" t="str">
        <f t="shared" si="165"/>
        <v>82 Transport and mobile machine drivers and operatives</v>
      </c>
      <c r="B262" s="11">
        <v>6.317931841645291</v>
      </c>
      <c r="C262" s="11">
        <v>3.9725868122123913</v>
      </c>
      <c r="D262" s="11">
        <f t="shared" si="174"/>
        <v>-2.3453450294328997</v>
      </c>
      <c r="E262" s="11">
        <v>2.5136839802853022</v>
      </c>
      <c r="F262" s="11">
        <f t="shared" si="177"/>
        <v>0.16833895085240247</v>
      </c>
      <c r="G262" s="200">
        <f t="shared" si="169"/>
        <v>2.2580913066316377E-2</v>
      </c>
    </row>
    <row r="263" spans="1:7" x14ac:dyDescent="0.2">
      <c r="A263" t="str">
        <f t="shared" si="165"/>
        <v>91 Elementary trades and related occupations</v>
      </c>
      <c r="B263" s="11">
        <v>3.0992538691445786</v>
      </c>
      <c r="C263" s="11">
        <v>4.6240251346809078</v>
      </c>
      <c r="D263" s="11">
        <f t="shared" si="174"/>
        <v>1.5247712655363292</v>
      </c>
      <c r="E263" s="11">
        <v>1.9876211123691883</v>
      </c>
      <c r="F263" s="11">
        <f t="shared" ref="F263" si="178">SUM(D263:E263)</f>
        <v>3.5123923779055177</v>
      </c>
      <c r="G263" s="200">
        <f t="shared" si="169"/>
        <v>3.3585149591569108E-2</v>
      </c>
    </row>
    <row r="264" spans="1:7" x14ac:dyDescent="0.2">
      <c r="A264" t="str">
        <f t="shared" si="165"/>
        <v>92 Elementary administration and service occupations</v>
      </c>
      <c r="B264" s="11">
        <v>20.159132936415524</v>
      </c>
      <c r="C264" s="11">
        <v>12.661633971306518</v>
      </c>
      <c r="D264" s="11">
        <f t="shared" ref="D264" si="179">C264-B264</f>
        <v>-7.4974989651090063</v>
      </c>
      <c r="E264" s="11">
        <v>6.5662082742035404</v>
      </c>
      <c r="F264" s="11">
        <f>SUM(D264:E264)</f>
        <v>-0.9312906909054659</v>
      </c>
      <c r="G264" s="200">
        <f t="shared" ref="G264:G265" si="180">IF(B264&gt;0,(1+(E264/B264))^(1/($C$6-$B$6))-1,0)</f>
        <v>1.8974761551965313E-2</v>
      </c>
    </row>
    <row r="265" spans="1:7" x14ac:dyDescent="0.2">
      <c r="A265" t="str">
        <f t="shared" si="165"/>
        <v>All occupations</v>
      </c>
      <c r="B265" s="11">
        <f>SUM(B239:B264)</f>
        <v>96.646400325596574</v>
      </c>
      <c r="C265" s="11">
        <f t="shared" ref="C265:F265" si="181">SUM(C239:C264)</f>
        <v>57.258895386592982</v>
      </c>
      <c r="D265" s="11">
        <f t="shared" si="181"/>
        <v>-39.387504939003605</v>
      </c>
      <c r="E265" s="11">
        <f t="shared" si="181"/>
        <v>31.267124211119526</v>
      </c>
      <c r="F265" s="11">
        <f t="shared" si="181"/>
        <v>-8.1203807278840703</v>
      </c>
      <c r="G265" s="200">
        <f t="shared" si="180"/>
        <v>1.886204841731165E-2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0.97937876209890107</v>
      </c>
      <c r="C268" s="11">
        <v>1.0484380234820603</v>
      </c>
      <c r="D268" s="11">
        <f>C268-B268</f>
        <v>6.9059261383159209E-2</v>
      </c>
      <c r="E268" s="11">
        <v>0.37422401771967534</v>
      </c>
      <c r="F268" s="11">
        <f>SUM(D268:E268)</f>
        <v>0.44328327910283455</v>
      </c>
      <c r="G268" s="200">
        <f>IF(B268&gt;0,(1+(E268/B268))^(1/($C$6-$B$6))-1,0)</f>
        <v>2.1808168938827199E-2</v>
      </c>
    </row>
    <row r="269" spans="1:7" x14ac:dyDescent="0.2">
      <c r="A269" t="str">
        <f t="shared" si="183"/>
        <v>12 Other managers and proprietors</v>
      </c>
      <c r="B269" s="11">
        <v>1.0694637606585125</v>
      </c>
      <c r="C269" s="11">
        <v>0.92296691614991422</v>
      </c>
      <c r="D269" s="11">
        <f t="shared" ref="D269:D284" si="184">C269-B269</f>
        <v>-0.14649684450859823</v>
      </c>
      <c r="E269" s="11">
        <v>0.35662331569789529</v>
      </c>
      <c r="F269" s="11">
        <f t="shared" ref="F269:F276" si="185">SUM(D269:E269)</f>
        <v>0.21012647118929706</v>
      </c>
      <c r="G269" s="200">
        <f t="shared" ref="G269:G271" si="186">IF(B269&gt;0,(1+(E269/B269))^(1/($C$6-$B$6))-1,0)</f>
        <v>1.9370351864830271E-2</v>
      </c>
    </row>
    <row r="270" spans="1:7" x14ac:dyDescent="0.2">
      <c r="A270" t="str">
        <f t="shared" si="183"/>
        <v>21 Science, research, engineering and technology professionals</v>
      </c>
      <c r="B270" s="11">
        <v>0.55985740878452583</v>
      </c>
      <c r="C270" s="11">
        <v>0.72013275976397229</v>
      </c>
      <c r="D270" s="11">
        <f t="shared" si="184"/>
        <v>0.16027535097944645</v>
      </c>
      <c r="E270" s="11">
        <v>0.23258301421239605</v>
      </c>
      <c r="F270" s="11">
        <f t="shared" si="185"/>
        <v>0.39285836519184247</v>
      </c>
      <c r="G270" s="200">
        <f t="shared" si="186"/>
        <v>2.3432677132948942E-2</v>
      </c>
    </row>
    <row r="271" spans="1:7" x14ac:dyDescent="0.2">
      <c r="A271" t="str">
        <f t="shared" si="183"/>
        <v>22 Health professionals</v>
      </c>
      <c r="B271" s="11">
        <v>0.2942905090655808</v>
      </c>
      <c r="C271" s="11">
        <v>0.30516513187942629</v>
      </c>
      <c r="D271" s="11">
        <f t="shared" si="184"/>
        <v>1.0874622813845491E-2</v>
      </c>
      <c r="E271" s="11">
        <v>0.1171759452982549</v>
      </c>
      <c r="F271" s="11">
        <f t="shared" si="185"/>
        <v>0.12805056811210039</v>
      </c>
      <c r="G271" s="200">
        <f t="shared" si="186"/>
        <v>2.2595503018766339E-2</v>
      </c>
    </row>
    <row r="272" spans="1:7" x14ac:dyDescent="0.2">
      <c r="A272" t="str">
        <f t="shared" si="183"/>
        <v>23 Teaching and other educational professionals</v>
      </c>
      <c r="B272" s="11">
        <v>0.23871941739312036</v>
      </c>
      <c r="C272" s="11">
        <v>0.27612642304411844</v>
      </c>
      <c r="D272" s="11">
        <f t="shared" si="184"/>
        <v>3.7407005650998082E-2</v>
      </c>
      <c r="E272" s="11">
        <v>0.10093884487717063</v>
      </c>
      <c r="F272" s="11">
        <f t="shared" si="185"/>
        <v>0.13834585052816872</v>
      </c>
      <c r="G272" s="200">
        <f>IF(B272&gt;0,(1+(E272/B272))^(1/($C$6-$B$6))-1,0)</f>
        <v>2.3788615345189834E-2</v>
      </c>
    </row>
    <row r="273" spans="1:7" x14ac:dyDescent="0.2">
      <c r="A273" t="str">
        <f t="shared" si="183"/>
        <v>24 Business, media and public service professionals</v>
      </c>
      <c r="B273" s="11">
        <v>0.71473838119033484</v>
      </c>
      <c r="C273" s="11">
        <v>0.90313379186954601</v>
      </c>
      <c r="D273" s="11">
        <f t="shared" si="184"/>
        <v>0.18839541067921117</v>
      </c>
      <c r="E273" s="11">
        <v>0.31803430608708638</v>
      </c>
      <c r="F273" s="11">
        <f t="shared" si="185"/>
        <v>0.50642971676629756</v>
      </c>
      <c r="G273" s="200">
        <f t="shared" ref="G273" si="187">IF(B273&gt;0,(1+(E273/B273))^(1/($C$6-$B$6))-1,0)</f>
        <v>2.484261511420871E-2</v>
      </c>
    </row>
    <row r="274" spans="1:7" x14ac:dyDescent="0.2">
      <c r="A274" t="str">
        <f t="shared" si="183"/>
        <v>31 Science, engineering and technology associate professionals</v>
      </c>
      <c r="B274" s="11">
        <v>0.38004154086352465</v>
      </c>
      <c r="C274" s="11">
        <v>0.45583641314325302</v>
      </c>
      <c r="D274" s="11">
        <f t="shared" si="184"/>
        <v>7.5794872279728365E-2</v>
      </c>
      <c r="E274" s="11">
        <v>0.16023168410815467</v>
      </c>
      <c r="F274" s="11">
        <f t="shared" si="185"/>
        <v>0.23602655638788303</v>
      </c>
      <c r="G274" s="200">
        <f>IF(B274&gt;0,(1+(E274/B274))^(1/($C$6-$B$6))-1,0)</f>
        <v>2.3730144642013284E-2</v>
      </c>
    </row>
    <row r="275" spans="1:7" x14ac:dyDescent="0.2">
      <c r="A275" t="str">
        <f t="shared" si="183"/>
        <v>32 Health and social care associate professionals</v>
      </c>
      <c r="B275" s="11">
        <v>0.13812041559509883</v>
      </c>
      <c r="C275" s="11">
        <v>0.23614100233073992</v>
      </c>
      <c r="D275" s="11">
        <f t="shared" si="184"/>
        <v>9.8020586735641096E-2</v>
      </c>
      <c r="E275" s="11">
        <v>8.7157684430074003E-2</v>
      </c>
      <c r="F275" s="11">
        <f t="shared" si="185"/>
        <v>0.18517827116571511</v>
      </c>
      <c r="G275" s="200">
        <f t="shared" ref="G275:G292" si="188">IF(B275&gt;0,(1+(E275/B275))^(1/($C$6-$B$6))-1,0)</f>
        <v>3.3151649027552965E-2</v>
      </c>
    </row>
    <row r="276" spans="1:7" x14ac:dyDescent="0.2">
      <c r="A276" t="str">
        <f t="shared" si="183"/>
        <v>33 Protective service occupations</v>
      </c>
      <c r="B276" s="11">
        <v>0.20332825059436957</v>
      </c>
      <c r="C276" s="11">
        <v>0.12571571514864288</v>
      </c>
      <c r="D276" s="11">
        <f t="shared" si="184"/>
        <v>-7.7612535445726688E-2</v>
      </c>
      <c r="E276" s="11">
        <v>3.3355106594273445E-2</v>
      </c>
      <c r="F276" s="11">
        <f t="shared" si="185"/>
        <v>-4.4257428851453243E-2</v>
      </c>
      <c r="G276" s="200">
        <f t="shared" si="188"/>
        <v>1.0178217987639071E-2</v>
      </c>
    </row>
    <row r="277" spans="1:7" x14ac:dyDescent="0.2">
      <c r="A277" t="str">
        <f t="shared" si="183"/>
        <v>34 Culture, media and sports occupations</v>
      </c>
      <c r="B277" s="11">
        <v>0.2528494219319134</v>
      </c>
      <c r="C277" s="11">
        <v>0.37407280106848395</v>
      </c>
      <c r="D277" s="11">
        <f t="shared" si="184"/>
        <v>0.12122337913657055</v>
      </c>
      <c r="E277" s="11">
        <v>0.10254424886301945</v>
      </c>
      <c r="F277" s="11">
        <f t="shared" ref="F277:F278" si="189">SUM(D277:E277)</f>
        <v>0.22376762799958999</v>
      </c>
      <c r="G277" s="200">
        <f t="shared" si="188"/>
        <v>2.2954965873189792E-2</v>
      </c>
    </row>
    <row r="278" spans="1:7" x14ac:dyDescent="0.2">
      <c r="A278" t="str">
        <f t="shared" si="183"/>
        <v>35 Business and public service associate professionals</v>
      </c>
      <c r="B278" s="11">
        <v>0.79815138258120566</v>
      </c>
      <c r="C278" s="11">
        <v>0.78981034493224334</v>
      </c>
      <c r="D278" s="11">
        <f t="shared" si="184"/>
        <v>-8.3410376489623239E-3</v>
      </c>
      <c r="E278" s="11">
        <v>0.27884167049326969</v>
      </c>
      <c r="F278" s="11">
        <f t="shared" si="189"/>
        <v>0.27050063284430736</v>
      </c>
      <c r="G278" s="200">
        <f t="shared" si="188"/>
        <v>2.0176171625903683E-2</v>
      </c>
    </row>
    <row r="279" spans="1:7" x14ac:dyDescent="0.2">
      <c r="A279" t="str">
        <f t="shared" si="183"/>
        <v>41 Administrative occupations</v>
      </c>
      <c r="B279" s="11">
        <v>2.3125355673341339</v>
      </c>
      <c r="C279" s="11">
        <v>2.0952745243252058</v>
      </c>
      <c r="D279" s="11">
        <f t="shared" si="184"/>
        <v>-0.21726104300892812</v>
      </c>
      <c r="E279" s="11">
        <v>0.80384232857296034</v>
      </c>
      <c r="F279" s="11">
        <f t="shared" ref="F279:F282" si="190">SUM(D279:E279)</f>
        <v>0.58658128556403222</v>
      </c>
      <c r="G279" s="200">
        <f t="shared" si="188"/>
        <v>2.0087548073706607E-2</v>
      </c>
    </row>
    <row r="280" spans="1:7" x14ac:dyDescent="0.2">
      <c r="A280" t="str">
        <f t="shared" si="183"/>
        <v>42 Secretarial and related occupations</v>
      </c>
      <c r="B280" s="11">
        <v>0.88570763997529101</v>
      </c>
      <c r="C280" s="11">
        <v>0.87630018044815372</v>
      </c>
      <c r="D280" s="11">
        <f t="shared" si="184"/>
        <v>-9.4074595271372852E-3</v>
      </c>
      <c r="E280" s="11">
        <v>0.46628090596061805</v>
      </c>
      <c r="F280" s="11">
        <f t="shared" si="190"/>
        <v>0.45687344643348077</v>
      </c>
      <c r="G280" s="200">
        <f t="shared" si="188"/>
        <v>2.8597603402502392E-2</v>
      </c>
    </row>
    <row r="281" spans="1:7" x14ac:dyDescent="0.2">
      <c r="A281" t="str">
        <f t="shared" si="183"/>
        <v>51 Skilled agricultural and related trades</v>
      </c>
      <c r="B281" s="11">
        <v>0.97739979039697822</v>
      </c>
      <c r="C281" s="11">
        <v>0.38934489984898124</v>
      </c>
      <c r="D281" s="11">
        <f t="shared" si="184"/>
        <v>-0.58805489054799698</v>
      </c>
      <c r="E281" s="11">
        <v>0.27410071923218704</v>
      </c>
      <c r="F281" s="11">
        <f t="shared" si="190"/>
        <v>-0.31395417131580994</v>
      </c>
      <c r="G281" s="200">
        <f t="shared" si="188"/>
        <v>1.6616730475679464E-2</v>
      </c>
    </row>
    <row r="282" spans="1:7" x14ac:dyDescent="0.2">
      <c r="A282" t="str">
        <f t="shared" si="183"/>
        <v>52 Skilled metal, electrical and electronic trades</v>
      </c>
      <c r="B282" s="11">
        <v>1.065693368225699</v>
      </c>
      <c r="C282" s="11">
        <v>0.62055991118351728</v>
      </c>
      <c r="D282" s="11">
        <f t="shared" si="184"/>
        <v>-0.44513345704218177</v>
      </c>
      <c r="E282" s="11">
        <v>0.29815324231951501</v>
      </c>
      <c r="F282" s="11">
        <f t="shared" si="190"/>
        <v>-0.14698021472266676</v>
      </c>
      <c r="G282" s="200">
        <f t="shared" si="188"/>
        <v>1.6581536660045471E-2</v>
      </c>
    </row>
    <row r="283" spans="1:7" x14ac:dyDescent="0.2">
      <c r="A283" t="str">
        <f t="shared" si="183"/>
        <v>53 Skilled construction and building trades</v>
      </c>
      <c r="B283" s="11">
        <v>1.569618467968724</v>
      </c>
      <c r="C283" s="11">
        <v>0.18578386230685207</v>
      </c>
      <c r="D283" s="11">
        <f t="shared" si="184"/>
        <v>-1.383834605661872</v>
      </c>
      <c r="E283" s="11">
        <v>0.23756055072617094</v>
      </c>
      <c r="F283" s="11">
        <f t="shared" ref="F283" si="191">SUM(D283:E283)</f>
        <v>-1.1462740549357011</v>
      </c>
      <c r="G283" s="200">
        <f t="shared" si="188"/>
        <v>9.4399108908613805E-3</v>
      </c>
    </row>
    <row r="284" spans="1:7" x14ac:dyDescent="0.2">
      <c r="A284" t="str">
        <f t="shared" si="183"/>
        <v>54 Textiles, printing and other skilled trades</v>
      </c>
      <c r="B284" s="11">
        <v>1.3696981384241167</v>
      </c>
      <c r="C284" s="11">
        <v>0.98110455180333345</v>
      </c>
      <c r="D284" s="11">
        <f t="shared" si="184"/>
        <v>-0.38859358662078325</v>
      </c>
      <c r="E284" s="11">
        <v>0.40484348984598112</v>
      </c>
      <c r="F284" s="11">
        <f t="shared" ref="F284" si="192">SUM(D284:E284)</f>
        <v>1.624990322519787E-2</v>
      </c>
      <c r="G284" s="200">
        <f t="shared" si="188"/>
        <v>1.7413326144439356E-2</v>
      </c>
    </row>
    <row r="285" spans="1:7" x14ac:dyDescent="0.2">
      <c r="A285" t="str">
        <f t="shared" si="183"/>
        <v>61 Caring personal service occupations</v>
      </c>
      <c r="B285" s="11">
        <v>0.69748300838347166</v>
      </c>
      <c r="C285" s="11">
        <v>0.70137252943652129</v>
      </c>
      <c r="D285" s="11">
        <f>C285-B285</f>
        <v>3.8895210530496271E-3</v>
      </c>
      <c r="E285" s="11">
        <v>0.22457695544089609</v>
      </c>
      <c r="F285" s="11">
        <f>SUM(D285:E285)</f>
        <v>0.22846647649394572</v>
      </c>
      <c r="G285" s="200">
        <f t="shared" si="188"/>
        <v>1.8783029896138892E-2</v>
      </c>
    </row>
    <row r="286" spans="1:7" x14ac:dyDescent="0.2">
      <c r="A286" t="str">
        <f t="shared" si="183"/>
        <v>62 Leisure, travel and related personal service occupations</v>
      </c>
      <c r="B286" s="11">
        <v>1.0710790743195628</v>
      </c>
      <c r="C286" s="11">
        <v>0.51562317412243053</v>
      </c>
      <c r="D286" s="11">
        <f t="shared" ref="D286:D292" si="193">C286-B286</f>
        <v>-0.55545590019713231</v>
      </c>
      <c r="E286" s="11">
        <v>0.23473286442683661</v>
      </c>
      <c r="F286" s="11">
        <f t="shared" ref="F286:F287" si="194">SUM(D286:E286)</f>
        <v>-0.32072303577029571</v>
      </c>
      <c r="G286" s="200">
        <f t="shared" si="188"/>
        <v>1.3298205078119851E-2</v>
      </c>
    </row>
    <row r="287" spans="1:7" x14ac:dyDescent="0.2">
      <c r="A287" t="str">
        <f t="shared" si="183"/>
        <v>63 Community and civil enforcement occupations</v>
      </c>
      <c r="B287" s="11">
        <v>6.2510785169605565E-2</v>
      </c>
      <c r="C287" s="11">
        <v>1.5311053212284615E-2</v>
      </c>
      <c r="D287" s="11">
        <f t="shared" si="193"/>
        <v>-4.7199731957320953E-2</v>
      </c>
      <c r="E287" s="11">
        <v>6.9811574527004327E-3</v>
      </c>
      <c r="F287" s="11">
        <f t="shared" si="194"/>
        <v>-4.0218574504620519E-2</v>
      </c>
      <c r="G287" s="200">
        <f t="shared" si="188"/>
        <v>7.0830810440472014E-3</v>
      </c>
    </row>
    <row r="288" spans="1:7" x14ac:dyDescent="0.2">
      <c r="A288" t="str">
        <f t="shared" si="183"/>
        <v>71 Sales occupations</v>
      </c>
      <c r="B288" s="11">
        <v>4.5316116527234769</v>
      </c>
      <c r="C288" s="11">
        <v>1.9365764509056262</v>
      </c>
      <c r="D288" s="11">
        <f t="shared" si="193"/>
        <v>-2.5950352018178506</v>
      </c>
      <c r="E288" s="11">
        <v>1.018860573023924</v>
      </c>
      <c r="F288" s="11">
        <f t="shared" ref="F288:F289" si="195">SUM(D288:E288)</f>
        <v>-1.5761746287939267</v>
      </c>
      <c r="G288" s="200">
        <f t="shared" si="188"/>
        <v>1.3612170708590554E-2</v>
      </c>
    </row>
    <row r="289" spans="1:7" x14ac:dyDescent="0.2">
      <c r="A289" t="str">
        <f t="shared" si="183"/>
        <v>72 Customer service occupations</v>
      </c>
      <c r="B289" s="11">
        <v>0.65991888910355134</v>
      </c>
      <c r="C289" s="11">
        <v>0.93115100241269377</v>
      </c>
      <c r="D289" s="11">
        <f t="shared" si="193"/>
        <v>0.27123211330914243</v>
      </c>
      <c r="E289" s="11">
        <v>0.33696091769236847</v>
      </c>
      <c r="F289" s="11">
        <f t="shared" si="195"/>
        <v>0.6081930310015109</v>
      </c>
      <c r="G289" s="200">
        <f t="shared" si="188"/>
        <v>2.7882524827786082E-2</v>
      </c>
    </row>
    <row r="290" spans="1:7" x14ac:dyDescent="0.2">
      <c r="A290" t="str">
        <f t="shared" si="183"/>
        <v>81 Process, plant and machine operatives</v>
      </c>
      <c r="B290" s="11">
        <v>2.4406439277578231</v>
      </c>
      <c r="C290" s="11">
        <v>0.54249703505601865</v>
      </c>
      <c r="D290" s="11">
        <f t="shared" si="193"/>
        <v>-1.8981468927018046</v>
      </c>
      <c r="E290" s="11">
        <v>0.32581980704103408</v>
      </c>
      <c r="F290" s="11">
        <f t="shared" ref="F290:F291" si="196">SUM(D290:E290)</f>
        <v>-1.5723270856607705</v>
      </c>
      <c r="G290" s="200">
        <f t="shared" si="188"/>
        <v>8.3888552446074183E-3</v>
      </c>
    </row>
    <row r="291" spans="1:7" x14ac:dyDescent="0.2">
      <c r="A291" t="str">
        <f t="shared" si="183"/>
        <v>82 Transport and mobile machine drivers and operatives</v>
      </c>
      <c r="B291" s="11">
        <v>3.3881733007313835</v>
      </c>
      <c r="C291" s="11">
        <v>0.99885792460807843</v>
      </c>
      <c r="D291" s="11">
        <f t="shared" si="193"/>
        <v>-2.3893153761233048</v>
      </c>
      <c r="E291" s="11">
        <v>0.82368385779583864</v>
      </c>
      <c r="F291" s="11">
        <f t="shared" si="196"/>
        <v>-1.5656315183274661</v>
      </c>
      <c r="G291" s="200">
        <f t="shared" si="188"/>
        <v>1.4613261696036162E-2</v>
      </c>
    </row>
    <row r="292" spans="1:7" x14ac:dyDescent="0.2">
      <c r="A292" t="str">
        <f t="shared" si="183"/>
        <v>91 Elementary trades and related occupations</v>
      </c>
      <c r="B292" s="11">
        <v>1.6178800066964338</v>
      </c>
      <c r="C292" s="11">
        <v>2.0892967835495404</v>
      </c>
      <c r="D292" s="11">
        <f t="shared" si="193"/>
        <v>0.47141677685310657</v>
      </c>
      <c r="E292" s="11">
        <v>0.79726202442409932</v>
      </c>
      <c r="F292" s="11">
        <f t="shared" ref="F292" si="197">SUM(D292:E292)</f>
        <v>1.2686788012772059</v>
      </c>
      <c r="G292" s="200">
        <f t="shared" si="188"/>
        <v>2.7069323391432087E-2</v>
      </c>
    </row>
    <row r="293" spans="1:7" x14ac:dyDescent="0.2">
      <c r="A293" t="str">
        <f t="shared" si="183"/>
        <v>92 Elementary administration and service occupations</v>
      </c>
      <c r="B293" s="11">
        <v>7.2420890925359513</v>
      </c>
      <c r="C293" s="11">
        <v>2.9778874708420573</v>
      </c>
      <c r="D293" s="11">
        <f t="shared" ref="D293" si="198">C293-B293</f>
        <v>-4.2642016216938945</v>
      </c>
      <c r="E293" s="11">
        <v>1.2791765589165391</v>
      </c>
      <c r="F293" s="11">
        <f t="shared" ref="F293" si="199">SUM(D293:E293)</f>
        <v>-2.9850250627773551</v>
      </c>
      <c r="G293" s="200">
        <f t="shared" ref="G293:G294" si="200">IF(B293&gt;0,(1+(E293/B293))^(1/($C$6-$B$6))-1,0)</f>
        <v>1.0902683559744997E-2</v>
      </c>
    </row>
    <row r="294" spans="1:7" x14ac:dyDescent="0.2">
      <c r="A294" s="24" t="str">
        <f t="shared" si="183"/>
        <v>All occupations</v>
      </c>
      <c r="B294" s="34">
        <f>SUM(B268:B293)</f>
        <v>35.520981960503292</v>
      </c>
      <c r="C294" s="34">
        <f t="shared" ref="C294:F294" si="201">SUM(C268:C293)</f>
        <v>22.014480676873692</v>
      </c>
      <c r="D294" s="34">
        <f t="shared" si="201"/>
        <v>-13.506501283629596</v>
      </c>
      <c r="E294" s="34">
        <f t="shared" si="201"/>
        <v>9.6945457912529385</v>
      </c>
      <c r="F294" s="34">
        <f t="shared" si="201"/>
        <v>-3.8119554923766552</v>
      </c>
      <c r="G294" s="234">
        <f t="shared" si="200"/>
        <v>1.6217905363679508E-2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East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0.21250844799040181</v>
      </c>
      <c r="Q7" s="11">
        <f>'Occ T1'!J16</f>
        <v>48.505899252457638</v>
      </c>
    </row>
    <row r="8" spans="1:17" x14ac:dyDescent="0.2">
      <c r="O8" t="str">
        <f>name!E11</f>
        <v>Process, plant and machine operatives</v>
      </c>
      <c r="P8" s="11">
        <f>'Occ T1'!H15</f>
        <v>-4.6541762171636378</v>
      </c>
      <c r="Q8" s="11">
        <f>'Occ T1'!J15</f>
        <v>21.220067422153132</v>
      </c>
    </row>
    <row r="9" spans="1:17" x14ac:dyDescent="0.2">
      <c r="O9" t="str">
        <f>name!E10</f>
        <v>Sales and customer service occupations</v>
      </c>
      <c r="P9" s="11">
        <f>'Occ T1'!H14</f>
        <v>4.0932727309813686</v>
      </c>
      <c r="Q9" s="11">
        <f>'Occ T1'!J14</f>
        <v>52.384764826417587</v>
      </c>
    </row>
    <row r="10" spans="1:17" x14ac:dyDescent="0.2">
      <c r="O10" t="str">
        <f>name!E9</f>
        <v>Caring, leisure and other service occupations</v>
      </c>
      <c r="P10" s="11">
        <f>'Occ T1'!H13</f>
        <v>1.8371688021591694</v>
      </c>
      <c r="Q10" s="11">
        <f>'Occ T1'!J13</f>
        <v>48.657174259230018</v>
      </c>
    </row>
    <row r="11" spans="1:17" x14ac:dyDescent="0.2">
      <c r="O11" t="str">
        <f>name!E8</f>
        <v>Skilled trades occupations</v>
      </c>
      <c r="P11" s="11">
        <f>'Occ T1'!H12</f>
        <v>-7.7535379416870569</v>
      </c>
      <c r="Q11" s="11">
        <f>'Occ T1'!J12</f>
        <v>25.863747750911543</v>
      </c>
    </row>
    <row r="12" spans="1:17" x14ac:dyDescent="0.2">
      <c r="O12" t="str">
        <f>name!E7</f>
        <v>Administrative and secretarial occupations</v>
      </c>
      <c r="P12" s="11">
        <f>'Occ T1'!H11</f>
        <v>-1.9712646256401172</v>
      </c>
      <c r="Q12" s="11">
        <f>'Occ T1'!J11</f>
        <v>49.255945514478938</v>
      </c>
    </row>
    <row r="13" spans="1:17" x14ac:dyDescent="0.2">
      <c r="O13" t="str">
        <f>name!E6</f>
        <v>Associate professional occupations</v>
      </c>
      <c r="P13" s="11">
        <f>'Occ T1'!H10</f>
        <v>18.461047480379676</v>
      </c>
      <c r="Q13" s="11">
        <f>'Occ T1'!J10</f>
        <v>74.688259089772856</v>
      </c>
    </row>
    <row r="14" spans="1:17" x14ac:dyDescent="0.2">
      <c r="O14" t="str">
        <f>name!E5</f>
        <v>Professional occupations</v>
      </c>
      <c r="P14" s="11">
        <f>'Occ T1'!H9</f>
        <v>34.338146193645315</v>
      </c>
      <c r="Q14" s="11">
        <f>'Occ T1'!J9</f>
        <v>134.59063985380013</v>
      </c>
    </row>
    <row r="15" spans="1:17" x14ac:dyDescent="0.2">
      <c r="O15" t="str">
        <f>name!E4</f>
        <v>Managers, directors and senior officials</v>
      </c>
      <c r="P15" s="11">
        <f>'Occ T1'!H8</f>
        <v>4.1488351293348558</v>
      </c>
      <c r="Q15" s="11">
        <f>'Occ T1'!J8</f>
        <v>44.347006083204967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-1.227472074891061</v>
      </c>
      <c r="Q37" s="11">
        <f>'Occ T2'!J8</f>
        <v>21.269125580110135</v>
      </c>
    </row>
    <row r="38" spans="1:17" x14ac:dyDescent="0.2">
      <c r="O38" s="10" t="str">
        <f>name!D5</f>
        <v>12 Other managers and proprietors</v>
      </c>
      <c r="P38" s="11">
        <f>'Occ T2'!H9</f>
        <v>5.3763072042259203</v>
      </c>
      <c r="Q38" s="11">
        <f>'Occ T2'!J9</f>
        <v>23.077880503094836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17.061878348385342</v>
      </c>
      <c r="Q39" s="11">
        <f>'Occ T2'!J10</f>
        <v>37.47954856261137</v>
      </c>
    </row>
    <row r="40" spans="1:17" x14ac:dyDescent="0.2">
      <c r="O40" s="10" t="str">
        <f>name!D7</f>
        <v>22 Health professionals</v>
      </c>
      <c r="P40" s="11">
        <f>'Occ T2'!H11</f>
        <v>5.6083626619629783</v>
      </c>
      <c r="Q40" s="11">
        <f>'Occ T2'!J11</f>
        <v>38.971844753335674</v>
      </c>
    </row>
    <row r="41" spans="1:17" x14ac:dyDescent="0.2">
      <c r="O41" s="10" t="str">
        <f>name!D8</f>
        <v>23 Teaching and other educational professionals</v>
      </c>
      <c r="P41" s="11">
        <f>'Occ T2'!H12</f>
        <v>4.0787213101973734</v>
      </c>
      <c r="Q41" s="11">
        <f>'Occ T2'!J12</f>
        <v>25.722074450894372</v>
      </c>
    </row>
    <row r="42" spans="1:17" x14ac:dyDescent="0.2">
      <c r="O42" s="10" t="str">
        <f>name!D9</f>
        <v>24 Business, media and public service professionals</v>
      </c>
      <c r="P42" s="11">
        <f>'Occ T2'!H13</f>
        <v>7.5891838730996</v>
      </c>
      <c r="Q42" s="11">
        <f>'Occ T2'!J13</f>
        <v>32.417172086958686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-0.1759372635548111</v>
      </c>
      <c r="Q43" s="11">
        <f>'Occ T2'!J14</f>
        <v>7.2056787823998603</v>
      </c>
    </row>
    <row r="44" spans="1:17" x14ac:dyDescent="0.2">
      <c r="O44" s="10" t="str">
        <f>name!D11</f>
        <v>32 Health and social care associate professionals</v>
      </c>
      <c r="P44" s="11">
        <f>'Occ T2'!H15</f>
        <v>18.509901657549488</v>
      </c>
      <c r="Q44" s="11">
        <f>'Occ T2'!J15</f>
        <v>38.851956045204176</v>
      </c>
    </row>
    <row r="45" spans="1:17" x14ac:dyDescent="0.2">
      <c r="O45" s="10" t="str">
        <f>name!D12</f>
        <v>33 Protective service occupations</v>
      </c>
      <c r="P45" s="11">
        <f>'Occ T2'!H16</f>
        <v>-1.794596059550539</v>
      </c>
      <c r="Q45" s="11">
        <f>'Occ T2'!J16</f>
        <v>2.003450249155152</v>
      </c>
    </row>
    <row r="46" spans="1:17" x14ac:dyDescent="0.2">
      <c r="O46" s="10" t="str">
        <f>name!D13</f>
        <v>34 Culture, media and sports occupations</v>
      </c>
      <c r="P46" s="11">
        <f>'Occ T2'!H17</f>
        <v>-0.41745164830896719</v>
      </c>
      <c r="Q46" s="11">
        <f>'Occ T2'!J17</f>
        <v>4.7731162776859364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2.3391307942445039</v>
      </c>
      <c r="Q47" s="11">
        <f>'Occ T2'!J18</f>
        <v>21.854057735327736</v>
      </c>
    </row>
    <row r="48" spans="1:17" x14ac:dyDescent="0.2">
      <c r="O48" s="10" t="str">
        <f>name!D15</f>
        <v>41 Administrative occupations</v>
      </c>
      <c r="P48" s="11">
        <f>'Occ T2'!H19</f>
        <v>1.3782670348336978</v>
      </c>
      <c r="Q48" s="11">
        <f>'Occ T2'!J19</f>
        <v>44.589292836320645</v>
      </c>
    </row>
    <row r="49" spans="15:17" x14ac:dyDescent="0.2">
      <c r="O49" s="10" t="str">
        <f>name!D16</f>
        <v>42 Secretarial and related occupations</v>
      </c>
      <c r="P49" s="11">
        <f>'Occ T2'!H20</f>
        <v>-3.349531660473815</v>
      </c>
      <c r="Q49" s="11">
        <f>'Occ T2'!J20</f>
        <v>4.6666526781582949</v>
      </c>
    </row>
    <row r="50" spans="15:17" x14ac:dyDescent="0.2">
      <c r="O50" s="10" t="str">
        <f>name!D17</f>
        <v>51 Skilled agricultural and related trades</v>
      </c>
      <c r="P50" s="11">
        <f>'Occ T2'!H21</f>
        <v>0.7247404680448728</v>
      </c>
      <c r="Q50" s="11">
        <f>'Occ T2'!J21</f>
        <v>5.4207060643200737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-4.5160049240313143</v>
      </c>
      <c r="Q51" s="11">
        <f>'Occ T2'!J22</f>
        <v>6.6447248341607477</v>
      </c>
    </row>
    <row r="52" spans="15:17" x14ac:dyDescent="0.2">
      <c r="O52" s="10" t="str">
        <f>name!D19</f>
        <v>53 Skilled construction and building trades</v>
      </c>
      <c r="P52" s="11">
        <f>'Occ T2'!H23</f>
        <v>-4.7334969005387855</v>
      </c>
      <c r="Q52" s="11">
        <f>'Occ T2'!J23</f>
        <v>5.5058935870588837</v>
      </c>
    </row>
    <row r="53" spans="15:17" x14ac:dyDescent="0.2">
      <c r="O53" s="10" t="str">
        <f>name!D20</f>
        <v>54 Textiles, printing and other skilled trades</v>
      </c>
      <c r="P53" s="11">
        <f>'Occ T2'!H24</f>
        <v>0.7712234148381647</v>
      </c>
      <c r="Q53" s="11">
        <f>'Occ T2'!J24</f>
        <v>8.2924232653718306</v>
      </c>
    </row>
    <row r="54" spans="15:17" x14ac:dyDescent="0.2">
      <c r="O54" s="10" t="str">
        <f>name!D21</f>
        <v>61 Caring personal service occupations</v>
      </c>
      <c r="P54" s="11">
        <f>'Occ T2'!H25</f>
        <v>3.760417634570679</v>
      </c>
      <c r="Q54" s="11">
        <f>'Occ T2'!J25</f>
        <v>40.576178304902093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-1.7001754416097903</v>
      </c>
      <c r="Q55" s="11">
        <f>'Occ T2'!J26</f>
        <v>7.8457924507698831</v>
      </c>
    </row>
    <row r="56" spans="15:17" x14ac:dyDescent="0.2">
      <c r="O56" s="10" t="str">
        <f>name!D23</f>
        <v>63 Community and civil enforcement occupations</v>
      </c>
      <c r="P56" s="11">
        <f>'Occ T2'!H27</f>
        <v>-0.22307339080173305</v>
      </c>
      <c r="Q56" s="11">
        <f>'Occ T2'!J27</f>
        <v>0.23520350355802799</v>
      </c>
    </row>
    <row r="57" spans="15:17" x14ac:dyDescent="0.2">
      <c r="O57" s="10" t="str">
        <f>name!D24</f>
        <v>71 Sales occupations</v>
      </c>
      <c r="P57" s="11">
        <f>'Occ T2'!H28</f>
        <v>-0.36749461580750165</v>
      </c>
      <c r="Q57" s="11">
        <f>'Occ T2'!J28</f>
        <v>39.070322928475861</v>
      </c>
    </row>
    <row r="58" spans="15:17" x14ac:dyDescent="0.2">
      <c r="O58" s="10" t="str">
        <f>name!D25</f>
        <v>72 Customer service occupations</v>
      </c>
      <c r="P58" s="11">
        <f>'Occ T2'!H29</f>
        <v>4.4607673467888738</v>
      </c>
      <c r="Q58" s="11">
        <f>'Occ T2'!J29</f>
        <v>13.314441897941732</v>
      </c>
    </row>
    <row r="59" spans="15:17" x14ac:dyDescent="0.2">
      <c r="O59" s="10" t="str">
        <f>name!D26</f>
        <v>81 Process, plant and machine operatives</v>
      </c>
      <c r="P59" s="11">
        <f>'Occ T2'!H30</f>
        <v>-1.9406700449731211</v>
      </c>
      <c r="Q59" s="11">
        <f>'Occ T2'!J30</f>
        <v>7.9916446339030411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-2.7135061721905096</v>
      </c>
      <c r="Q60" s="11">
        <f>'Occ T2'!J31</f>
        <v>13.228422788250098</v>
      </c>
    </row>
    <row r="61" spans="15:17" x14ac:dyDescent="0.2">
      <c r="O61" s="10" t="str">
        <f>name!D28</f>
        <v>91 Elementary trades and related occupations</v>
      </c>
      <c r="P61" s="11">
        <f>'Occ T2'!H32</f>
        <v>11.63916685810004</v>
      </c>
      <c r="Q61" s="11">
        <f>'Occ T2'!J32</f>
        <v>20.920078384602171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-11.426658410109638</v>
      </c>
      <c r="Q62" s="11">
        <f>'Occ T2'!J33</f>
        <v>27.585820867855467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48.711999999999989</v>
      </c>
      <c r="Q64" s="11">
        <f>'Occ T2'!J35</f>
        <v>499.51350405242675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East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898.44400000000007</v>
      </c>
      <c r="C8" s="305">
        <f>SUM(C9:C17)</f>
        <v>913.58299999999963</v>
      </c>
      <c r="D8" s="305">
        <f>SUM(D9:D17)</f>
        <v>947.15600000000018</v>
      </c>
      <c r="E8" s="304"/>
      <c r="F8" s="305">
        <f>SUM(F9:F17)</f>
        <v>12.017507705166349</v>
      </c>
      <c r="G8" s="305">
        <f>SUM(G9:G17)</f>
        <v>14.842130262256765</v>
      </c>
      <c r="H8" s="305">
        <f>SUM(H9:H17)</f>
        <v>18.636893099097399</v>
      </c>
      <c r="I8" s="304"/>
      <c r="J8" s="305">
        <f>SUM(J9:J17)</f>
        <v>77.675399740572502</v>
      </c>
      <c r="K8" s="305">
        <f>SUM(K9:K17)</f>
        <v>93.144316153122261</v>
      </c>
      <c r="L8" s="305">
        <f>SUM(L9:L17)</f>
        <v>114.30172470980047</v>
      </c>
      <c r="M8" s="304"/>
      <c r="N8" s="305">
        <f>SUM(N9:N17)</f>
        <v>161.69010378977538</v>
      </c>
      <c r="O8" s="305">
        <f>SUM(O9:O17)</f>
        <v>181.72036015300841</v>
      </c>
      <c r="P8" s="305">
        <f>SUM(P9:P17)</f>
        <v>225.99174305209905</v>
      </c>
      <c r="Q8" s="306"/>
      <c r="R8" s="305">
        <f>SUM(R9:R17)</f>
        <v>49.49278648123704</v>
      </c>
      <c r="S8" s="305">
        <f>SUM(S9:S17)</f>
        <v>48.426908949337346</v>
      </c>
      <c r="T8" s="305">
        <f>SUM(T9:T17)</f>
        <v>53.825365477237639</v>
      </c>
      <c r="U8" s="306"/>
      <c r="V8" s="305">
        <f>SUM(V9:V17)</f>
        <v>42.032738048243196</v>
      </c>
      <c r="W8" s="305">
        <f>SUM(W9:W17)</f>
        <v>44.880602471878426</v>
      </c>
      <c r="X8" s="305">
        <f>SUM(X9:X17)</f>
        <v>52.518123357921617</v>
      </c>
      <c r="Y8" s="306"/>
      <c r="Z8" s="305">
        <f>SUM(Z9:Z17)</f>
        <v>222.55133955313556</v>
      </c>
      <c r="AA8" s="305">
        <f>SUM(AA9:AA17)</f>
        <v>215.79098689196275</v>
      </c>
      <c r="AB8" s="305">
        <f>SUM(AB9:AB17)</f>
        <v>227.2304110047873</v>
      </c>
      <c r="AC8" s="306"/>
      <c r="AD8" s="305">
        <f>SUM(AD9:AD17)</f>
        <v>200.81674239577026</v>
      </c>
      <c r="AE8" s="305">
        <f>SUM(AE9:AE17)</f>
        <v>193.48193820470328</v>
      </c>
      <c r="AF8" s="305">
        <f>SUM(AF9:AF17)</f>
        <v>175.37836323559003</v>
      </c>
      <c r="AG8" s="306"/>
      <c r="AH8" s="305">
        <f>SUM(AH9:AH17)</f>
        <v>96.646400325596588</v>
      </c>
      <c r="AI8" s="305">
        <f>SUM(AI9:AI17)</f>
        <v>91.158550437016686</v>
      </c>
      <c r="AJ8" s="305">
        <f>SUM(AJ9:AJ17)</f>
        <v>57.258895386592989</v>
      </c>
      <c r="AK8" s="306"/>
      <c r="AL8" s="305">
        <f>SUM(AL9:AL17)</f>
        <v>35.520981960503292</v>
      </c>
      <c r="AM8" s="305">
        <f>SUM(AM9:AM17)</f>
        <v>30.137206476713779</v>
      </c>
      <c r="AN8" s="305">
        <f>SUM(AN9:AN17)</f>
        <v>22.014480676873696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76.087845228449325</v>
      </c>
      <c r="C9" s="304">
        <f t="shared" ref="B9:D17" si="0">SUM(C21,C33,C51,C63,C75,C93)</f>
        <v>71.736601082075907</v>
      </c>
      <c r="D9" s="304">
        <f t="shared" si="0"/>
        <v>80.236680357784152</v>
      </c>
      <c r="E9" s="304"/>
      <c r="F9" s="304">
        <f t="shared" ref="F9:H17" si="1">SUM(F21,F33,F51,F63,F75,F93)</f>
        <v>0.74671438282539104</v>
      </c>
      <c r="G9" s="304">
        <f t="shared" si="1"/>
        <v>0.87178218479676983</v>
      </c>
      <c r="H9" s="304">
        <f t="shared" si="1"/>
        <v>1.2275883015545528</v>
      </c>
      <c r="I9" s="304"/>
      <c r="J9" s="304">
        <f t="shared" ref="J9:L17" si="2">SUM(J21,J33,J51,J63,J75,J93)</f>
        <v>7.1601654547245115</v>
      </c>
      <c r="K9" s="304">
        <f t="shared" si="2"/>
        <v>7.8578550210701756</v>
      </c>
      <c r="L9" s="304">
        <f t="shared" si="2"/>
        <v>10.391861289359648</v>
      </c>
      <c r="M9" s="304"/>
      <c r="N9" s="304">
        <f t="shared" ref="N9:P17" si="3">SUM(N21,N33,N51,N63,N75,N93)</f>
        <v>18.012744881266919</v>
      </c>
      <c r="O9" s="304">
        <f t="shared" si="3"/>
        <v>18.523703570631756</v>
      </c>
      <c r="P9" s="304">
        <f t="shared" si="3"/>
        <v>22.808673721833774</v>
      </c>
      <c r="Q9" s="306"/>
      <c r="R9" s="304">
        <f t="shared" ref="R9:T9" si="4">SUM(R21,R33,R51,R63,R75,R93)</f>
        <v>5.0554074134364182</v>
      </c>
      <c r="S9" s="304">
        <f t="shared" si="4"/>
        <v>4.8294707403815362</v>
      </c>
      <c r="T9" s="304">
        <f t="shared" si="4"/>
        <v>5.8834981818470142</v>
      </c>
      <c r="U9" s="306"/>
      <c r="V9" s="304">
        <f t="shared" ref="V9:X9" si="5">SUM(V21,V33,V51,V63,V75,V93)</f>
        <v>4.8424548313449511</v>
      </c>
      <c r="W9" s="304">
        <f t="shared" si="5"/>
        <v>4.6412047416312028</v>
      </c>
      <c r="X9" s="304">
        <f t="shared" si="5"/>
        <v>5.2206321291670079</v>
      </c>
      <c r="Y9" s="306"/>
      <c r="Z9" s="304">
        <f t="shared" ref="Z9:AB9" si="6">SUM(Z21,Z33,Z51,Z63,Z75,Z93)</f>
        <v>17.336768424302221</v>
      </c>
      <c r="AA9" s="304">
        <f t="shared" si="6"/>
        <v>14.024911402883269</v>
      </c>
      <c r="AB9" s="304">
        <f t="shared" si="6"/>
        <v>15.414604577332971</v>
      </c>
      <c r="AC9" s="306"/>
      <c r="AD9" s="304">
        <f>SUM(AD21,AD33,AD51,AD63,AD75,AD93)</f>
        <v>13.842612633341</v>
      </c>
      <c r="AE9" s="304">
        <f t="shared" ref="AE9:AF9" si="7">SUM(AE21,AE33,AE51,AE63,AE75,AE93)</f>
        <v>12.518916107568357</v>
      </c>
      <c r="AF9" s="304">
        <f t="shared" si="7"/>
        <v>12.549803364310025</v>
      </c>
      <c r="AG9" s="306"/>
      <c r="AH9" s="304">
        <f t="shared" ref="AH9:AJ9" si="8">SUM(AH21,AH33,AH51,AH63,AH75,AH93)</f>
        <v>7.0421346844505059</v>
      </c>
      <c r="AI9" s="304">
        <f t="shared" si="8"/>
        <v>6.538912038584737</v>
      </c>
      <c r="AJ9" s="304">
        <f t="shared" si="8"/>
        <v>4.7686138527471824</v>
      </c>
      <c r="AK9" s="306"/>
      <c r="AL9" s="304">
        <f t="shared" ref="AL9:AN9" si="9">SUM(AL21,AL33,AL51,AL63,AL75,AL93)</f>
        <v>2.0488425227574139</v>
      </c>
      <c r="AM9" s="304">
        <f t="shared" si="9"/>
        <v>1.9298452745280965</v>
      </c>
      <c r="AN9" s="304">
        <f t="shared" si="9"/>
        <v>1.9714049396319746</v>
      </c>
    </row>
    <row r="10" spans="1:40" x14ac:dyDescent="0.2">
      <c r="A10" s="13" t="str">
        <f>name!E5</f>
        <v>Professional occupations</v>
      </c>
      <c r="B10" s="304">
        <f t="shared" si="0"/>
        <v>192.11620061130321</v>
      </c>
      <c r="C10" s="304">
        <f t="shared" si="0"/>
        <v>204.69159213637897</v>
      </c>
      <c r="D10" s="304">
        <f t="shared" si="0"/>
        <v>226.45434680494867</v>
      </c>
      <c r="E10" s="304"/>
      <c r="F10" s="304">
        <f t="shared" si="1"/>
        <v>9.4217015718302051</v>
      </c>
      <c r="G10" s="304">
        <f t="shared" si="1"/>
        <v>11.690741301244719</v>
      </c>
      <c r="H10" s="304">
        <f t="shared" si="1"/>
        <v>14.380142153750285</v>
      </c>
      <c r="I10" s="304"/>
      <c r="J10" s="304">
        <f t="shared" si="2"/>
        <v>46.143478018816907</v>
      </c>
      <c r="K10" s="304">
        <f t="shared" si="2"/>
        <v>54.885123076420349</v>
      </c>
      <c r="L10" s="304">
        <f t="shared" si="2"/>
        <v>64.746472733942028</v>
      </c>
      <c r="M10" s="304"/>
      <c r="N10" s="304">
        <f t="shared" si="3"/>
        <v>64.777589065362235</v>
      </c>
      <c r="O10" s="304">
        <f t="shared" si="3"/>
        <v>69.472708035019366</v>
      </c>
      <c r="P10" s="304">
        <f t="shared" si="3"/>
        <v>80.952031001088443</v>
      </c>
      <c r="Q10" s="306"/>
      <c r="R10" s="304">
        <f t="shared" ref="R10:T10" si="10">SUM(R22,R34,R52,R64,R76,R94)</f>
        <v>11.25764942360748</v>
      </c>
      <c r="S10" s="304">
        <f t="shared" si="10"/>
        <v>7.4704932317508863</v>
      </c>
      <c r="T10" s="304">
        <f t="shared" si="10"/>
        <v>5.1525465166537634</v>
      </c>
      <c r="U10" s="306"/>
      <c r="V10" s="304">
        <f t="shared" ref="V10:X10" si="11">SUM(V22,V34,V52,V64,V76,V94)</f>
        <v>8.1424179619634138</v>
      </c>
      <c r="W10" s="304">
        <f t="shared" si="11"/>
        <v>8.8912789677970441</v>
      </c>
      <c r="X10" s="304">
        <f t="shared" si="11"/>
        <v>9.6911492823876237</v>
      </c>
      <c r="Y10" s="306"/>
      <c r="Z10" s="304">
        <f t="shared" ref="Z10:AB10" si="12">SUM(Z22,Z34,Z52,Z64,Z76,Z94)</f>
        <v>26.245060202959813</v>
      </c>
      <c r="AA10" s="304">
        <f t="shared" si="12"/>
        <v>25.777761908989355</v>
      </c>
      <c r="AB10" s="304">
        <f t="shared" si="12"/>
        <v>28.09425144690146</v>
      </c>
      <c r="AC10" s="306"/>
      <c r="AD10" s="304">
        <f t="shared" ref="AD10:AF10" si="13">SUM(AD22,AD34,AD52,AD64,AD76,AD94)</f>
        <v>16.643524766199082</v>
      </c>
      <c r="AE10" s="304">
        <f t="shared" si="13"/>
        <v>16.520505844763999</v>
      </c>
      <c r="AF10" s="304">
        <f t="shared" si="13"/>
        <v>15.812168524002296</v>
      </c>
      <c r="AG10" s="306"/>
      <c r="AH10" s="304">
        <f t="shared" ref="AH10:AJ10" si="14">SUM(AH22,AH34,AH52,AH64,AH76,AH94)</f>
        <v>7.6771738841304984</v>
      </c>
      <c r="AI10" s="304">
        <f t="shared" si="14"/>
        <v>7.8824111315853962</v>
      </c>
      <c r="AJ10" s="304">
        <f t="shared" si="14"/>
        <v>5.4210270396656952</v>
      </c>
      <c r="AK10" s="306"/>
      <c r="AL10" s="304">
        <f t="shared" ref="AL10:AN10" si="15">SUM(AL22,AL34,AL52,AL64,AL76,AL94)</f>
        <v>1.8076057164335624</v>
      </c>
      <c r="AM10" s="304">
        <f t="shared" si="15"/>
        <v>2.1005686388078622</v>
      </c>
      <c r="AN10" s="304">
        <f t="shared" si="15"/>
        <v>2.2045581065570632</v>
      </c>
    </row>
    <row r="11" spans="1:40" x14ac:dyDescent="0.2">
      <c r="A11" s="13" t="str">
        <f>name!E6</f>
        <v>Associate professional occupations</v>
      </c>
      <c r="B11" s="304">
        <f>SUM(B23,B35,B53,B65,B77,B95)</f>
        <v>106.15507602723095</v>
      </c>
      <c r="C11" s="304">
        <f t="shared" si="0"/>
        <v>113.05445087657088</v>
      </c>
      <c r="D11" s="304">
        <f>SUM(D23,D35,D53,D65,D77,D95)</f>
        <v>124.61612350761064</v>
      </c>
      <c r="E11" s="304"/>
      <c r="F11" s="304">
        <f t="shared" si="1"/>
        <v>0.94403785766019965</v>
      </c>
      <c r="G11" s="304">
        <f t="shared" si="1"/>
        <v>1.1347062300185393</v>
      </c>
      <c r="H11" s="304">
        <f t="shared" si="1"/>
        <v>1.5220376663251109</v>
      </c>
      <c r="I11" s="304"/>
      <c r="J11" s="304">
        <f t="shared" si="2"/>
        <v>11.010181714195493</v>
      </c>
      <c r="K11" s="304">
        <f t="shared" si="2"/>
        <v>13.375715513872523</v>
      </c>
      <c r="L11" s="304">
        <f t="shared" si="2"/>
        <v>16.638321560827887</v>
      </c>
      <c r="M11" s="304"/>
      <c r="N11" s="304">
        <f t="shared" si="3"/>
        <v>27.993077354548539</v>
      </c>
      <c r="O11" s="304">
        <f t="shared" si="3"/>
        <v>33.259083885045101</v>
      </c>
      <c r="P11" s="304">
        <f t="shared" si="3"/>
        <v>42.284832269706719</v>
      </c>
      <c r="Q11" s="306"/>
      <c r="R11" s="304">
        <f t="shared" ref="R11:T11" si="16">SUM(R23,R35,R53,R65,R77,R95)</f>
        <v>8.490928930364845</v>
      </c>
      <c r="S11" s="304">
        <f t="shared" si="16"/>
        <v>8.9538226520920325</v>
      </c>
      <c r="T11" s="304">
        <f t="shared" si="16"/>
        <v>8.5174840562941139</v>
      </c>
      <c r="U11" s="306"/>
      <c r="V11" s="304">
        <f t="shared" ref="V11:X11" si="17">SUM(V23,V35,V53,V65,V77,V95)</f>
        <v>6.2866389117903374</v>
      </c>
      <c r="W11" s="304">
        <f t="shared" si="17"/>
        <v>6.4331510372408882</v>
      </c>
      <c r="X11" s="304">
        <f t="shared" si="17"/>
        <v>7.3529274019185209</v>
      </c>
      <c r="Y11" s="306"/>
      <c r="Z11" s="304">
        <f t="shared" ref="Z11:AB11" si="18">SUM(Z23,Z35,Z53,Z65,Z77,Z95)</f>
        <v>24.614942326224678</v>
      </c>
      <c r="AA11" s="304">
        <f t="shared" si="18"/>
        <v>24.144191091437477</v>
      </c>
      <c r="AB11" s="304">
        <f t="shared" si="18"/>
        <v>26.159776828817911</v>
      </c>
      <c r="AC11" s="306"/>
      <c r="AD11" s="304">
        <f t="shared" ref="AD11:AF11" si="19">SUM(AD23,AD35,AD53,AD65,AD77,AD95)</f>
        <v>17.32618757695851</v>
      </c>
      <c r="AE11" s="304">
        <f t="shared" si="19"/>
        <v>16.861847975407059</v>
      </c>
      <c r="AF11" s="304">
        <f t="shared" si="19"/>
        <v>15.434101807056472</v>
      </c>
      <c r="AG11" s="306"/>
      <c r="AH11" s="304">
        <f t="shared" ref="AH11:AJ11" si="20">SUM(AH23,AH35,AH53,AH65,AH77,AH95)</f>
        <v>7.7165903439222365</v>
      </c>
      <c r="AI11" s="304">
        <f t="shared" si="20"/>
        <v>7.1427410847498969</v>
      </c>
      <c r="AJ11" s="304">
        <f t="shared" si="20"/>
        <v>4.7250656400405404</v>
      </c>
      <c r="AK11" s="306"/>
      <c r="AL11" s="304">
        <f t="shared" ref="AL11:AN11" si="21">SUM(AL23,AL35,AL53,AL65,AL77,AL95)</f>
        <v>1.7724910115661112</v>
      </c>
      <c r="AM11" s="304">
        <f t="shared" si="21"/>
        <v>1.7491914067073651</v>
      </c>
      <c r="AN11" s="304">
        <f t="shared" si="21"/>
        <v>1.9815762766233631</v>
      </c>
    </row>
    <row r="12" spans="1:40" x14ac:dyDescent="0.2">
      <c r="A12" s="13" t="str">
        <f>name!E7</f>
        <v>Administrative and secretarial occupations</v>
      </c>
      <c r="B12" s="304">
        <f t="shared" si="0"/>
        <v>99.783883511159161</v>
      </c>
      <c r="C12" s="304">
        <f t="shared" si="0"/>
        <v>101.77644350220437</v>
      </c>
      <c r="D12" s="304">
        <f t="shared" si="0"/>
        <v>97.812618885519058</v>
      </c>
      <c r="E12" s="304"/>
      <c r="F12" s="304">
        <f t="shared" si="1"/>
        <v>0.4271329904036737</v>
      </c>
      <c r="G12" s="304">
        <f t="shared" si="1"/>
        <v>0.52880247602593899</v>
      </c>
      <c r="H12" s="304">
        <f t="shared" si="1"/>
        <v>0.66971785258868921</v>
      </c>
      <c r="I12" s="304"/>
      <c r="J12" s="304">
        <f t="shared" si="2"/>
        <v>5.199824270248544</v>
      </c>
      <c r="K12" s="304">
        <f t="shared" si="2"/>
        <v>6.5848803354375836</v>
      </c>
      <c r="L12" s="304">
        <f t="shared" si="2"/>
        <v>8.0368532339020895</v>
      </c>
      <c r="M12" s="304"/>
      <c r="N12" s="304">
        <f t="shared" si="3"/>
        <v>18.202173144273083</v>
      </c>
      <c r="O12" s="304">
        <f t="shared" si="3"/>
        <v>21.783115165364435</v>
      </c>
      <c r="P12" s="304">
        <f t="shared" si="3"/>
        <v>28.078210808763064</v>
      </c>
      <c r="Q12" s="306"/>
      <c r="R12" s="304">
        <f t="shared" ref="R12:T12" si="22">SUM(R24,R36,R54,R66,R78,R96)</f>
        <v>7.081316148248824</v>
      </c>
      <c r="S12" s="304">
        <f t="shared" si="22"/>
        <v>7.9047284716754769</v>
      </c>
      <c r="T12" s="304">
        <f t="shared" si="22"/>
        <v>9.3311244394575397</v>
      </c>
      <c r="U12" s="306"/>
      <c r="V12" s="304">
        <f t="shared" ref="V12:X12" si="23">SUM(V24,V36,V54,V66,V78,V96)</f>
        <v>6.378213980856227</v>
      </c>
      <c r="W12" s="304">
        <f t="shared" si="23"/>
        <v>7.0258184546624785</v>
      </c>
      <c r="X12" s="304">
        <f t="shared" si="23"/>
        <v>8.5381030847138852</v>
      </c>
      <c r="Y12" s="306"/>
      <c r="Z12" s="304">
        <f t="shared" ref="Z12:AA12" si="24">SUM(Z24,Z36,Z54,Z66,Z78,Z96)</f>
        <v>23.887337900967378</v>
      </c>
      <c r="AA12" s="304">
        <f t="shared" si="24"/>
        <v>24.468830252641496</v>
      </c>
      <c r="AB12" s="304">
        <f>SUM(AB24,AB36,AB54,AB66,AB78,AB96)</f>
        <v>22.043045158832179</v>
      </c>
      <c r="AC12" s="306"/>
      <c r="AD12" s="304">
        <f t="shared" ref="AD12:AE12" si="25">SUM(AD24,AD36,AD54,AD66,AD78,AD96)</f>
        <v>24.609401225223898</v>
      </c>
      <c r="AE12" s="304">
        <f t="shared" si="25"/>
        <v>22.009636113818203</v>
      </c>
      <c r="AF12" s="304">
        <f>SUM(AF24,AF36,AF54,AF66,AF78,AF96)</f>
        <v>15.539590020948589</v>
      </c>
      <c r="AG12" s="306"/>
      <c r="AH12" s="304">
        <f t="shared" ref="AH12:AI12" si="26">SUM(AH24,AH36,AH54,AH66,AH78,AH96)</f>
        <v>10.800240643628115</v>
      </c>
      <c r="AI12" s="304">
        <f t="shared" si="26"/>
        <v>7.9948629210708599</v>
      </c>
      <c r="AJ12" s="304">
        <f>SUM(AJ24,AJ36,AJ54,AJ66,AJ78,AJ96)</f>
        <v>2.6043995815396528</v>
      </c>
      <c r="AK12" s="306"/>
      <c r="AL12" s="304">
        <f t="shared" ref="AL12:AM12" si="27">SUM(AL24,AL36,AL54,AL66,AL78,AL96)</f>
        <v>3.1982432073094245</v>
      </c>
      <c r="AM12" s="304">
        <f t="shared" si="27"/>
        <v>3.4757693115078938</v>
      </c>
      <c r="AN12" s="304">
        <f>SUM(AN24,AN36,AN54,AN66,AN78,AN96)</f>
        <v>2.9715747047733596</v>
      </c>
    </row>
    <row r="13" spans="1:40" x14ac:dyDescent="0.2">
      <c r="A13" s="13" t="str">
        <f>name!E8</f>
        <v>Skilled trades occupations</v>
      </c>
      <c r="B13" s="304">
        <f t="shared" si="0"/>
        <v>84.051947616950088</v>
      </c>
      <c r="C13" s="304">
        <f t="shared" si="0"/>
        <v>81.61061840273392</v>
      </c>
      <c r="D13" s="304">
        <f t="shared" si="0"/>
        <v>76.298409675263031</v>
      </c>
      <c r="E13" s="304"/>
      <c r="F13" s="304">
        <f t="shared" si="1"/>
        <v>8.6648749263503716E-2</v>
      </c>
      <c r="G13" s="304">
        <f t="shared" si="1"/>
        <v>0.11089500360514259</v>
      </c>
      <c r="H13" s="304">
        <f t="shared" si="1"/>
        <v>0.14323271758287562</v>
      </c>
      <c r="I13" s="304"/>
      <c r="J13" s="304">
        <f t="shared" si="2"/>
        <v>1.1023469529682604</v>
      </c>
      <c r="K13" s="304">
        <f t="shared" si="2"/>
        <v>1.449320808871484</v>
      </c>
      <c r="L13" s="304">
        <f t="shared" si="2"/>
        <v>1.9979356170731686</v>
      </c>
      <c r="M13" s="304"/>
      <c r="N13" s="304">
        <f t="shared" si="3"/>
        <v>3.9138756333764539</v>
      </c>
      <c r="O13" s="304">
        <f t="shared" si="3"/>
        <v>4.6763264891402798</v>
      </c>
      <c r="P13" s="304">
        <f t="shared" si="3"/>
        <v>5.6509886933663021</v>
      </c>
      <c r="Q13" s="306"/>
      <c r="R13" s="304">
        <f t="shared" ref="R13:T13" si="28">SUM(R25,R37,R55,R67,R79,R97)</f>
        <v>2.0132662931486758</v>
      </c>
      <c r="S13" s="304">
        <f t="shared" si="28"/>
        <v>2.2878292175984742</v>
      </c>
      <c r="T13" s="304">
        <f t="shared" si="28"/>
        <v>2.8855639713582901</v>
      </c>
      <c r="U13" s="306"/>
      <c r="V13" s="304">
        <f t="shared" ref="V13:X13" si="29">SUM(V25,V37,V55,V67,V79,V97)</f>
        <v>3.6591801660418137</v>
      </c>
      <c r="W13" s="304">
        <f t="shared" si="29"/>
        <v>4.0007030833607944</v>
      </c>
      <c r="X13" s="304">
        <f t="shared" si="29"/>
        <v>4.3045550711344527</v>
      </c>
      <c r="Y13" s="306"/>
      <c r="Z13" s="304">
        <f t="shared" ref="Z13:AB13" si="30">SUM(Z25,Z37,Z55,Z67,Z79,Z97)</f>
        <v>34.191984152610793</v>
      </c>
      <c r="AA13" s="304">
        <f t="shared" si="30"/>
        <v>30.265676461231259</v>
      </c>
      <c r="AB13" s="304">
        <f t="shared" si="30"/>
        <v>28.346615426329066</v>
      </c>
      <c r="AC13" s="306"/>
      <c r="AD13" s="304">
        <f t="shared" ref="AD13:AF13" si="31">SUM(AD25,AD37,AD55,AD67,AD79,AD97)</f>
        <v>24.357050498833537</v>
      </c>
      <c r="AE13" s="304">
        <f t="shared" si="31"/>
        <v>24.784752713808402</v>
      </c>
      <c r="AF13" s="304">
        <f t="shared" si="31"/>
        <v>23.954233143029022</v>
      </c>
      <c r="AG13" s="306"/>
      <c r="AH13" s="304">
        <f t="shared" ref="AH13:AJ13" si="32">SUM(AH25,AH37,AH55,AH67,AH79,AH97)</f>
        <v>9.7451854056915135</v>
      </c>
      <c r="AI13" s="304">
        <f t="shared" si="32"/>
        <v>10.146082987242055</v>
      </c>
      <c r="AJ13" s="304">
        <f t="shared" si="32"/>
        <v>6.838491810247179</v>
      </c>
      <c r="AK13" s="306"/>
      <c r="AL13" s="304">
        <f t="shared" ref="AL13:AN13" si="33">SUM(AL25,AL37,AL55,AL67,AL79,AL97)</f>
        <v>4.9824097650155181</v>
      </c>
      <c r="AM13" s="304">
        <f t="shared" si="33"/>
        <v>3.8890316378760255</v>
      </c>
      <c r="AN13" s="304">
        <f t="shared" si="33"/>
        <v>2.1767932251426836</v>
      </c>
    </row>
    <row r="14" spans="1:40" x14ac:dyDescent="0.2">
      <c r="A14" s="13" t="str">
        <f>name!E9</f>
        <v>Caring, leisure and other service occupations</v>
      </c>
      <c r="B14" s="304">
        <f t="shared" si="0"/>
        <v>84.514129937975781</v>
      </c>
      <c r="C14" s="304">
        <f t="shared" si="0"/>
        <v>83.807883013381002</v>
      </c>
      <c r="D14" s="304">
        <f t="shared" si="0"/>
        <v>86.351298740135107</v>
      </c>
      <c r="E14" s="304"/>
      <c r="F14" s="304">
        <f t="shared" si="1"/>
        <v>5.6392900244876282E-2</v>
      </c>
      <c r="G14" s="304">
        <f t="shared" si="1"/>
        <v>7.0115336318525345E-2</v>
      </c>
      <c r="H14" s="304">
        <f t="shared" si="1"/>
        <v>9.2928352641391848E-2</v>
      </c>
      <c r="I14" s="304"/>
      <c r="J14" s="304">
        <f t="shared" si="2"/>
        <v>2.3053993173883658</v>
      </c>
      <c r="K14" s="304">
        <f t="shared" si="2"/>
        <v>2.8043015891202616</v>
      </c>
      <c r="L14" s="304">
        <f t="shared" si="2"/>
        <v>3.418924642580027</v>
      </c>
      <c r="M14" s="304"/>
      <c r="N14" s="304">
        <f t="shared" si="3"/>
        <v>9.0764243310474555</v>
      </c>
      <c r="O14" s="304">
        <f t="shared" si="3"/>
        <v>10.507473073546612</v>
      </c>
      <c r="P14" s="304">
        <f t="shared" si="3"/>
        <v>13.540773032526637</v>
      </c>
      <c r="Q14" s="306"/>
      <c r="R14" s="304">
        <f>SUM(R26,R38,R56,R68,R80,R98)</f>
        <v>7.1553703262753183</v>
      </c>
      <c r="S14" s="304">
        <f t="shared" ref="S14:T14" si="34">SUM(S26,S38,S56,S68,S80,S98)</f>
        <v>6.9588354074340035</v>
      </c>
      <c r="T14" s="304">
        <f t="shared" si="34"/>
        <v>7.9065827687042134</v>
      </c>
      <c r="U14" s="306"/>
      <c r="V14" s="304">
        <f t="shared" ref="V14:X14" si="35">SUM(V26,V38,V56,V68,V80,V98)</f>
        <v>4.9039004603653193</v>
      </c>
      <c r="W14" s="304">
        <f t="shared" si="35"/>
        <v>4.9355913421310635</v>
      </c>
      <c r="X14" s="304">
        <f t="shared" si="35"/>
        <v>5.9397640282130055</v>
      </c>
      <c r="Y14" s="306"/>
      <c r="Z14" s="304">
        <f t="shared" ref="Z14:AB14" si="36">SUM(Z26,Z38,Z56,Z68,Z80,Z98)</f>
        <v>30.401202881184979</v>
      </c>
      <c r="AA14" s="304">
        <f t="shared" si="36"/>
        <v>32.720109046448357</v>
      </c>
      <c r="AB14" s="304">
        <f t="shared" si="36"/>
        <v>36.395552351035334</v>
      </c>
      <c r="AC14" s="306"/>
      <c r="AD14" s="304">
        <f t="shared" ref="AD14:AF14" si="37">SUM(AD26,AD38,AD56,AD68,AD80,AD98)</f>
        <v>23.136587846437209</v>
      </c>
      <c r="AE14" s="304">
        <f t="shared" si="37"/>
        <v>19.652226525063966</v>
      </c>
      <c r="AF14" s="304">
        <f t="shared" si="37"/>
        <v>14.605659770044113</v>
      </c>
      <c r="AG14" s="306"/>
      <c r="AH14" s="304">
        <f t="shared" ref="AH14:AJ14" si="38">SUM(AH26,AH38,AH56,AH68,AH80,AH98)</f>
        <v>5.6477790071596212</v>
      </c>
      <c r="AI14" s="304">
        <f t="shared" si="38"/>
        <v>4.6400839581359534</v>
      </c>
      <c r="AJ14" s="304">
        <f t="shared" si="38"/>
        <v>3.2188070376191522</v>
      </c>
      <c r="AK14" s="306"/>
      <c r="AL14" s="304">
        <f t="shared" ref="AL14:AN14" si="39">SUM(AL26,AL38,AL56,AL68,AL80,AL98)</f>
        <v>1.8310728678726407</v>
      </c>
      <c r="AM14" s="304">
        <f t="shared" si="39"/>
        <v>1.5191467351822565</v>
      </c>
      <c r="AN14" s="304">
        <f t="shared" si="39"/>
        <v>1.2323067567712369</v>
      </c>
    </row>
    <row r="15" spans="1:40" x14ac:dyDescent="0.2">
      <c r="A15" s="13" t="str">
        <f>name!E10</f>
        <v>Sales and customer service occupations</v>
      </c>
      <c r="B15" s="304">
        <f t="shared" si="0"/>
        <v>94.999460408345556</v>
      </c>
      <c r="C15" s="304">
        <f t="shared" si="0"/>
        <v>96.879125317888679</v>
      </c>
      <c r="D15" s="304">
        <f t="shared" si="0"/>
        <v>99.092733139326754</v>
      </c>
      <c r="E15" s="304"/>
      <c r="F15" s="304">
        <f t="shared" si="1"/>
        <v>0.1698823357225317</v>
      </c>
      <c r="G15" s="304">
        <f t="shared" si="1"/>
        <v>0.21730153811756242</v>
      </c>
      <c r="H15" s="304">
        <f t="shared" si="1"/>
        <v>0.28376338089291786</v>
      </c>
      <c r="I15" s="304"/>
      <c r="J15" s="304">
        <f t="shared" si="2"/>
        <v>2.4154665818456271</v>
      </c>
      <c r="K15" s="304">
        <f t="shared" si="2"/>
        <v>3.0873009645779379</v>
      </c>
      <c r="L15" s="304">
        <f t="shared" si="2"/>
        <v>4.3004797478174028</v>
      </c>
      <c r="M15" s="304"/>
      <c r="N15" s="304">
        <f t="shared" si="3"/>
        <v>11.292394410422645</v>
      </c>
      <c r="O15" s="304">
        <f t="shared" si="3"/>
        <v>13.271723588407186</v>
      </c>
      <c r="P15" s="304">
        <f t="shared" si="3"/>
        <v>18.338259291891308</v>
      </c>
      <c r="Q15" s="306"/>
      <c r="R15" s="304">
        <f t="shared" ref="R15:T15" si="40">SUM(R27,R39,R57,R69,R81,R99)</f>
        <v>4.1085556966221057</v>
      </c>
      <c r="S15" s="304">
        <f t="shared" si="40"/>
        <v>4.6716972083259529</v>
      </c>
      <c r="T15" s="304">
        <f t="shared" si="40"/>
        <v>6.5701083941715064</v>
      </c>
      <c r="U15" s="306"/>
      <c r="V15" s="304">
        <f t="shared" ref="V15:X15" si="41">SUM(V27,V39,V57,V69,V81,V99)</f>
        <v>3.3496751453621165</v>
      </c>
      <c r="W15" s="304">
        <f t="shared" si="41"/>
        <v>3.7359012530397613</v>
      </c>
      <c r="X15" s="304">
        <f t="shared" si="41"/>
        <v>4.7961583503776035</v>
      </c>
      <c r="Y15" s="306"/>
      <c r="Z15" s="304">
        <f t="shared" ref="Z15:AB15" si="42">SUM(Z27,Z39,Z57,Z69,Z81,Z99)</f>
        <v>28.058674748096006</v>
      </c>
      <c r="AA15" s="304">
        <f t="shared" si="42"/>
        <v>29.517102913463678</v>
      </c>
      <c r="AB15" s="304">
        <f t="shared" si="42"/>
        <v>34.243868565527912</v>
      </c>
      <c r="AC15" s="306"/>
      <c r="AD15" s="304">
        <f t="shared" ref="AD15:AF15" si="43">SUM(AD27,AD39,AD57,AD69,AD81,AD99)</f>
        <v>26.646763759196645</v>
      </c>
      <c r="AE15" s="304">
        <f t="shared" si="43"/>
        <v>25.341048372658769</v>
      </c>
      <c r="AF15" s="304">
        <f t="shared" si="43"/>
        <v>21.100535608463488</v>
      </c>
      <c r="AG15" s="306"/>
      <c r="AH15" s="304">
        <f t="shared" ref="AH15:AJ15" si="44">SUM(AH27,AH39,AH57,AH69,AH81,AH99)</f>
        <v>13.766517189250845</v>
      </c>
      <c r="AI15" s="304">
        <f t="shared" si="44"/>
        <v>12.527177563423106</v>
      </c>
      <c r="AJ15" s="304">
        <f t="shared" si="44"/>
        <v>6.5918323468662692</v>
      </c>
      <c r="AK15" s="306"/>
      <c r="AL15" s="304">
        <f t="shared" ref="AL15:AN15" si="45">SUM(AL27,AL39,AL57,AL69,AL81,AL99)</f>
        <v>5.191530541827027</v>
      </c>
      <c r="AM15" s="304">
        <f t="shared" si="45"/>
        <v>4.509871915874732</v>
      </c>
      <c r="AN15" s="304">
        <f t="shared" si="45"/>
        <v>2.8677274533183201</v>
      </c>
    </row>
    <row r="16" spans="1:40" x14ac:dyDescent="0.2">
      <c r="A16" s="13" t="str">
        <f>name!E11</f>
        <v>Process, plant and machine operatives</v>
      </c>
      <c r="B16" s="304">
        <f t="shared" si="0"/>
        <v>58.830427592301739</v>
      </c>
      <c r="C16" s="304">
        <f t="shared" si="0"/>
        <v>58.461597426475954</v>
      </c>
      <c r="D16" s="304">
        <f t="shared" si="0"/>
        <v>54.176251375138214</v>
      </c>
      <c r="E16" s="304"/>
      <c r="F16" s="304">
        <f t="shared" si="1"/>
        <v>0.10132129249546973</v>
      </c>
      <c r="G16" s="304">
        <f t="shared" si="1"/>
        <v>0.14481217751795214</v>
      </c>
      <c r="H16" s="304">
        <f t="shared" si="1"/>
        <v>0.22073180551366828</v>
      </c>
      <c r="I16" s="304"/>
      <c r="J16" s="304">
        <f t="shared" si="2"/>
        <v>0.58951396650418075</v>
      </c>
      <c r="K16" s="304">
        <f t="shared" si="2"/>
        <v>0.82848609805778017</v>
      </c>
      <c r="L16" s="304">
        <f t="shared" si="2"/>
        <v>1.2989065562913606</v>
      </c>
      <c r="M16" s="304"/>
      <c r="N16" s="304">
        <f t="shared" si="3"/>
        <v>1.9937294302390456</v>
      </c>
      <c r="O16" s="304">
        <f t="shared" si="3"/>
        <v>2.5706885953172085</v>
      </c>
      <c r="P16" s="304">
        <f t="shared" si="3"/>
        <v>3.6813699257091193</v>
      </c>
      <c r="Q16" s="306"/>
      <c r="R16" s="304">
        <f t="shared" ref="R16:T16" si="46">SUM(R28,R40,R58,R70,R82,R100)</f>
        <v>1.0147252161539633</v>
      </c>
      <c r="S16" s="304">
        <f t="shared" si="46"/>
        <v>1.2466655505600794</v>
      </c>
      <c r="T16" s="304">
        <f t="shared" si="46"/>
        <v>1.5039705545454418</v>
      </c>
      <c r="U16" s="306"/>
      <c r="V16" s="304">
        <f t="shared" ref="V16:X16" si="47">SUM(V28,V40,V58,V70,V82,V100)</f>
        <v>1.587531678791007</v>
      </c>
      <c r="W16" s="304">
        <f t="shared" si="47"/>
        <v>1.8467675626395166</v>
      </c>
      <c r="X16" s="304">
        <f t="shared" si="47"/>
        <v>2.0026153406587386</v>
      </c>
      <c r="Y16" s="306"/>
      <c r="Z16" s="304">
        <f t="shared" ref="Z16:AB16" si="48">SUM(Z28,Z40,Z58,Z70,Z82,Z100)</f>
        <v>16.951823365794006</v>
      </c>
      <c r="AA16" s="304">
        <f t="shared" si="48"/>
        <v>16.105733065218502</v>
      </c>
      <c r="AB16" s="304">
        <f t="shared" si="48"/>
        <v>16.659242730120486</v>
      </c>
      <c r="AC16" s="306"/>
      <c r="AD16" s="304">
        <f t="shared" ref="AD16:AF16" si="49">SUM(AD28,AD40,AD58,AD70,AD82,AD100)</f>
        <v>19.770573052031718</v>
      </c>
      <c r="AE16" s="304">
        <f t="shared" si="49"/>
        <v>21.341216397870827</v>
      </c>
      <c r="AF16" s="304">
        <f t="shared" si="49"/>
        <v>21.463060530755413</v>
      </c>
      <c r="AG16" s="306"/>
      <c r="AH16" s="304">
        <f t="shared" ref="AH16:AJ16" si="50">SUM(AH28,AH40,AH58,AH70,AH82,AH100)</f>
        <v>10.992392361803143</v>
      </c>
      <c r="AI16" s="304">
        <f t="shared" si="50"/>
        <v>10.657592627535308</v>
      </c>
      <c r="AJ16" s="304">
        <f t="shared" si="50"/>
        <v>5.8049989718798916</v>
      </c>
      <c r="AK16" s="306"/>
      <c r="AL16" s="304">
        <f t="shared" ref="AL16:AN16" si="51">SUM(AL28,AL40,AL58,AL70,AL82,AL100)</f>
        <v>5.8288172284892088</v>
      </c>
      <c r="AM16" s="304">
        <f t="shared" si="51"/>
        <v>3.7196353517587877</v>
      </c>
      <c r="AN16" s="304">
        <f t="shared" si="51"/>
        <v>1.5413549596640965</v>
      </c>
    </row>
    <row r="17" spans="1:40" x14ac:dyDescent="0.2">
      <c r="A17" s="13" t="str">
        <f>name!E12</f>
        <v>Elementary occupations</v>
      </c>
      <c r="B17" s="304">
        <f t="shared" si="0"/>
        <v>101.90502906628436</v>
      </c>
      <c r="C17" s="304">
        <f t="shared" si="0"/>
        <v>101.56468824229003</v>
      </c>
      <c r="D17" s="304">
        <f t="shared" si="0"/>
        <v>102.11753751427459</v>
      </c>
      <c r="E17" s="304"/>
      <c r="F17" s="304">
        <f t="shared" si="1"/>
        <v>6.3675624720495913E-2</v>
      </c>
      <c r="G17" s="304">
        <f t="shared" si="1"/>
        <v>7.2974014611616581E-2</v>
      </c>
      <c r="H17" s="304">
        <f t="shared" si="1"/>
        <v>9.6750868247910168E-2</v>
      </c>
      <c r="I17" s="304"/>
      <c r="J17" s="304">
        <f t="shared" si="2"/>
        <v>1.7490234638806128</v>
      </c>
      <c r="K17" s="304">
        <f t="shared" si="2"/>
        <v>2.2713327456941634</v>
      </c>
      <c r="L17" s="304">
        <f t="shared" si="2"/>
        <v>3.471969328006856</v>
      </c>
      <c r="M17" s="304"/>
      <c r="N17" s="304">
        <f t="shared" si="3"/>
        <v>6.4280955392390045</v>
      </c>
      <c r="O17" s="304">
        <f t="shared" si="3"/>
        <v>7.6555377505364639</v>
      </c>
      <c r="P17" s="304">
        <f t="shared" si="3"/>
        <v>10.656604307213684</v>
      </c>
      <c r="Q17" s="306"/>
      <c r="R17" s="304">
        <f t="shared" ref="R17:T17" si="52">SUM(R29,R41,R59,R71,R83,R101)</f>
        <v>3.3155670333794101</v>
      </c>
      <c r="S17" s="304">
        <f t="shared" si="52"/>
        <v>4.1033664695189005</v>
      </c>
      <c r="T17" s="304">
        <f t="shared" si="52"/>
        <v>6.0744865942057551</v>
      </c>
      <c r="U17" s="306"/>
      <c r="V17" s="304">
        <f t="shared" ref="V17:X17" si="53">SUM(V29,V41,V59,V71,V83,V101)</f>
        <v>2.8827249117280092</v>
      </c>
      <c r="W17" s="304">
        <f t="shared" si="53"/>
        <v>3.3701860293756813</v>
      </c>
      <c r="X17" s="304">
        <f t="shared" si="53"/>
        <v>4.6722186693507837</v>
      </c>
      <c r="Y17" s="306"/>
      <c r="Z17" s="304">
        <f t="shared" ref="Z17:AB17" si="54">SUM(Z29,Z41,Z59,Z71,Z83,Z101)</f>
        <v>20.863545550995674</v>
      </c>
      <c r="AA17" s="304">
        <f t="shared" si="54"/>
        <v>18.766670749649347</v>
      </c>
      <c r="AB17" s="304">
        <f t="shared" si="54"/>
        <v>19.873453919889958</v>
      </c>
      <c r="AC17" s="306"/>
      <c r="AD17" s="304">
        <f t="shared" ref="AD17:AF17" si="55">SUM(AD29,AD41,AD59,AD71,AD83,AD101)</f>
        <v>34.484041037548657</v>
      </c>
      <c r="AE17" s="304">
        <f t="shared" si="55"/>
        <v>34.45178815374372</v>
      </c>
      <c r="AF17" s="304">
        <f t="shared" si="55"/>
        <v>34.919210466980601</v>
      </c>
      <c r="AG17" s="306"/>
      <c r="AH17" s="304">
        <f t="shared" ref="AH17:AJ17" si="56">SUM(AH29,AH41,AH59,AH71,AH83,AH101)</f>
        <v>23.258386805560104</v>
      </c>
      <c r="AI17" s="304">
        <f t="shared" si="56"/>
        <v>23.628686124689374</v>
      </c>
      <c r="AJ17" s="304">
        <f t="shared" si="56"/>
        <v>17.285659105987428</v>
      </c>
      <c r="AK17" s="306"/>
      <c r="AL17" s="304">
        <f t="shared" ref="AL17:AN17" si="57">SUM(AL29,AL41,AL59,AL71,AL83,AL101)</f>
        <v>8.8599690992323836</v>
      </c>
      <c r="AM17" s="304">
        <f t="shared" si="57"/>
        <v>7.2441462044707601</v>
      </c>
      <c r="AN17" s="304">
        <f t="shared" si="57"/>
        <v>5.0671842543915968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19.567999999999991</v>
      </c>
      <c r="C20" s="305">
        <f>SUM(C21:C29)</f>
        <v>19.627000000000002</v>
      </c>
      <c r="D20" s="305">
        <f>SUM(D21:D29)</f>
        <v>20.000000000000007</v>
      </c>
      <c r="E20" s="304"/>
      <c r="F20" s="305">
        <f>SUM(F21:F29)</f>
        <v>0.23388457253819697</v>
      </c>
      <c r="G20" s="305">
        <f>SUM(G21:G29)</f>
        <v>0.29756469183274648</v>
      </c>
      <c r="H20" s="305">
        <f>SUM(H21:H29)</f>
        <v>0.40811879342792079</v>
      </c>
      <c r="I20" s="304"/>
      <c r="J20" s="305">
        <f>SUM(J21:J29)</f>
        <v>1.3159445289757603</v>
      </c>
      <c r="K20" s="305">
        <f>SUM(K21:K29)</f>
        <v>1.6246607694746158</v>
      </c>
      <c r="L20" s="305">
        <f>SUM(L21:L29)</f>
        <v>2.2218157423072351</v>
      </c>
      <c r="M20" s="304"/>
      <c r="N20" s="305">
        <f>SUM(N21:N29)</f>
        <v>3.4517464962957041</v>
      </c>
      <c r="O20" s="305">
        <f>SUM(O21:O29)</f>
        <v>3.678574145017127</v>
      </c>
      <c r="P20" s="305">
        <f>SUM(P21:P29)</f>
        <v>4.1520874256708398</v>
      </c>
      <c r="Q20" s="306"/>
      <c r="R20" s="305">
        <f>SUM(R21:R29)</f>
        <v>0.59808936857559525</v>
      </c>
      <c r="S20" s="305">
        <f>SUM(S21:S29)</f>
        <v>0.6453391943354887</v>
      </c>
      <c r="T20" s="305">
        <f>SUM(T21:T29)</f>
        <v>0.72947780224397929</v>
      </c>
      <c r="U20" s="306"/>
      <c r="V20" s="305">
        <f>SUM(V21:V29)</f>
        <v>1.5536927641684222</v>
      </c>
      <c r="W20" s="305">
        <f>SUM(W21:W29)</f>
        <v>1.5860850119299563</v>
      </c>
      <c r="X20" s="305">
        <f>SUM(X21:X29)</f>
        <v>1.7326435360352694</v>
      </c>
      <c r="Y20" s="306"/>
      <c r="Z20" s="305">
        <f>SUM(Z21:Z29)</f>
        <v>4.9263062186749309</v>
      </c>
      <c r="AA20" s="305">
        <f>SUM(AA21:AA29)</f>
        <v>4.4572806187158092</v>
      </c>
      <c r="AB20" s="305">
        <f>SUM(AB21:AB29)</f>
        <v>4.5433632095906233</v>
      </c>
      <c r="AC20" s="306"/>
      <c r="AD20" s="305">
        <f>SUM(AD21:AD29)</f>
        <v>3.8067984551748095</v>
      </c>
      <c r="AE20" s="305">
        <f>SUM(AE21:AE29)</f>
        <v>3.6445509819814808</v>
      </c>
      <c r="AF20" s="305">
        <f>SUM(AF21:AF29)</f>
        <v>3.3763935501948295</v>
      </c>
      <c r="AG20" s="306"/>
      <c r="AH20" s="305">
        <f>SUM(AH21:AH29)</f>
        <v>2.0427491327260281</v>
      </c>
      <c r="AI20" s="305">
        <f>SUM(AI21:AI29)</f>
        <v>2.002308154117864</v>
      </c>
      <c r="AJ20" s="305">
        <f>SUM(AJ21:AJ29)</f>
        <v>1.4631869793421015</v>
      </c>
      <c r="AK20" s="306"/>
      <c r="AL20" s="305">
        <f>SUM(AL21:AL29)</f>
        <v>1.6387884628705471</v>
      </c>
      <c r="AM20" s="305">
        <f>SUM(AM21:AM29)</f>
        <v>1.6906364325949119</v>
      </c>
      <c r="AN20" s="305">
        <f>SUM(AN21:AN29)</f>
        <v>1.3729129611872071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2.2756734220182486</v>
      </c>
      <c r="C21" s="304">
        <f t="shared" ref="C21:D21" si="59">SUM(G21,K21,O21,S21,W21,AA21,AE21,AI21,AM21)</f>
        <v>2.1624210343611683</v>
      </c>
      <c r="D21" s="304">
        <f t="shared" si="59"/>
        <v>2.3381927889541303</v>
      </c>
      <c r="E21" s="304"/>
      <c r="F21" s="304">
        <v>4.1623460723345718E-2</v>
      </c>
      <c r="G21" s="304">
        <v>4.62743202364677E-2</v>
      </c>
      <c r="H21" s="304">
        <v>5.6791134329939409E-2</v>
      </c>
      <c r="I21" s="304"/>
      <c r="J21" s="304">
        <v>0.3481404271216641</v>
      </c>
      <c r="K21" s="304">
        <v>0.36793374973207799</v>
      </c>
      <c r="L21" s="304">
        <v>0.48184044239108736</v>
      </c>
      <c r="M21" s="304"/>
      <c r="N21" s="304">
        <v>0.61599894466371197</v>
      </c>
      <c r="O21" s="304">
        <v>0.57053353666027973</v>
      </c>
      <c r="P21" s="304">
        <v>0.61697072800634334</v>
      </c>
      <c r="Q21" s="306"/>
      <c r="R21" s="304">
        <v>0.1025534970350033</v>
      </c>
      <c r="S21" s="304">
        <v>9.941952715793502E-2</v>
      </c>
      <c r="T21" s="304">
        <v>0.10856347691644179</v>
      </c>
      <c r="U21" s="306"/>
      <c r="V21" s="304">
        <v>0.21533971815791655</v>
      </c>
      <c r="W21" s="304">
        <v>0.18099010709080235</v>
      </c>
      <c r="X21" s="304">
        <v>0.17686268949570141</v>
      </c>
      <c r="Y21" s="306"/>
      <c r="Z21" s="304">
        <v>0.32937170052450676</v>
      </c>
      <c r="AA21" s="304">
        <v>0.31292099227007308</v>
      </c>
      <c r="AB21" s="304">
        <v>0.40831593288660556</v>
      </c>
      <c r="AC21" s="306"/>
      <c r="AD21" s="304">
        <v>0.2757942892758618</v>
      </c>
      <c r="AE21" s="304">
        <v>0.25477311672779657</v>
      </c>
      <c r="AF21" s="304">
        <v>0.22448936557238006</v>
      </c>
      <c r="AG21" s="306"/>
      <c r="AH21" s="304">
        <v>0.21091275352344649</v>
      </c>
      <c r="AI21" s="304">
        <v>0.20082958550619287</v>
      </c>
      <c r="AJ21" s="304">
        <v>0.13556366684271789</v>
      </c>
      <c r="AK21" s="306"/>
      <c r="AL21" s="304">
        <v>0.13593863099279219</v>
      </c>
      <c r="AM21" s="304">
        <v>0.12874609897954289</v>
      </c>
      <c r="AN21" s="304">
        <v>0.12879535251291369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3.4966436271378529</v>
      </c>
      <c r="C22" s="304">
        <f t="shared" ref="C22:C29" si="61">SUM(G22,K22,O22,S22,W22,AA22,AE22,AI22,AM22)</f>
        <v>3.8618540442902085</v>
      </c>
      <c r="D22" s="304">
        <f t="shared" ref="D22:D29" si="62">SUM(H22,L22,P22,T22,X22,AB22,AF22,AJ22,AN22)</f>
        <v>4.2764788073282185</v>
      </c>
      <c r="E22" s="304"/>
      <c r="F22" s="304">
        <v>0.12766459675883135</v>
      </c>
      <c r="G22" s="304">
        <v>0.17920064039178299</v>
      </c>
      <c r="H22" s="304">
        <v>0.26552840527962135</v>
      </c>
      <c r="I22" s="304"/>
      <c r="J22" s="304">
        <v>0.53781269393556752</v>
      </c>
      <c r="K22" s="304">
        <v>0.73793466678744091</v>
      </c>
      <c r="L22" s="304">
        <v>1.0557200787904599</v>
      </c>
      <c r="M22" s="304"/>
      <c r="N22" s="304">
        <v>1.0468775379011468</v>
      </c>
      <c r="O22" s="304">
        <v>1.1942522689147044</v>
      </c>
      <c r="P22" s="304">
        <v>1.3056491880637338</v>
      </c>
      <c r="Q22" s="306"/>
      <c r="R22" s="304">
        <v>0.1169878703316639</v>
      </c>
      <c r="S22" s="304">
        <v>0.14204421728097763</v>
      </c>
      <c r="T22" s="304">
        <v>0.15214446834959164</v>
      </c>
      <c r="U22" s="306"/>
      <c r="V22" s="304">
        <v>0.4348577881302797</v>
      </c>
      <c r="W22" s="304">
        <v>0.43611846988320918</v>
      </c>
      <c r="X22" s="304">
        <v>0.41414381747303242</v>
      </c>
      <c r="Y22" s="306"/>
      <c r="Z22" s="304">
        <v>0.70454685870348921</v>
      </c>
      <c r="AA22" s="304">
        <v>0.67757747984646244</v>
      </c>
      <c r="AB22" s="304">
        <v>0.67006258957375575</v>
      </c>
      <c r="AC22" s="306"/>
      <c r="AD22" s="304">
        <v>0.26899703004117875</v>
      </c>
      <c r="AE22" s="304">
        <v>0.20151550192567574</v>
      </c>
      <c r="AF22" s="304">
        <v>0.16716803747947626</v>
      </c>
      <c r="AG22" s="306"/>
      <c r="AH22" s="304">
        <v>0.15819593917097974</v>
      </c>
      <c r="AI22" s="304">
        <v>0.17802387434901557</v>
      </c>
      <c r="AJ22" s="304">
        <v>0.13232076941625268</v>
      </c>
      <c r="AK22" s="306"/>
      <c r="AL22" s="304">
        <v>0.10070331216471598</v>
      </c>
      <c r="AM22" s="304">
        <v>0.11518692491093968</v>
      </c>
      <c r="AN22" s="304">
        <v>0.11374145290229458</v>
      </c>
    </row>
    <row r="23" spans="1:40" x14ac:dyDescent="0.2">
      <c r="A23" s="13" t="str">
        <f t="shared" si="58"/>
        <v>Associate professional occupations</v>
      </c>
      <c r="B23" s="304">
        <f t="shared" si="60"/>
        <v>2.7128954836878987</v>
      </c>
      <c r="C23" s="304">
        <f t="shared" si="61"/>
        <v>2.586919144895965</v>
      </c>
      <c r="D23" s="304">
        <f t="shared" si="62"/>
        <v>2.7170196309795798</v>
      </c>
      <c r="E23" s="304"/>
      <c r="F23" s="304">
        <v>3.4758339075583691E-2</v>
      </c>
      <c r="G23" s="304">
        <v>3.8723692476979613E-2</v>
      </c>
      <c r="H23" s="304">
        <v>4.8852426356422549E-2</v>
      </c>
      <c r="I23" s="304"/>
      <c r="J23" s="304">
        <v>0.1596982368547944</v>
      </c>
      <c r="K23" s="304">
        <v>0.18977563467407477</v>
      </c>
      <c r="L23" s="304">
        <v>0.24867495072062834</v>
      </c>
      <c r="M23" s="304"/>
      <c r="N23" s="304">
        <v>0.58095605745909384</v>
      </c>
      <c r="O23" s="304">
        <v>0.5882399902234825</v>
      </c>
      <c r="P23" s="304">
        <v>0.64867812646083756</v>
      </c>
      <c r="Q23" s="306"/>
      <c r="R23" s="304">
        <v>5.851642433736437E-2</v>
      </c>
      <c r="S23" s="304">
        <v>5.9704690608539522E-2</v>
      </c>
      <c r="T23" s="304">
        <v>7.1433076892724448E-2</v>
      </c>
      <c r="U23" s="306"/>
      <c r="V23" s="304">
        <v>0.30383153647775313</v>
      </c>
      <c r="W23" s="304">
        <v>0.32016800206770119</v>
      </c>
      <c r="X23" s="304">
        <v>0.39952701861778972</v>
      </c>
      <c r="Y23" s="306"/>
      <c r="Z23" s="304">
        <v>0.97760844010219761</v>
      </c>
      <c r="AA23" s="304">
        <v>0.83420468423746752</v>
      </c>
      <c r="AB23" s="304">
        <v>0.84884691653288136</v>
      </c>
      <c r="AC23" s="306"/>
      <c r="AD23" s="304">
        <v>0.29120899171491821</v>
      </c>
      <c r="AE23" s="304">
        <v>0.22435768377155432</v>
      </c>
      <c r="AF23" s="304">
        <v>0.15220670105236433</v>
      </c>
      <c r="AG23" s="306"/>
      <c r="AH23" s="304">
        <v>0.20507491992706042</v>
      </c>
      <c r="AI23" s="304">
        <v>0.2072310377704237</v>
      </c>
      <c r="AJ23" s="304">
        <v>0.13702993518035111</v>
      </c>
      <c r="AK23" s="306"/>
      <c r="AL23" s="304">
        <v>0.10124253773913298</v>
      </c>
      <c r="AM23" s="304">
        <v>0.12451372906574135</v>
      </c>
      <c r="AN23" s="304">
        <v>0.16177047916558035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0.93545929066471745</v>
      </c>
      <c r="C24" s="304">
        <f t="shared" si="61"/>
        <v>0.95793065617400652</v>
      </c>
      <c r="D24" s="304">
        <f t="shared" si="62"/>
        <v>0.92422625370335143</v>
      </c>
      <c r="E24" s="304"/>
      <c r="F24" s="304">
        <v>3.246611519317951E-3</v>
      </c>
      <c r="G24" s="304">
        <v>3.7422270109077355E-3</v>
      </c>
      <c r="H24" s="304">
        <v>4.0107637773807801E-3</v>
      </c>
      <c r="I24" s="304"/>
      <c r="J24" s="304">
        <v>5.2672767182340346E-2</v>
      </c>
      <c r="K24" s="304">
        <v>6.6578189369077737E-2</v>
      </c>
      <c r="L24" s="304">
        <v>8.3644239136793003E-2</v>
      </c>
      <c r="M24" s="304"/>
      <c r="N24" s="304">
        <v>0.15941746119210301</v>
      </c>
      <c r="O24" s="304">
        <v>0.17117038223698608</v>
      </c>
      <c r="P24" s="304">
        <v>0.19074926037631884</v>
      </c>
      <c r="Q24" s="306"/>
      <c r="R24" s="304">
        <v>3.038022194202479E-2</v>
      </c>
      <c r="S24" s="304">
        <v>2.9784702893811733E-2</v>
      </c>
      <c r="T24" s="304">
        <v>3.1697287202989421E-2</v>
      </c>
      <c r="U24" s="306"/>
      <c r="V24" s="304">
        <v>7.3355678663219057E-2</v>
      </c>
      <c r="W24" s="304">
        <v>7.6983472548751417E-2</v>
      </c>
      <c r="X24" s="304">
        <v>8.0085892206625792E-2</v>
      </c>
      <c r="Y24" s="306"/>
      <c r="Z24" s="304">
        <v>0.22361892213131593</v>
      </c>
      <c r="AA24" s="304">
        <v>0.2238975271484305</v>
      </c>
      <c r="AB24" s="304">
        <v>0.2070774648554492</v>
      </c>
      <c r="AC24" s="306"/>
      <c r="AD24" s="304">
        <v>0.1807124375720956</v>
      </c>
      <c r="AE24" s="304">
        <v>0.15091151124714994</v>
      </c>
      <c r="AF24" s="304">
        <v>0.10509920336696171</v>
      </c>
      <c r="AG24" s="306"/>
      <c r="AH24" s="304">
        <v>0.1301837567681019</v>
      </c>
      <c r="AI24" s="304">
        <v>0.12194983718448793</v>
      </c>
      <c r="AJ24" s="304">
        <v>7.3625415251269033E-2</v>
      </c>
      <c r="AK24" s="306"/>
      <c r="AL24" s="304">
        <v>8.1871433694198817E-2</v>
      </c>
      <c r="AM24" s="304">
        <v>0.1129128065344034</v>
      </c>
      <c r="AN24" s="304">
        <v>0.14823672752956371</v>
      </c>
    </row>
    <row r="25" spans="1:40" x14ac:dyDescent="0.2">
      <c r="A25" s="13" t="str">
        <f t="shared" si="58"/>
        <v>Skilled trades occupations</v>
      </c>
      <c r="B25" s="304">
        <f t="shared" si="60"/>
        <v>5.0595677067170222</v>
      </c>
      <c r="C25" s="304">
        <f t="shared" si="61"/>
        <v>4.8377697422263068</v>
      </c>
      <c r="D25" s="304">
        <f t="shared" si="62"/>
        <v>4.5795348575356503</v>
      </c>
      <c r="E25" s="304"/>
      <c r="F25" s="304">
        <v>1.7468525222416299E-2</v>
      </c>
      <c r="G25" s="304">
        <v>1.9331548752998633E-2</v>
      </c>
      <c r="H25" s="304">
        <v>2.14091771064829E-2</v>
      </c>
      <c r="I25" s="304"/>
      <c r="J25" s="304">
        <v>9.1821008620067535E-2</v>
      </c>
      <c r="K25" s="304">
        <v>0.11764807587645512</v>
      </c>
      <c r="L25" s="304">
        <v>0.16974149918717982</v>
      </c>
      <c r="M25" s="304"/>
      <c r="N25" s="304">
        <v>0.67116873447989378</v>
      </c>
      <c r="O25" s="304">
        <v>0.76716537518840144</v>
      </c>
      <c r="P25" s="304">
        <v>0.97446748422333973</v>
      </c>
      <c r="Q25" s="306"/>
      <c r="R25" s="304">
        <v>0.19232789111551851</v>
      </c>
      <c r="S25" s="304">
        <v>0.20638054158340208</v>
      </c>
      <c r="T25" s="304">
        <v>0.23637022651650458</v>
      </c>
      <c r="U25" s="306"/>
      <c r="V25" s="304">
        <v>0.37733573928444591</v>
      </c>
      <c r="W25" s="304">
        <v>0.40900363243625726</v>
      </c>
      <c r="X25" s="304">
        <v>0.49580726893947108</v>
      </c>
      <c r="Y25" s="306"/>
      <c r="Z25" s="304">
        <v>1.3868644003500057</v>
      </c>
      <c r="AA25" s="304">
        <v>1.115317045545235</v>
      </c>
      <c r="AB25" s="304">
        <v>0.98621141941516732</v>
      </c>
      <c r="AC25" s="306"/>
      <c r="AD25" s="304">
        <v>1.2387456248972493</v>
      </c>
      <c r="AE25" s="304">
        <v>1.19787537005636</v>
      </c>
      <c r="AF25" s="304">
        <v>1.1304142634055776</v>
      </c>
      <c r="AG25" s="306"/>
      <c r="AH25" s="304">
        <v>0.57328658946920807</v>
      </c>
      <c r="AI25" s="304">
        <v>0.56989714258718549</v>
      </c>
      <c r="AJ25" s="304">
        <v>0.41280768368140192</v>
      </c>
      <c r="AK25" s="306"/>
      <c r="AL25" s="304">
        <v>0.51054919327821735</v>
      </c>
      <c r="AM25" s="304">
        <v>0.43515101020001173</v>
      </c>
      <c r="AN25" s="304">
        <v>0.15230583506052514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0.86744894278800122</v>
      </c>
      <c r="C26" s="304">
        <f t="shared" si="61"/>
        <v>0.83313134541760192</v>
      </c>
      <c r="D26" s="304">
        <f t="shared" si="62"/>
        <v>0.86352988439463829</v>
      </c>
      <c r="E26" s="304"/>
      <c r="F26" s="304">
        <v>3.3053365079690959E-3</v>
      </c>
      <c r="G26" s="304">
        <v>3.497550295104743E-3</v>
      </c>
      <c r="H26" s="304">
        <v>3.6003265290853407E-3</v>
      </c>
      <c r="I26" s="304"/>
      <c r="J26" s="304">
        <v>5.2163498566535703E-2</v>
      </c>
      <c r="K26" s="304">
        <v>5.3121187376087557E-2</v>
      </c>
      <c r="L26" s="304">
        <v>5.831088283799412E-2</v>
      </c>
      <c r="M26" s="304"/>
      <c r="N26" s="304">
        <v>0.19053210392210543</v>
      </c>
      <c r="O26" s="304">
        <v>0.17206750011278035</v>
      </c>
      <c r="P26" s="304">
        <v>0.17214583181510873</v>
      </c>
      <c r="Q26" s="306"/>
      <c r="R26" s="304">
        <v>2.2238374266010736E-2</v>
      </c>
      <c r="S26" s="304">
        <v>2.1784382283485428E-2</v>
      </c>
      <c r="T26" s="304">
        <v>2.4682582808413067E-2</v>
      </c>
      <c r="U26" s="306"/>
      <c r="V26" s="304">
        <v>5.1766535335312211E-2</v>
      </c>
      <c r="W26" s="304">
        <v>4.6893805418803128E-2</v>
      </c>
      <c r="X26" s="304">
        <v>4.631054675076781E-2</v>
      </c>
      <c r="Y26" s="306"/>
      <c r="Z26" s="304">
        <v>0.19512628155212408</v>
      </c>
      <c r="AA26" s="304">
        <v>0.17494337501237575</v>
      </c>
      <c r="AB26" s="304">
        <v>0.16684427085711123</v>
      </c>
      <c r="AC26" s="306"/>
      <c r="AD26" s="304">
        <v>0.15253681436737468</v>
      </c>
      <c r="AE26" s="304">
        <v>0.12147254604804447</v>
      </c>
      <c r="AF26" s="304">
        <v>9.1614325839035379E-2</v>
      </c>
      <c r="AG26" s="306"/>
      <c r="AH26" s="304">
        <v>5.8041866602215574E-2</v>
      </c>
      <c r="AI26" s="304">
        <v>5.1345506129399421E-2</v>
      </c>
      <c r="AJ26" s="304">
        <v>4.1986988464652937E-2</v>
      </c>
      <c r="AK26" s="306"/>
      <c r="AL26" s="304">
        <v>0.14173813166835367</v>
      </c>
      <c r="AM26" s="304">
        <v>0.18800549274152109</v>
      </c>
      <c r="AN26" s="304">
        <v>0.25803412849246965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0.72540624505665297</v>
      </c>
      <c r="C27" s="304">
        <f t="shared" si="61"/>
        <v>0.70815550210362177</v>
      </c>
      <c r="D27" s="304">
        <f t="shared" si="62"/>
        <v>0.69678171406875633</v>
      </c>
      <c r="E27" s="304"/>
      <c r="F27" s="304">
        <v>5.6977569624809838E-3</v>
      </c>
      <c r="G27" s="304">
        <v>6.641806545767839E-3</v>
      </c>
      <c r="H27" s="304">
        <v>7.7162329871051085E-3</v>
      </c>
      <c r="I27" s="304"/>
      <c r="J27" s="304">
        <v>2.7440189628655621E-2</v>
      </c>
      <c r="K27" s="304">
        <v>2.8695411527533871E-2</v>
      </c>
      <c r="L27" s="304">
        <v>3.1145405681491958E-2</v>
      </c>
      <c r="M27" s="304"/>
      <c r="N27" s="304">
        <v>0.10857275817077788</v>
      </c>
      <c r="O27" s="304">
        <v>0.10404423385962744</v>
      </c>
      <c r="P27" s="304">
        <v>0.11158885381370995</v>
      </c>
      <c r="Q27" s="306"/>
      <c r="R27" s="304">
        <v>4.4874754367478745E-2</v>
      </c>
      <c r="S27" s="304">
        <v>4.6447006060992661E-2</v>
      </c>
      <c r="T27" s="304">
        <v>5.9665135884039038E-2</v>
      </c>
      <c r="U27" s="306"/>
      <c r="V27" s="304">
        <v>3.3542176827714404E-2</v>
      </c>
      <c r="W27" s="304">
        <v>3.2294950380814848E-2</v>
      </c>
      <c r="X27" s="304">
        <v>3.3167458721594496E-2</v>
      </c>
      <c r="Y27" s="306"/>
      <c r="Z27" s="304">
        <v>0.19696359401424632</v>
      </c>
      <c r="AA27" s="304">
        <v>0.21954542176498593</v>
      </c>
      <c r="AB27" s="304">
        <v>0.26838447531164639</v>
      </c>
      <c r="AC27" s="306"/>
      <c r="AD27" s="304">
        <v>0.11266750088012135</v>
      </c>
      <c r="AE27" s="304">
        <v>0.10081431440375427</v>
      </c>
      <c r="AF27" s="304">
        <v>8.5300783529922417E-2</v>
      </c>
      <c r="AG27" s="306"/>
      <c r="AH27" s="304">
        <v>0.13901597488414566</v>
      </c>
      <c r="AI27" s="304">
        <v>0.11303141881081649</v>
      </c>
      <c r="AJ27" s="304">
        <v>5.3327889699020692E-2</v>
      </c>
      <c r="AK27" s="306"/>
      <c r="AL27" s="304">
        <v>5.6631539321032064E-2</v>
      </c>
      <c r="AM27" s="304">
        <v>5.664093874932849E-2</v>
      </c>
      <c r="AN27" s="304">
        <v>4.6485478440226206E-2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1.8980043359398961</v>
      </c>
      <c r="C28" s="304">
        <f t="shared" si="61"/>
        <v>1.8853782864208033</v>
      </c>
      <c r="D28" s="304">
        <f t="shared" si="62"/>
        <v>1.8447838490300192</v>
      </c>
      <c r="E28" s="304"/>
      <c r="F28" s="304">
        <v>8.3130873992587353E-5</v>
      </c>
      <c r="G28" s="304">
        <v>1.1190347618165186E-4</v>
      </c>
      <c r="H28" s="304">
        <v>1.6272022360675246E-4</v>
      </c>
      <c r="I28" s="304"/>
      <c r="J28" s="304">
        <v>1.7988485806987271E-2</v>
      </c>
      <c r="K28" s="304">
        <v>2.5180673913845826E-2</v>
      </c>
      <c r="L28" s="304">
        <v>3.680189481941977E-2</v>
      </c>
      <c r="M28" s="304"/>
      <c r="N28" s="304">
        <v>4.5399728145421051E-2</v>
      </c>
      <c r="O28" s="304">
        <v>5.215034801668051E-2</v>
      </c>
      <c r="P28" s="304">
        <v>5.9134962280364203E-2</v>
      </c>
      <c r="Q28" s="306"/>
      <c r="R28" s="304">
        <v>1.4617749213317899E-2</v>
      </c>
      <c r="S28" s="304">
        <v>1.648614937185033E-2</v>
      </c>
      <c r="T28" s="304">
        <v>1.7608530256081202E-2</v>
      </c>
      <c r="U28" s="306"/>
      <c r="V28" s="304">
        <v>3.3762653172748631E-2</v>
      </c>
      <c r="W28" s="304">
        <v>3.7082383483967751E-2</v>
      </c>
      <c r="X28" s="304">
        <v>3.4893376340663654E-2</v>
      </c>
      <c r="Y28" s="306"/>
      <c r="Z28" s="304">
        <v>0.58394579937719371</v>
      </c>
      <c r="AA28" s="304">
        <v>0.57381989358481766</v>
      </c>
      <c r="AB28" s="304">
        <v>0.66553787291900657</v>
      </c>
      <c r="AC28" s="306"/>
      <c r="AD28" s="304">
        <v>0.62850697382887322</v>
      </c>
      <c r="AE28" s="304">
        <v>0.64734688660625417</v>
      </c>
      <c r="AF28" s="304">
        <v>0.65778962363910454</v>
      </c>
      <c r="AG28" s="306"/>
      <c r="AH28" s="304">
        <v>0.20897024216581753</v>
      </c>
      <c r="AI28" s="304">
        <v>0.17877630266094538</v>
      </c>
      <c r="AJ28" s="304">
        <v>0.14655503437393616</v>
      </c>
      <c r="AK28" s="306"/>
      <c r="AL28" s="304">
        <v>0.36472957335554435</v>
      </c>
      <c r="AM28" s="304">
        <v>0.35442374530626003</v>
      </c>
      <c r="AN28" s="304">
        <v>0.22629983417783645</v>
      </c>
    </row>
    <row r="29" spans="1:40" x14ac:dyDescent="0.2">
      <c r="A29" s="13" t="str">
        <f t="shared" si="58"/>
        <v>Elementary occupations</v>
      </c>
      <c r="B29" s="304">
        <f t="shared" si="60"/>
        <v>1.5969009459897028</v>
      </c>
      <c r="C29" s="304">
        <f t="shared" si="61"/>
        <v>1.7934402441103183</v>
      </c>
      <c r="D29" s="304">
        <f t="shared" si="62"/>
        <v>1.7594522140056619</v>
      </c>
      <c r="E29" s="304"/>
      <c r="F29" s="304">
        <v>3.6814894259293606E-5</v>
      </c>
      <c r="G29" s="304">
        <v>4.1002646555559896E-5</v>
      </c>
      <c r="H29" s="304">
        <v>4.7606838276617769E-5</v>
      </c>
      <c r="I29" s="304"/>
      <c r="J29" s="304">
        <v>2.8207221259148065E-2</v>
      </c>
      <c r="K29" s="304">
        <v>3.7793180218021923E-2</v>
      </c>
      <c r="L29" s="304">
        <v>5.5936348742180939E-2</v>
      </c>
      <c r="M29" s="304"/>
      <c r="N29" s="304">
        <v>3.2823170361450618E-2</v>
      </c>
      <c r="O29" s="304">
        <v>5.8950509804184696E-2</v>
      </c>
      <c r="P29" s="304">
        <v>7.2702990631083833E-2</v>
      </c>
      <c r="Q29" s="306"/>
      <c r="R29" s="304">
        <v>1.5592585967212918E-2</v>
      </c>
      <c r="S29" s="304">
        <v>2.3287977094494362E-2</v>
      </c>
      <c r="T29" s="304">
        <v>2.7313017417194115E-2</v>
      </c>
      <c r="U29" s="306"/>
      <c r="V29" s="304">
        <v>2.990093811903257E-2</v>
      </c>
      <c r="W29" s="304">
        <v>4.6550188619649241E-2</v>
      </c>
      <c r="X29" s="304">
        <v>5.1845467489623071E-2</v>
      </c>
      <c r="Y29" s="306"/>
      <c r="Z29" s="304">
        <v>0.32826022191985116</v>
      </c>
      <c r="AA29" s="304">
        <v>0.32505419930596102</v>
      </c>
      <c r="AB29" s="304">
        <v>0.32208226723900008</v>
      </c>
      <c r="AC29" s="306"/>
      <c r="AD29" s="304">
        <v>0.65762879259713602</v>
      </c>
      <c r="AE29" s="304">
        <v>0.74548405119489103</v>
      </c>
      <c r="AF29" s="304">
        <v>0.76231124631000702</v>
      </c>
      <c r="AG29" s="306"/>
      <c r="AH29" s="304">
        <v>0.3590670902150524</v>
      </c>
      <c r="AI29" s="304">
        <v>0.38122344911939704</v>
      </c>
      <c r="AJ29" s="304">
        <v>0.32996959643249901</v>
      </c>
      <c r="AK29" s="306"/>
      <c r="AL29" s="304">
        <v>0.14538411065655976</v>
      </c>
      <c r="AM29" s="304">
        <v>0.17505568610716329</v>
      </c>
      <c r="AN29" s="304">
        <v>0.13724367290579734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79.794999999999959</v>
      </c>
      <c r="C32" s="305">
        <f>SUM(C33:C41)</f>
        <v>78.481999999999957</v>
      </c>
      <c r="D32" s="305">
        <f>SUM(D33:D41)</f>
        <v>72.005000000000052</v>
      </c>
      <c r="E32" s="304"/>
      <c r="F32" s="305">
        <f>SUM(F33:F41)</f>
        <v>0.70342200985851777</v>
      </c>
      <c r="G32" s="305">
        <f>SUM(G33:G41)</f>
        <v>0.88250000457169642</v>
      </c>
      <c r="H32" s="305">
        <f>SUM(H33:H41)</f>
        <v>1.111457323667733</v>
      </c>
      <c r="I32" s="304"/>
      <c r="J32" s="305">
        <f>SUM(J33:J41)</f>
        <v>3.5436300695106997</v>
      </c>
      <c r="K32" s="305">
        <f>SUM(K33:K41)</f>
        <v>4.4014029042917002</v>
      </c>
      <c r="L32" s="305">
        <f>SUM(L33:L41)</f>
        <v>5.4527901054816761</v>
      </c>
      <c r="M32" s="304"/>
      <c r="N32" s="305">
        <f>SUM(N33:N41)</f>
        <v>9.1874834684945963</v>
      </c>
      <c r="O32" s="305">
        <f>SUM(O33:O41)</f>
        <v>10.08089424661309</v>
      </c>
      <c r="P32" s="305">
        <f>SUM(P33:P41)</f>
        <v>10.663835758176189</v>
      </c>
      <c r="Q32" s="306"/>
      <c r="R32" s="305">
        <f>SUM(R33:R41)</f>
        <v>2.2709399010822966</v>
      </c>
      <c r="S32" s="305">
        <f>SUM(S33:S41)</f>
        <v>2.504912280285732</v>
      </c>
      <c r="T32" s="305">
        <f>SUM(T33:T41)</f>
        <v>2.785170515113006</v>
      </c>
      <c r="U32" s="306"/>
      <c r="V32" s="305">
        <f>SUM(V33:V41)</f>
        <v>5.3484648437067568</v>
      </c>
      <c r="W32" s="305">
        <f>SUM(W33:W41)</f>
        <v>5.6697248715865989</v>
      </c>
      <c r="X32" s="305">
        <f>SUM(X33:X41)</f>
        <v>5.4110718544587462</v>
      </c>
      <c r="Y32" s="306"/>
      <c r="Z32" s="305">
        <f>SUM(Z33:Z41)</f>
        <v>26.210983455000488</v>
      </c>
      <c r="AA32" s="305">
        <f>SUM(AA33:AA41)</f>
        <v>24.0527766060289</v>
      </c>
      <c r="AB32" s="305">
        <f>SUM(AB33:AB41)</f>
        <v>22.905969761599259</v>
      </c>
      <c r="AC32" s="306"/>
      <c r="AD32" s="305">
        <f>SUM(AD33:AD41)</f>
        <v>19.16724314307957</v>
      </c>
      <c r="AE32" s="305">
        <f>SUM(AE33:AE41)</f>
        <v>19.300179067037053</v>
      </c>
      <c r="AF32" s="305">
        <f>SUM(AF33:AF41)</f>
        <v>16.961142071738021</v>
      </c>
      <c r="AG32" s="306"/>
      <c r="AH32" s="305">
        <f>SUM(AH33:AH41)</f>
        <v>9.735790281232708</v>
      </c>
      <c r="AI32" s="305">
        <f>SUM(AI33:AI41)</f>
        <v>9.2872642555278908</v>
      </c>
      <c r="AJ32" s="305">
        <f>SUM(AJ33:AJ41)</f>
        <v>5.1680848494672773</v>
      </c>
      <c r="AK32" s="306"/>
      <c r="AL32" s="305">
        <f>SUM(AL33:AL41)</f>
        <v>3.627042828034301</v>
      </c>
      <c r="AM32" s="305">
        <f>SUM(AM33:AM41)</f>
        <v>2.3023457640572897</v>
      </c>
      <c r="AN32" s="305">
        <f>SUM(AN33:AN41)</f>
        <v>1.5454777602981591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6.86425876618544</v>
      </c>
      <c r="C33" s="304">
        <f t="shared" ref="C33:C41" si="64">SUM(G33,K33,O33,S33,W33,AA33,AE33,AI33,AM33)</f>
        <v>6.0280820221339519</v>
      </c>
      <c r="D33" s="304">
        <f t="shared" ref="D33:D40" si="65">SUM(H33,L33,P33,T33,X33,AB33,AF33,AJ33,AN33)</f>
        <v>5.7637376501623923</v>
      </c>
      <c r="E33" s="304"/>
      <c r="F33" s="304">
        <v>6.3422073702938259E-2</v>
      </c>
      <c r="G33" s="304">
        <v>5.6530512981481956E-2</v>
      </c>
      <c r="H33" s="304">
        <v>4.9422150523360513E-2</v>
      </c>
      <c r="I33" s="304"/>
      <c r="J33" s="304">
        <v>0.57365905082451696</v>
      </c>
      <c r="K33" s="304">
        <v>0.60344199452447311</v>
      </c>
      <c r="L33" s="304">
        <v>0.69958741503376332</v>
      </c>
      <c r="M33" s="304"/>
      <c r="N33" s="304">
        <v>1.541843003545345</v>
      </c>
      <c r="O33" s="304">
        <v>1.4402073835188918</v>
      </c>
      <c r="P33" s="304">
        <v>1.4135905513908911</v>
      </c>
      <c r="Q33" s="306"/>
      <c r="R33" s="304">
        <v>0.33700513711453028</v>
      </c>
      <c r="S33" s="304">
        <v>0.31949793669985982</v>
      </c>
      <c r="T33" s="304">
        <v>0.34394162980704135</v>
      </c>
      <c r="U33" s="306"/>
      <c r="V33" s="304">
        <v>0.76506042600846647</v>
      </c>
      <c r="W33" s="304">
        <v>0.69816294634294174</v>
      </c>
      <c r="X33" s="304">
        <v>0.65043736657551188</v>
      </c>
      <c r="Y33" s="306"/>
      <c r="Z33" s="304">
        <v>1.874689845078215</v>
      </c>
      <c r="AA33" s="304">
        <v>1.4364147716449374</v>
      </c>
      <c r="AB33" s="304">
        <v>1.324945568553535</v>
      </c>
      <c r="AC33" s="306"/>
      <c r="AD33" s="304">
        <v>1.2090331968530981</v>
      </c>
      <c r="AE33" s="304">
        <v>1.0623303584660675</v>
      </c>
      <c r="AF33" s="304">
        <v>1.0386397887374532</v>
      </c>
      <c r="AG33" s="306"/>
      <c r="AH33" s="304">
        <v>0.41153297225574204</v>
      </c>
      <c r="AI33" s="304">
        <v>0.32240966885938804</v>
      </c>
      <c r="AJ33" s="304">
        <v>0.14674091810913725</v>
      </c>
      <c r="AK33" s="306"/>
      <c r="AL33" s="304">
        <v>8.801306080258775E-2</v>
      </c>
      <c r="AM33" s="304">
        <v>8.9086449095910278E-2</v>
      </c>
      <c r="AN33" s="304">
        <v>9.6432261431698946E-2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14.64193618017107</v>
      </c>
      <c r="C34" s="304">
        <f t="shared" si="64"/>
        <v>16.64809479350394</v>
      </c>
      <c r="D34" s="304">
        <f t="shared" si="65"/>
        <v>17.180664865250129</v>
      </c>
      <c r="E34" s="304"/>
      <c r="F34" s="304">
        <v>0.51398817715500444</v>
      </c>
      <c r="G34" s="304">
        <v>0.68353666370829214</v>
      </c>
      <c r="H34" s="304">
        <v>0.89154636148265742</v>
      </c>
      <c r="I34" s="304"/>
      <c r="J34" s="304">
        <v>1.7129994202590744</v>
      </c>
      <c r="K34" s="304">
        <v>2.3047893752577999</v>
      </c>
      <c r="L34" s="304">
        <v>2.9935385346347796</v>
      </c>
      <c r="M34" s="304"/>
      <c r="N34" s="304">
        <v>3.5617480015821896</v>
      </c>
      <c r="O34" s="304">
        <v>4.0954061018066366</v>
      </c>
      <c r="P34" s="304">
        <v>4.1215587782089589</v>
      </c>
      <c r="Q34" s="306"/>
      <c r="R34" s="304">
        <v>0.3685381519163774</v>
      </c>
      <c r="S34" s="304">
        <v>0.42941222667631668</v>
      </c>
      <c r="T34" s="304">
        <v>0.4500812693303789</v>
      </c>
      <c r="U34" s="306"/>
      <c r="V34" s="304">
        <v>1.5868816941566537</v>
      </c>
      <c r="W34" s="304">
        <v>1.8689502107087779</v>
      </c>
      <c r="X34" s="304">
        <v>1.8055663803411921</v>
      </c>
      <c r="Y34" s="306"/>
      <c r="Z34" s="304">
        <v>4.0013353922281363</v>
      </c>
      <c r="AA34" s="304">
        <v>3.927560613700475</v>
      </c>
      <c r="AB34" s="304">
        <v>3.8491529894549532</v>
      </c>
      <c r="AC34" s="306"/>
      <c r="AD34" s="304">
        <v>1.8560124865288807</v>
      </c>
      <c r="AE34" s="304">
        <v>2.0771452085076043</v>
      </c>
      <c r="AF34" s="304">
        <v>1.9873965523857005</v>
      </c>
      <c r="AG34" s="306"/>
      <c r="AH34" s="304">
        <v>0.85993109383731847</v>
      </c>
      <c r="AI34" s="304">
        <v>1.042420151679216</v>
      </c>
      <c r="AJ34" s="304">
        <v>0.89484808575541597</v>
      </c>
      <c r="AK34" s="306"/>
      <c r="AL34" s="304">
        <v>0.18050176250743644</v>
      </c>
      <c r="AM34" s="304">
        <v>0.21887424145882547</v>
      </c>
      <c r="AN34" s="304">
        <v>0.18697591365609051</v>
      </c>
    </row>
    <row r="35" spans="1:40" x14ac:dyDescent="0.2">
      <c r="A35" s="13" t="str">
        <f t="shared" si="63"/>
        <v>Associate professional occupations</v>
      </c>
      <c r="B35" s="304">
        <f t="shared" si="66"/>
        <v>10.066808839786081</v>
      </c>
      <c r="C35" s="304">
        <f t="shared" si="64"/>
        <v>9.4126405510975868</v>
      </c>
      <c r="D35" s="304">
        <f t="shared" si="65"/>
        <v>9.041534622732458</v>
      </c>
      <c r="E35" s="304"/>
      <c r="F35" s="304">
        <v>8.6396515067071508E-2</v>
      </c>
      <c r="G35" s="304">
        <v>9.7677822003436346E-2</v>
      </c>
      <c r="H35" s="304">
        <v>0.12492886391690473</v>
      </c>
      <c r="I35" s="304"/>
      <c r="J35" s="304">
        <v>0.61069503293107963</v>
      </c>
      <c r="K35" s="304">
        <v>0.67056240462178074</v>
      </c>
      <c r="L35" s="304">
        <v>0.76255700068152532</v>
      </c>
      <c r="M35" s="304"/>
      <c r="N35" s="304">
        <v>1.8262478749629709</v>
      </c>
      <c r="O35" s="304">
        <v>1.8373843815612709</v>
      </c>
      <c r="P35" s="304">
        <v>1.8686484896521665</v>
      </c>
      <c r="Q35" s="306"/>
      <c r="R35" s="304">
        <v>0.56398645163030414</v>
      </c>
      <c r="S35" s="304">
        <v>0.58741522127750379</v>
      </c>
      <c r="T35" s="304">
        <v>0.63371944236300115</v>
      </c>
      <c r="U35" s="306"/>
      <c r="V35" s="304">
        <v>0.90045391166018696</v>
      </c>
      <c r="W35" s="304">
        <v>0.82784388801033293</v>
      </c>
      <c r="X35" s="304">
        <v>0.73022552624420334</v>
      </c>
      <c r="Y35" s="306"/>
      <c r="Z35" s="304">
        <v>3.1961513221492996</v>
      </c>
      <c r="AA35" s="304">
        <v>2.6809103881864225</v>
      </c>
      <c r="AB35" s="304">
        <v>2.4706307178633868</v>
      </c>
      <c r="AC35" s="306"/>
      <c r="AD35" s="304">
        <v>1.9936141094026785</v>
      </c>
      <c r="AE35" s="304">
        <v>1.8936471962306183</v>
      </c>
      <c r="AF35" s="304">
        <v>1.8392088503266286</v>
      </c>
      <c r="AG35" s="306"/>
      <c r="AH35" s="304">
        <v>0.77519595242300066</v>
      </c>
      <c r="AI35" s="304">
        <v>0.69276681673943996</v>
      </c>
      <c r="AJ35" s="304">
        <v>0.50652610352750482</v>
      </c>
      <c r="AK35" s="306"/>
      <c r="AL35" s="304">
        <v>0.11406766955948892</v>
      </c>
      <c r="AM35" s="304">
        <v>0.12443243246678125</v>
      </c>
      <c r="AN35" s="304">
        <v>0.10508962815713678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6.0130421184831153</v>
      </c>
      <c r="C36" s="304">
        <f t="shared" si="64"/>
        <v>5.8064081643359495</v>
      </c>
      <c r="D36" s="304">
        <f t="shared" si="65"/>
        <v>5.2607235962772023</v>
      </c>
      <c r="E36" s="304"/>
      <c r="F36" s="304">
        <v>1.3927048629105696E-2</v>
      </c>
      <c r="G36" s="304">
        <v>1.7700793187370369E-2</v>
      </c>
      <c r="H36" s="304">
        <v>1.7682682636678198E-2</v>
      </c>
      <c r="I36" s="304"/>
      <c r="J36" s="304">
        <v>0.20570633622222237</v>
      </c>
      <c r="K36" s="304">
        <v>0.25879214218412794</v>
      </c>
      <c r="L36" s="304">
        <v>0.27620985213410765</v>
      </c>
      <c r="M36" s="304"/>
      <c r="N36" s="304">
        <v>0.89425735948050977</v>
      </c>
      <c r="O36" s="304">
        <v>1.0609388126569974</v>
      </c>
      <c r="P36" s="304">
        <v>1.210057121186433</v>
      </c>
      <c r="Q36" s="306"/>
      <c r="R36" s="304">
        <v>0.33926850813788684</v>
      </c>
      <c r="S36" s="304">
        <v>0.40031697583246473</v>
      </c>
      <c r="T36" s="304">
        <v>0.48673168782871323</v>
      </c>
      <c r="U36" s="306"/>
      <c r="V36" s="304">
        <v>0.38976372531408332</v>
      </c>
      <c r="W36" s="304">
        <v>0.4524305399267618</v>
      </c>
      <c r="X36" s="304">
        <v>0.52130210993276649</v>
      </c>
      <c r="Y36" s="306"/>
      <c r="Z36" s="304">
        <v>1.5794669272423054</v>
      </c>
      <c r="AA36" s="304">
        <v>1.5910532804036099</v>
      </c>
      <c r="AB36" s="304">
        <v>1.5230842049735238</v>
      </c>
      <c r="AC36" s="306"/>
      <c r="AD36" s="304">
        <v>1.8694303132690417</v>
      </c>
      <c r="AE36" s="304">
        <v>1.562400046171549</v>
      </c>
      <c r="AF36" s="304">
        <v>1.0158233652371391</v>
      </c>
      <c r="AG36" s="306"/>
      <c r="AH36" s="304">
        <v>0.58926355192440827</v>
      </c>
      <c r="AI36" s="304">
        <v>0.30821635486495458</v>
      </c>
      <c r="AJ36" s="304">
        <v>7.0889418632879939E-2</v>
      </c>
      <c r="AK36" s="306"/>
      <c r="AL36" s="304">
        <v>0.1319583482635516</v>
      </c>
      <c r="AM36" s="304">
        <v>0.15455921910811329</v>
      </c>
      <c r="AN36" s="304">
        <v>0.13894315371496108</v>
      </c>
    </row>
    <row r="37" spans="1:40" x14ac:dyDescent="0.2">
      <c r="A37" s="13" t="str">
        <f t="shared" si="63"/>
        <v>Skilled trades occupations</v>
      </c>
      <c r="B37" s="304">
        <f t="shared" si="66"/>
        <v>16.839611460567934</v>
      </c>
      <c r="C37" s="304">
        <f t="shared" si="64"/>
        <v>15.417257024182545</v>
      </c>
      <c r="D37" s="304">
        <f t="shared" si="65"/>
        <v>12.554874717216816</v>
      </c>
      <c r="E37" s="304"/>
      <c r="F37" s="304">
        <v>1.8246109479810274E-3</v>
      </c>
      <c r="G37" s="304">
        <v>2.0795302913124937E-3</v>
      </c>
      <c r="H37" s="304">
        <v>2.3041856930417241E-3</v>
      </c>
      <c r="I37" s="304"/>
      <c r="J37" s="304">
        <v>0.15835764709989811</v>
      </c>
      <c r="K37" s="304">
        <v>0.20617917343912701</v>
      </c>
      <c r="L37" s="304">
        <v>0.24922713109753403</v>
      </c>
      <c r="M37" s="304"/>
      <c r="N37" s="304">
        <v>0.43645118070343764</v>
      </c>
      <c r="O37" s="304">
        <v>0.48557046089956368</v>
      </c>
      <c r="P37" s="304">
        <v>0.49736103628103739</v>
      </c>
      <c r="Q37" s="306"/>
      <c r="R37" s="304">
        <v>0.23689644345947269</v>
      </c>
      <c r="S37" s="304">
        <v>0.26527666626062574</v>
      </c>
      <c r="T37" s="304">
        <v>0.28062894189266108</v>
      </c>
      <c r="U37" s="306"/>
      <c r="V37" s="304">
        <v>1.0012587540963662</v>
      </c>
      <c r="W37" s="304">
        <v>1.0326307046594494</v>
      </c>
      <c r="X37" s="304">
        <v>0.90707663240713987</v>
      </c>
      <c r="Y37" s="306"/>
      <c r="Z37" s="304">
        <v>8.4821908700022419</v>
      </c>
      <c r="AA37" s="304">
        <v>7.4088489540099207</v>
      </c>
      <c r="AB37" s="304">
        <v>6.5682383139359839</v>
      </c>
      <c r="AC37" s="306"/>
      <c r="AD37" s="304">
        <v>4.1231314657421185</v>
      </c>
      <c r="AE37" s="304">
        <v>4.0126190947000424</v>
      </c>
      <c r="AF37" s="304">
        <v>3.0328419138338569</v>
      </c>
      <c r="AG37" s="306"/>
      <c r="AH37" s="304">
        <v>1.7512920670144254</v>
      </c>
      <c r="AI37" s="304">
        <v>1.6712433138424949</v>
      </c>
      <c r="AJ37" s="304">
        <v>0.81117524166441191</v>
      </c>
      <c r="AK37" s="306"/>
      <c r="AL37" s="304">
        <v>0.64820842150198943</v>
      </c>
      <c r="AM37" s="304">
        <v>0.3328091260800084</v>
      </c>
      <c r="AN37" s="304">
        <v>0.20602132041114979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1.0092816164655545</v>
      </c>
      <c r="C38" s="304">
        <f t="shared" si="64"/>
        <v>0.97400841871241417</v>
      </c>
      <c r="D38" s="304">
        <f t="shared" si="65"/>
        <v>0.91965253459924345</v>
      </c>
      <c r="E38" s="304"/>
      <c r="F38" s="304">
        <v>9.1728846833221411E-3</v>
      </c>
      <c r="G38" s="304">
        <v>9.7345877589816894E-3</v>
      </c>
      <c r="H38" s="304">
        <v>9.273196892180197E-3</v>
      </c>
      <c r="I38" s="304"/>
      <c r="J38" s="304">
        <v>1.0743007517544277E-2</v>
      </c>
      <c r="K38" s="304">
        <v>1.0354564072932376E-2</v>
      </c>
      <c r="L38" s="304">
        <v>9.1276867057237827E-3</v>
      </c>
      <c r="M38" s="304"/>
      <c r="N38" s="304">
        <v>9.8541275333958525E-2</v>
      </c>
      <c r="O38" s="304">
        <v>8.8687455438437326E-2</v>
      </c>
      <c r="P38" s="304">
        <v>8.5970085917903713E-2</v>
      </c>
      <c r="Q38" s="306"/>
      <c r="R38" s="304">
        <v>2.5084965120537095E-2</v>
      </c>
      <c r="S38" s="304">
        <v>2.1066561331214827E-2</v>
      </c>
      <c r="T38" s="304">
        <v>1.955651992187141E-2</v>
      </c>
      <c r="U38" s="306"/>
      <c r="V38" s="304">
        <v>0.10154894491717724</v>
      </c>
      <c r="W38" s="304">
        <v>8.7626918056585221E-2</v>
      </c>
      <c r="X38" s="304">
        <v>7.6981988638490331E-2</v>
      </c>
      <c r="Y38" s="306"/>
      <c r="Z38" s="304">
        <v>0.15869587537706861</v>
      </c>
      <c r="AA38" s="304">
        <v>0.13341966502743616</v>
      </c>
      <c r="AB38" s="304">
        <v>0.10918762643741524</v>
      </c>
      <c r="AC38" s="306"/>
      <c r="AD38" s="304">
        <v>0.14764200851726259</v>
      </c>
      <c r="AE38" s="304">
        <v>0.10964694957209974</v>
      </c>
      <c r="AF38" s="304">
        <v>7.4627921621142179E-2</v>
      </c>
      <c r="AG38" s="306"/>
      <c r="AH38" s="304">
        <v>0.3770651884070027</v>
      </c>
      <c r="AI38" s="304">
        <v>0.41552747908167892</v>
      </c>
      <c r="AJ38" s="304">
        <v>0.43629734131056519</v>
      </c>
      <c r="AK38" s="306"/>
      <c r="AL38" s="304">
        <v>8.078746659168129E-2</v>
      </c>
      <c r="AM38" s="304">
        <v>9.7944238373047873E-2</v>
      </c>
      <c r="AN38" s="304">
        <v>9.863016715395137E-2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2.2206952435775502</v>
      </c>
      <c r="C39" s="304">
        <f t="shared" si="64"/>
        <v>2.1467460561296932</v>
      </c>
      <c r="D39" s="304">
        <f t="shared" si="65"/>
        <v>2.1087249915585269</v>
      </c>
      <c r="E39" s="304"/>
      <c r="F39" s="304">
        <v>6.6473565331409802E-3</v>
      </c>
      <c r="G39" s="304">
        <v>6.6152724379631407E-3</v>
      </c>
      <c r="H39" s="304">
        <v>6.3032335013210776E-3</v>
      </c>
      <c r="I39" s="304"/>
      <c r="J39" s="304">
        <v>9.2307208697723714E-2</v>
      </c>
      <c r="K39" s="304">
        <v>0.11099501033527218</v>
      </c>
      <c r="L39" s="304">
        <v>0.13765491936026911</v>
      </c>
      <c r="M39" s="304"/>
      <c r="N39" s="304">
        <v>0.30119285906125431</v>
      </c>
      <c r="O39" s="304">
        <v>0.30886310508505033</v>
      </c>
      <c r="P39" s="304">
        <v>0.32303202082140492</v>
      </c>
      <c r="Q39" s="306"/>
      <c r="R39" s="304">
        <v>0.10797344846939766</v>
      </c>
      <c r="S39" s="304">
        <v>0.11579810798110773</v>
      </c>
      <c r="T39" s="304">
        <v>0.1318799334676832</v>
      </c>
      <c r="U39" s="306"/>
      <c r="V39" s="304">
        <v>0.12679196451868213</v>
      </c>
      <c r="W39" s="304">
        <v>0.13530094574223814</v>
      </c>
      <c r="X39" s="304">
        <v>0.15348604121283807</v>
      </c>
      <c r="Y39" s="306"/>
      <c r="Z39" s="304">
        <v>0.64759748938423367</v>
      </c>
      <c r="AA39" s="304">
        <v>0.59447159587323861</v>
      </c>
      <c r="AB39" s="304">
        <v>0.56776960163773316</v>
      </c>
      <c r="AC39" s="306"/>
      <c r="AD39" s="304">
        <v>0.55990271122763025</v>
      </c>
      <c r="AE39" s="304">
        <v>0.55848663287756062</v>
      </c>
      <c r="AF39" s="304">
        <v>0.58263009404665156</v>
      </c>
      <c r="AG39" s="306"/>
      <c r="AH39" s="304">
        <v>0.23001059037640761</v>
      </c>
      <c r="AI39" s="304">
        <v>0.1674954269575904</v>
      </c>
      <c r="AJ39" s="304">
        <v>5.2112282279454136E-2</v>
      </c>
      <c r="AK39" s="306"/>
      <c r="AL39" s="304">
        <v>0.14827161530907945</v>
      </c>
      <c r="AM39" s="304">
        <v>0.14871995883967229</v>
      </c>
      <c r="AN39" s="304">
        <v>0.15385686523117179</v>
      </c>
    </row>
    <row r="40" spans="1:40" x14ac:dyDescent="0.2">
      <c r="A40" s="13" t="str">
        <f t="shared" si="63"/>
        <v>Process, plant and machine operatives</v>
      </c>
      <c r="B40" s="304">
        <f t="shared" si="66"/>
        <v>17.386073275873652</v>
      </c>
      <c r="C40" s="304">
        <f t="shared" si="64"/>
        <v>16.727628163104519</v>
      </c>
      <c r="D40" s="304">
        <f t="shared" si="65"/>
        <v>14.351907342970215</v>
      </c>
      <c r="E40" s="304"/>
      <c r="F40" s="304">
        <v>5.8968455680688645E-4</v>
      </c>
      <c r="G40" s="304">
        <v>7.5463255460140786E-4</v>
      </c>
      <c r="H40" s="304">
        <v>1.0345687524966974E-3</v>
      </c>
      <c r="I40" s="304"/>
      <c r="J40" s="304">
        <v>0.13786128620309196</v>
      </c>
      <c r="K40" s="304">
        <v>0.18333036847396428</v>
      </c>
      <c r="L40" s="304">
        <v>0.25572167901814541</v>
      </c>
      <c r="M40" s="304"/>
      <c r="N40" s="304">
        <v>0.34912696933550796</v>
      </c>
      <c r="O40" s="304">
        <v>0.46635062301688501</v>
      </c>
      <c r="P40" s="304">
        <v>0.71925098656587072</v>
      </c>
      <c r="Q40" s="306"/>
      <c r="R40" s="305">
        <v>0.18552024249268639</v>
      </c>
      <c r="S40" s="305">
        <v>0.20824925838140926</v>
      </c>
      <c r="T40" s="305">
        <v>0.20924419622057008</v>
      </c>
      <c r="U40" s="306"/>
      <c r="V40" s="305">
        <v>0.38904148685490825</v>
      </c>
      <c r="W40" s="305">
        <v>0.43791660207889488</v>
      </c>
      <c r="X40" s="305">
        <v>0.40154040590749901</v>
      </c>
      <c r="Y40" s="306"/>
      <c r="Z40" s="305">
        <v>5.4767585051861785</v>
      </c>
      <c r="AA40" s="305">
        <v>5.4206255043289842</v>
      </c>
      <c r="AB40" s="305">
        <v>5.5727725155124253</v>
      </c>
      <c r="AC40" s="306"/>
      <c r="AD40" s="305">
        <v>6.0198836381571192</v>
      </c>
      <c r="AE40" s="305">
        <v>6.451386739902393</v>
      </c>
      <c r="AF40" s="305">
        <v>5.9849404657467371</v>
      </c>
      <c r="AG40" s="306"/>
      <c r="AH40" s="305">
        <v>3.2389306445905888</v>
      </c>
      <c r="AI40" s="305">
        <v>2.9612052203439325</v>
      </c>
      <c r="AJ40" s="305">
        <v>1.0354613778295001</v>
      </c>
      <c r="AK40" s="306"/>
      <c r="AL40" s="305">
        <v>1.5883608184967635</v>
      </c>
      <c r="AM40" s="305">
        <v>0.5978092140234551</v>
      </c>
      <c r="AN40" s="305">
        <v>0.17194114741696934</v>
      </c>
    </row>
    <row r="41" spans="1:40" x14ac:dyDescent="0.2">
      <c r="A41" s="39" t="str">
        <f t="shared" si="63"/>
        <v>Elementary occupations</v>
      </c>
      <c r="B41" s="307">
        <f t="shared" si="66"/>
        <v>4.7532924988895431</v>
      </c>
      <c r="C41" s="307">
        <f t="shared" si="64"/>
        <v>5.3211348067993516</v>
      </c>
      <c r="D41" s="307">
        <f>SUM(H41,L41,P41,T41,X41,AB41,AF41,AJ41,AN41)</f>
        <v>4.8231796792330837</v>
      </c>
      <c r="E41" s="307"/>
      <c r="F41" s="307">
        <v>7.4536585831469328E-3</v>
      </c>
      <c r="G41" s="307">
        <v>7.870189648256953E-3</v>
      </c>
      <c r="H41" s="307">
        <v>8.9620802690924036E-3</v>
      </c>
      <c r="I41" s="307"/>
      <c r="J41" s="307">
        <v>4.1301079755548663E-2</v>
      </c>
      <c r="K41" s="307">
        <v>5.2957871382222826E-2</v>
      </c>
      <c r="L41" s="307">
        <v>6.9165886815827651E-2</v>
      </c>
      <c r="M41" s="307"/>
      <c r="N41" s="307">
        <v>0.17807494448942296</v>
      </c>
      <c r="O41" s="307">
        <v>0.29748592262935786</v>
      </c>
      <c r="P41" s="307">
        <v>0.42436668815152429</v>
      </c>
      <c r="Q41" s="308"/>
      <c r="R41" s="307">
        <v>0.1066665527411042</v>
      </c>
      <c r="S41" s="307">
        <v>0.15787932584522943</v>
      </c>
      <c r="T41" s="307">
        <v>0.22938689428108558</v>
      </c>
      <c r="U41" s="308"/>
      <c r="V41" s="307">
        <v>8.7663936180232924E-2</v>
      </c>
      <c r="W41" s="307">
        <v>0.12886211606061726</v>
      </c>
      <c r="X41" s="307">
        <v>0.16445540319910473</v>
      </c>
      <c r="Y41" s="308"/>
      <c r="Z41" s="307">
        <v>0.79409722835280938</v>
      </c>
      <c r="AA41" s="307">
        <v>0.85947183285387607</v>
      </c>
      <c r="AB41" s="307">
        <v>0.92018822323030192</v>
      </c>
      <c r="AC41" s="308"/>
      <c r="AD41" s="307">
        <v>1.38859321338174</v>
      </c>
      <c r="AE41" s="307">
        <v>1.5725168406091212</v>
      </c>
      <c r="AF41" s="307">
        <v>1.4050331198027104</v>
      </c>
      <c r="AG41" s="308"/>
      <c r="AH41" s="307">
        <v>1.5025682204038149</v>
      </c>
      <c r="AI41" s="307">
        <v>1.7059798231591945</v>
      </c>
      <c r="AJ41" s="307">
        <v>1.2140340803584075</v>
      </c>
      <c r="AK41" s="308"/>
      <c r="AL41" s="307">
        <v>0.64687366500172216</v>
      </c>
      <c r="AM41" s="307">
        <v>0.53811088461147571</v>
      </c>
      <c r="AN41" s="307">
        <v>0.38758730312502943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52.006000000000014</v>
      </c>
      <c r="C50" s="305">
        <f>SUM(C51:C59)</f>
        <v>50.381000000000007</v>
      </c>
      <c r="D50" s="305">
        <f>SUM(D51:D59)</f>
        <v>50.003999999999984</v>
      </c>
      <c r="E50" s="304"/>
      <c r="F50" s="305">
        <f>SUM(F51:F59)</f>
        <v>8.1083676991393627E-2</v>
      </c>
      <c r="G50" s="305">
        <f>SUM(G51:G59)</f>
        <v>0.10028349126988577</v>
      </c>
      <c r="H50" s="305">
        <f>SUM(H51:H59)</f>
        <v>0.14171748846003521</v>
      </c>
      <c r="I50" s="304"/>
      <c r="J50" s="305">
        <f>SUM(J51:J59)</f>
        <v>1.4449061395016745</v>
      </c>
      <c r="K50" s="305">
        <f>SUM(K51:K59)</f>
        <v>1.7758385076590708</v>
      </c>
      <c r="L50" s="305">
        <f>SUM(L51:L59)</f>
        <v>2.4555399583943096</v>
      </c>
      <c r="M50" s="304"/>
      <c r="N50" s="305">
        <f>SUM(N51:N59)</f>
        <v>3.1516865899272393</v>
      </c>
      <c r="O50" s="305">
        <f>SUM(O51:O59)</f>
        <v>3.3962855708856363</v>
      </c>
      <c r="P50" s="305">
        <f>SUM(P51:P59)</f>
        <v>3.9490958301478898</v>
      </c>
      <c r="Q50" s="304"/>
      <c r="R50" s="305">
        <f>SUM(R51:R59)</f>
        <v>1.2497183335121906</v>
      </c>
      <c r="S50" s="305">
        <f>SUM(S51:S59)</f>
        <v>1.3393006723452168</v>
      </c>
      <c r="T50" s="305">
        <f>SUM(T51:T59)</f>
        <v>1.6449959090846977</v>
      </c>
      <c r="U50" s="304"/>
      <c r="V50" s="305">
        <f>SUM(V51:V59)</f>
        <v>2.3500942753221459</v>
      </c>
      <c r="W50" s="305">
        <f>SUM(W51:W59)</f>
        <v>2.4745674236464992</v>
      </c>
      <c r="X50" s="305">
        <f>SUM(X51:X59)</f>
        <v>2.7950369010451537</v>
      </c>
      <c r="Y50" s="304"/>
      <c r="Z50" s="305">
        <f>SUM(Z51:Z59)</f>
        <v>20.505930367506032</v>
      </c>
      <c r="AA50" s="305">
        <f>SUM(AA51:AA59)</f>
        <v>17.829029349577247</v>
      </c>
      <c r="AB50" s="305">
        <f>SUM(AB51:AB59)</f>
        <v>17.428059770304859</v>
      </c>
      <c r="AC50" s="304"/>
      <c r="AD50" s="305">
        <f>SUM(AD51:AD59)</f>
        <v>14.811268419865472</v>
      </c>
      <c r="AE50" s="305">
        <f>SUM(AE51:AE59)</f>
        <v>15.713999569599226</v>
      </c>
      <c r="AF50" s="305">
        <f>SUM(AF51:AF59)</f>
        <v>16.710158230756697</v>
      </c>
      <c r="AG50" s="304"/>
      <c r="AH50" s="305">
        <f>SUM(AH51:AH59)</f>
        <v>6.0023940594996965</v>
      </c>
      <c r="AI50" s="305">
        <f>SUM(AI51:AI59)</f>
        <v>6.1130877846894052</v>
      </c>
      <c r="AJ50" s="305">
        <f>SUM(AJ51:AJ59)</f>
        <v>4.2646298109422016</v>
      </c>
      <c r="AK50" s="304"/>
      <c r="AL50" s="305">
        <f>SUM(AL51:AL59)</f>
        <v>2.4089181378741662</v>
      </c>
      <c r="AM50" s="305">
        <f>SUM(AM51:AM59)</f>
        <v>1.6386076303278223</v>
      </c>
      <c r="AN50" s="305">
        <f>SUM(AN51:AN59)</f>
        <v>0.6147661008641454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4.4417033518748843</v>
      </c>
      <c r="C51" s="304">
        <f t="shared" ref="C51:D51" si="68">SUM(G51,K51,O51,S51,W51,AA51,AE51,AI51,AM51)</f>
        <v>3.936470148974935</v>
      </c>
      <c r="D51" s="304">
        <f t="shared" si="68"/>
        <v>4.4156918892387971</v>
      </c>
      <c r="E51" s="304"/>
      <c r="F51" s="304">
        <v>1.2896172981247492E-2</v>
      </c>
      <c r="G51" s="304">
        <v>1.6061472661647286E-2</v>
      </c>
      <c r="H51" s="304">
        <v>2.6259309659565858E-2</v>
      </c>
      <c r="I51" s="304"/>
      <c r="J51" s="304">
        <v>0.36492017712897251</v>
      </c>
      <c r="K51" s="304">
        <v>0.39503527287806961</v>
      </c>
      <c r="L51" s="304">
        <v>0.5430719009845929</v>
      </c>
      <c r="M51" s="304"/>
      <c r="N51" s="304">
        <v>0.67515220682104193</v>
      </c>
      <c r="O51" s="304">
        <v>0.64110803473026523</v>
      </c>
      <c r="P51" s="304">
        <v>0.74648113121740334</v>
      </c>
      <c r="Q51" s="304"/>
      <c r="R51" s="304">
        <v>0.17143433493489033</v>
      </c>
      <c r="S51" s="304">
        <v>0.14891053965603759</v>
      </c>
      <c r="T51" s="304">
        <v>0.15880983774420615</v>
      </c>
      <c r="U51" s="304"/>
      <c r="V51" s="304">
        <v>0.4128477881637086</v>
      </c>
      <c r="W51" s="304">
        <v>0.38907894754368555</v>
      </c>
      <c r="X51" s="304">
        <v>0.44546556223191458</v>
      </c>
      <c r="Y51" s="304"/>
      <c r="Z51" s="304">
        <v>1.4532344919740408</v>
      </c>
      <c r="AA51" s="304">
        <v>1.1103920446530799</v>
      </c>
      <c r="AB51" s="304">
        <v>1.2966859556507611</v>
      </c>
      <c r="AC51" s="304"/>
      <c r="AD51" s="304">
        <v>0.82319033940454078</v>
      </c>
      <c r="AE51" s="304">
        <v>0.75509341507969907</v>
      </c>
      <c r="AF51" s="304">
        <v>0.83187451154165293</v>
      </c>
      <c r="AG51" s="304"/>
      <c r="AH51" s="304">
        <v>0.37233939097548829</v>
      </c>
      <c r="AI51" s="304">
        <v>0.33286767003488887</v>
      </c>
      <c r="AJ51" s="304">
        <v>0.23964582852007929</v>
      </c>
      <c r="AK51" s="304"/>
      <c r="AL51" s="304">
        <v>0.15568844949095323</v>
      </c>
      <c r="AM51" s="304">
        <v>0.14792275173756228</v>
      </c>
      <c r="AN51" s="304">
        <v>0.12739785168862139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4.3218285950377506</v>
      </c>
      <c r="C52" s="304">
        <f t="shared" ref="C52:C59" si="70">SUM(G52,K52,O52,S52,W52,AA52,AE52,AI52,AM52)</f>
        <v>4.7059704932524209</v>
      </c>
      <c r="D52" s="304">
        <f t="shared" ref="D52:D59" si="71">SUM(H52,L52,P52,T52,X52,AB52,AF52,AJ52,AN52)</f>
        <v>5.5199384937053582</v>
      </c>
      <c r="E52" s="304"/>
      <c r="F52" s="304">
        <v>3.128793069542285E-2</v>
      </c>
      <c r="G52" s="304">
        <v>4.0004494092324733E-2</v>
      </c>
      <c r="H52" s="304">
        <v>5.1698264857754792E-2</v>
      </c>
      <c r="I52" s="304"/>
      <c r="J52" s="304">
        <v>0.52304893020720622</v>
      </c>
      <c r="K52" s="304">
        <v>0.6828091421856729</v>
      </c>
      <c r="L52" s="304">
        <v>0.94686936059047511</v>
      </c>
      <c r="M52" s="304"/>
      <c r="N52" s="304">
        <v>0.75832932118554464</v>
      </c>
      <c r="O52" s="304">
        <v>0.7844947449732369</v>
      </c>
      <c r="P52" s="304">
        <v>0.80948188382062103</v>
      </c>
      <c r="Q52" s="304"/>
      <c r="R52" s="304">
        <v>9.5658318654744362E-2</v>
      </c>
      <c r="S52" s="304">
        <v>8.6097915108557771E-2</v>
      </c>
      <c r="T52" s="304">
        <v>0.11000664411145517</v>
      </c>
      <c r="U52" s="304"/>
      <c r="V52" s="304">
        <v>0.28231175369863792</v>
      </c>
      <c r="W52" s="304">
        <v>0.25790143792084347</v>
      </c>
      <c r="X52" s="304">
        <v>0.20473456590737743</v>
      </c>
      <c r="Y52" s="304"/>
      <c r="Z52" s="304">
        <v>1.535066930490762</v>
      </c>
      <c r="AA52" s="304">
        <v>1.5794418392906595</v>
      </c>
      <c r="AB52" s="304">
        <v>1.9809870450234781</v>
      </c>
      <c r="AC52" s="304"/>
      <c r="AD52" s="304">
        <v>0.75562485096131682</v>
      </c>
      <c r="AE52" s="304">
        <v>0.92488933585150235</v>
      </c>
      <c r="AF52" s="304">
        <v>1.1758033146156062</v>
      </c>
      <c r="AG52" s="304"/>
      <c r="AH52" s="304">
        <v>0.24182104755823838</v>
      </c>
      <c r="AI52" s="304">
        <v>0.25047381761943682</v>
      </c>
      <c r="AJ52" s="304">
        <v>0.17325749436802659</v>
      </c>
      <c r="AK52" s="304"/>
      <c r="AL52" s="304">
        <v>9.8679511585877205E-2</v>
      </c>
      <c r="AM52" s="304">
        <v>9.985776621018698E-2</v>
      </c>
      <c r="AN52" s="304">
        <v>6.7099920410563729E-2</v>
      </c>
    </row>
    <row r="53" spans="1:40" x14ac:dyDescent="0.2">
      <c r="A53" s="13" t="str">
        <f t="shared" si="67"/>
        <v>Associate professional occupations</v>
      </c>
      <c r="B53" s="304">
        <f t="shared" si="69"/>
        <v>2.9976250771027519</v>
      </c>
      <c r="C53" s="304">
        <f t="shared" si="70"/>
        <v>2.8488414349617908</v>
      </c>
      <c r="D53" s="304">
        <f t="shared" si="71"/>
        <v>3.2311377644904224</v>
      </c>
      <c r="E53" s="304"/>
      <c r="F53" s="304">
        <v>3.8322928305697533E-3</v>
      </c>
      <c r="G53" s="304">
        <v>4.628169971611527E-3</v>
      </c>
      <c r="H53" s="304">
        <v>7.2150699157140829E-3</v>
      </c>
      <c r="I53" s="304"/>
      <c r="J53" s="304">
        <v>0.18777022418066627</v>
      </c>
      <c r="K53" s="304">
        <v>0.22969793727217389</v>
      </c>
      <c r="L53" s="304">
        <v>0.33542968512072513</v>
      </c>
      <c r="M53" s="304"/>
      <c r="N53" s="304">
        <v>0.42276034030822673</v>
      </c>
      <c r="O53" s="304">
        <v>0.43298369705507384</v>
      </c>
      <c r="P53" s="304">
        <v>0.50842242951691374</v>
      </c>
      <c r="Q53" s="304"/>
      <c r="R53" s="304">
        <v>0.18049317024794354</v>
      </c>
      <c r="S53" s="304">
        <v>0.19366879510980037</v>
      </c>
      <c r="T53" s="304">
        <v>0.24349174027036913</v>
      </c>
      <c r="U53" s="304"/>
      <c r="V53" s="304">
        <v>0.36869517330826618</v>
      </c>
      <c r="W53" s="304">
        <v>0.37181719349949738</v>
      </c>
      <c r="X53" s="304">
        <v>0.44774032457716079</v>
      </c>
      <c r="Y53" s="304"/>
      <c r="Z53" s="304">
        <v>0.75253673412643007</v>
      </c>
      <c r="AA53" s="304">
        <v>0.51557364738376688</v>
      </c>
      <c r="AB53" s="304">
        <v>0.47740203963948941</v>
      </c>
      <c r="AC53" s="304"/>
      <c r="AD53" s="304">
        <v>0.65366827848114395</v>
      </c>
      <c r="AE53" s="304">
        <v>0.66515109831029784</v>
      </c>
      <c r="AF53" s="304">
        <v>0.83541920071622289</v>
      </c>
      <c r="AG53" s="304"/>
      <c r="AH53" s="304">
        <v>0.37228531666743309</v>
      </c>
      <c r="AI53" s="304">
        <v>0.38950283238321243</v>
      </c>
      <c r="AJ53" s="304">
        <v>0.33068726143057231</v>
      </c>
      <c r="AK53" s="304"/>
      <c r="AL53" s="304">
        <v>5.5583546952072398E-2</v>
      </c>
      <c r="AM53" s="304">
        <v>4.5818063976357008E-2</v>
      </c>
      <c r="AN53" s="304">
        <v>4.5330013303254188E-2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3.4041135093296129</v>
      </c>
      <c r="C54" s="304">
        <f t="shared" si="70"/>
        <v>3.3073894029785285</v>
      </c>
      <c r="D54" s="304">
        <f t="shared" si="71"/>
        <v>3.011642675889203</v>
      </c>
      <c r="E54" s="304"/>
      <c r="F54" s="304">
        <v>2.1671015734469952E-2</v>
      </c>
      <c r="G54" s="304">
        <v>2.471190206250613E-2</v>
      </c>
      <c r="H54" s="304">
        <v>3.5537174406878209E-2</v>
      </c>
      <c r="I54" s="304"/>
      <c r="J54" s="304">
        <v>0.14070937216363874</v>
      </c>
      <c r="K54" s="304">
        <v>0.17847582951697155</v>
      </c>
      <c r="L54" s="304">
        <v>0.24736688924676767</v>
      </c>
      <c r="M54" s="304"/>
      <c r="N54" s="304">
        <v>0.49793674794231813</v>
      </c>
      <c r="O54" s="304">
        <v>0.60217580869803522</v>
      </c>
      <c r="P54" s="304">
        <v>0.83696401465346792</v>
      </c>
      <c r="Q54" s="304"/>
      <c r="R54" s="304">
        <v>0.32017348439084131</v>
      </c>
      <c r="S54" s="304">
        <v>0.34941785375695783</v>
      </c>
      <c r="T54" s="304">
        <v>0.48598407756066692</v>
      </c>
      <c r="U54" s="304"/>
      <c r="V54" s="304">
        <v>0.15554847456703041</v>
      </c>
      <c r="W54" s="304">
        <v>0.1713803169538872</v>
      </c>
      <c r="X54" s="304">
        <v>0.25586155834237834</v>
      </c>
      <c r="Y54" s="304"/>
      <c r="Z54" s="304">
        <v>0.70270202419155159</v>
      </c>
      <c r="AA54" s="304">
        <v>0.65295251064435267</v>
      </c>
      <c r="AB54" s="304">
        <v>0.52489387425292799</v>
      </c>
      <c r="AC54" s="304"/>
      <c r="AD54" s="304">
        <v>0.59776616893931078</v>
      </c>
      <c r="AE54" s="304">
        <v>0.45604693284721948</v>
      </c>
      <c r="AF54" s="304">
        <v>0.17004645087175752</v>
      </c>
      <c r="AG54" s="304"/>
      <c r="AH54" s="304">
        <v>0.8154133161747511</v>
      </c>
      <c r="AI54" s="304">
        <v>0.76864772340522414</v>
      </c>
      <c r="AJ54" s="304">
        <v>0.40209647331198112</v>
      </c>
      <c r="AK54" s="304"/>
      <c r="AL54" s="304">
        <v>0.15219290522570031</v>
      </c>
      <c r="AM54" s="304">
        <v>0.10358052509337429</v>
      </c>
      <c r="AN54" s="304">
        <v>5.2892163242377957E-2</v>
      </c>
    </row>
    <row r="55" spans="1:40" x14ac:dyDescent="0.2">
      <c r="A55" s="13" t="str">
        <f t="shared" si="67"/>
        <v>Skilled trades occupations</v>
      </c>
      <c r="B55" s="304">
        <f t="shared" si="69"/>
        <v>29.642132753114463</v>
      </c>
      <c r="C55" s="304">
        <f t="shared" si="70"/>
        <v>28.313089733869305</v>
      </c>
      <c r="D55" s="304">
        <f t="shared" si="71"/>
        <v>26.476115689384727</v>
      </c>
      <c r="E55" s="304"/>
      <c r="F55" s="304">
        <v>2.6421178835713986E-3</v>
      </c>
      <c r="G55" s="304">
        <v>3.5080011996727104E-3</v>
      </c>
      <c r="H55" s="304">
        <v>4.9189350095338964E-3</v>
      </c>
      <c r="I55" s="304"/>
      <c r="J55" s="304">
        <v>0.15475772006179034</v>
      </c>
      <c r="K55" s="304">
        <v>0.19704515105434814</v>
      </c>
      <c r="L55" s="304">
        <v>0.25502353195907046</v>
      </c>
      <c r="M55" s="304"/>
      <c r="N55" s="304">
        <v>0.54417119315415929</v>
      </c>
      <c r="O55" s="304">
        <v>0.64441807885254021</v>
      </c>
      <c r="P55" s="304">
        <v>0.69830142690722308</v>
      </c>
      <c r="Q55" s="304"/>
      <c r="R55" s="304">
        <v>0.37536475780674261</v>
      </c>
      <c r="S55" s="304">
        <v>0.43674842341936482</v>
      </c>
      <c r="T55" s="304">
        <v>0.49730508300198922</v>
      </c>
      <c r="U55" s="304"/>
      <c r="V55" s="304">
        <v>0.88912895178199802</v>
      </c>
      <c r="W55" s="304">
        <v>0.99215761951103143</v>
      </c>
      <c r="X55" s="304">
        <v>1.1153937362406139</v>
      </c>
      <c r="Y55" s="304"/>
      <c r="Z55" s="304">
        <v>13.594167954611072</v>
      </c>
      <c r="AA55" s="304">
        <v>11.560963770192494</v>
      </c>
      <c r="AB55" s="304">
        <v>10.361127199077632</v>
      </c>
      <c r="AC55" s="304"/>
      <c r="AD55" s="304">
        <v>9.6870680997527128</v>
      </c>
      <c r="AE55" s="304">
        <v>10.43582144738108</v>
      </c>
      <c r="AF55" s="304">
        <v>10.978540991667304</v>
      </c>
      <c r="AG55" s="304"/>
      <c r="AH55" s="304">
        <v>2.9875862733474343</v>
      </c>
      <c r="AI55" s="304">
        <v>3.162367878955024</v>
      </c>
      <c r="AJ55" s="304">
        <v>2.4505782272846433</v>
      </c>
      <c r="AK55" s="304"/>
      <c r="AL55" s="304">
        <v>1.4072456847149779</v>
      </c>
      <c r="AM55" s="304">
        <v>0.88005936330374934</v>
      </c>
      <c r="AN55" s="304">
        <v>0.1149265582367186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0.11260247376858493</v>
      </c>
      <c r="C56" s="304">
        <f t="shared" si="70"/>
        <v>9.7599621263192257E-2</v>
      </c>
      <c r="D56" s="304">
        <f t="shared" si="71"/>
        <v>9.9128148892275642E-2</v>
      </c>
      <c r="E56" s="304"/>
      <c r="F56" s="304">
        <v>6.2186679500946589E-5</v>
      </c>
      <c r="G56" s="304">
        <v>5.3713977434209721E-5</v>
      </c>
      <c r="H56" s="304">
        <v>8.5461091221960189E-5</v>
      </c>
      <c r="I56" s="304"/>
      <c r="J56" s="304">
        <v>3.2315161021675936E-3</v>
      </c>
      <c r="K56" s="304">
        <v>3.0283948151162373E-3</v>
      </c>
      <c r="L56" s="304">
        <v>2.9893714589418106E-3</v>
      </c>
      <c r="M56" s="304"/>
      <c r="N56" s="304">
        <v>5.9516497479515295E-3</v>
      </c>
      <c r="O56" s="304">
        <v>5.0750185933495879E-3</v>
      </c>
      <c r="P56" s="304">
        <v>5.4693985161737204E-3</v>
      </c>
      <c r="Q56" s="304"/>
      <c r="R56" s="304">
        <v>1.2118630629679938E-3</v>
      </c>
      <c r="S56" s="304">
        <v>1.0108988708299278E-3</v>
      </c>
      <c r="T56" s="304">
        <v>1.116185568048859E-3</v>
      </c>
      <c r="U56" s="304"/>
      <c r="V56" s="304">
        <v>3.0438405364189925E-3</v>
      </c>
      <c r="W56" s="304">
        <v>2.7924358604583034E-3</v>
      </c>
      <c r="X56" s="304">
        <v>2.7596682145064775E-3</v>
      </c>
      <c r="Y56" s="304"/>
      <c r="Z56" s="304">
        <v>4.3436601127989229E-2</v>
      </c>
      <c r="AA56" s="304">
        <v>4.4391185466758833E-2</v>
      </c>
      <c r="AB56" s="304">
        <v>5.4083608583283045E-2</v>
      </c>
      <c r="AC56" s="304"/>
      <c r="AD56" s="304">
        <v>9.2336588143106524E-3</v>
      </c>
      <c r="AE56" s="304">
        <v>6.7287053776387985E-3</v>
      </c>
      <c r="AF56" s="304">
        <v>7.2409897581462296E-3</v>
      </c>
      <c r="AG56" s="304"/>
      <c r="AH56" s="304">
        <v>2.4109300650418761E-2</v>
      </c>
      <c r="AI56" s="304">
        <v>2.0200370493296604E-2</v>
      </c>
      <c r="AJ56" s="304">
        <v>1.8220318227289509E-2</v>
      </c>
      <c r="AK56" s="304"/>
      <c r="AL56" s="304">
        <v>2.2321857046859218E-2</v>
      </c>
      <c r="AM56" s="304">
        <v>1.431889780830975E-2</v>
      </c>
      <c r="AN56" s="304">
        <v>7.1631474746640441E-3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0.95652177538068284</v>
      </c>
      <c r="C57" s="304">
        <f t="shared" si="70"/>
        <v>0.95241412422682714</v>
      </c>
      <c r="D57" s="304">
        <f t="shared" si="71"/>
        <v>0.93940024480628492</v>
      </c>
      <c r="E57" s="304"/>
      <c r="F57" s="304">
        <v>1.316333043400664E-3</v>
      </c>
      <c r="G57" s="304">
        <v>1.5979527805721093E-3</v>
      </c>
      <c r="H57" s="304">
        <v>2.1600051778058607E-3</v>
      </c>
      <c r="I57" s="304"/>
      <c r="J57" s="304">
        <v>3.2237613977819622E-2</v>
      </c>
      <c r="K57" s="304">
        <v>3.3521824487305119E-2</v>
      </c>
      <c r="L57" s="304">
        <v>3.5123428156228841E-2</v>
      </c>
      <c r="M57" s="304"/>
      <c r="N57" s="304">
        <v>0.16349974140781245</v>
      </c>
      <c r="O57" s="304">
        <v>0.17463742273661723</v>
      </c>
      <c r="P57" s="304">
        <v>0.20185784292360673</v>
      </c>
      <c r="Q57" s="304"/>
      <c r="R57" s="304">
        <v>5.4071235259574808E-2</v>
      </c>
      <c r="S57" s="304">
        <v>5.8945853120948369E-2</v>
      </c>
      <c r="T57" s="304">
        <v>6.7544000769008072E-2</v>
      </c>
      <c r="U57" s="304"/>
      <c r="V57" s="304">
        <v>4.1107841501519422E-2</v>
      </c>
      <c r="W57" s="304">
        <v>4.6810092042781991E-2</v>
      </c>
      <c r="X57" s="304">
        <v>5.4249720657642019E-2</v>
      </c>
      <c r="Y57" s="304"/>
      <c r="Z57" s="304">
        <v>0.38523736223340888</v>
      </c>
      <c r="AA57" s="304">
        <v>0.38668906267494096</v>
      </c>
      <c r="AB57" s="304">
        <v>0.4169678509914605</v>
      </c>
      <c r="AC57" s="304"/>
      <c r="AD57" s="304">
        <v>7.74029402319064E-2</v>
      </c>
      <c r="AE57" s="304">
        <v>5.2571014611984025E-2</v>
      </c>
      <c r="AF57" s="304">
        <v>2.2031966096085247E-2</v>
      </c>
      <c r="AG57" s="304"/>
      <c r="AH57" s="304">
        <v>8.5361463035175056E-2</v>
      </c>
      <c r="AI57" s="304">
        <v>7.1438518466102247E-2</v>
      </c>
      <c r="AJ57" s="304">
        <v>2.5350888181923152E-2</v>
      </c>
      <c r="AK57" s="304"/>
      <c r="AL57" s="304">
        <v>0.11628724469006545</v>
      </c>
      <c r="AM57" s="304">
        <v>0.12620238330557509</v>
      </c>
      <c r="AN57" s="304">
        <v>0.11411454185252461</v>
      </c>
    </row>
    <row r="58" spans="1:40" x14ac:dyDescent="0.2">
      <c r="A58" s="13" t="str">
        <f t="shared" si="67"/>
        <v>Process, plant and machine operatives</v>
      </c>
      <c r="B58" s="304">
        <f t="shared" si="69"/>
        <v>3.7693437694687844</v>
      </c>
      <c r="C58" s="304">
        <f t="shared" si="70"/>
        <v>3.7776601635713059</v>
      </c>
      <c r="D58" s="304">
        <f t="shared" si="71"/>
        <v>3.7095706123861483</v>
      </c>
      <c r="E58" s="304"/>
      <c r="F58" s="304">
        <v>7.2118697035216082E-3</v>
      </c>
      <c r="G58" s="304">
        <v>9.57280623815371E-3</v>
      </c>
      <c r="H58" s="304">
        <v>1.3690916802142898E-2</v>
      </c>
      <c r="I58" s="304"/>
      <c r="J58" s="304">
        <v>2.362861568193092E-2</v>
      </c>
      <c r="K58" s="304">
        <v>3.4574349286463461E-2</v>
      </c>
      <c r="L58" s="304">
        <v>5.4219383326879957E-2</v>
      </c>
      <c r="M58" s="304"/>
      <c r="N58" s="304">
        <v>3.9053650594613402E-2</v>
      </c>
      <c r="O58" s="304">
        <v>4.9430443033170984E-2</v>
      </c>
      <c r="P58" s="304">
        <v>6.9971325475393462E-2</v>
      </c>
      <c r="Q58" s="304"/>
      <c r="R58" s="304">
        <v>3.9860874126295659E-2</v>
      </c>
      <c r="S58" s="304">
        <v>5.1457013747602497E-2</v>
      </c>
      <c r="T58" s="304">
        <v>6.7514646028352554E-2</v>
      </c>
      <c r="U58" s="304"/>
      <c r="V58" s="304">
        <v>0.12070383432867321</v>
      </c>
      <c r="W58" s="304">
        <v>0.13565510229260905</v>
      </c>
      <c r="X58" s="304">
        <v>0.13580273988798994</v>
      </c>
      <c r="Y58" s="304"/>
      <c r="Z58" s="304">
        <v>1.2740831223949027</v>
      </c>
      <c r="AA58" s="304">
        <v>1.1875134172489594</v>
      </c>
      <c r="AB58" s="304">
        <v>1.285583578130203</v>
      </c>
      <c r="AC58" s="304"/>
      <c r="AD58" s="304">
        <v>1.4689375563702951</v>
      </c>
      <c r="AE58" s="304">
        <v>1.6251522465189625</v>
      </c>
      <c r="AF58" s="304">
        <v>1.771601687879468</v>
      </c>
      <c r="AG58" s="304"/>
      <c r="AH58" s="304">
        <v>0.61384951886101813</v>
      </c>
      <c r="AI58" s="304">
        <v>0.58683745457596437</v>
      </c>
      <c r="AJ58" s="304">
        <v>0.28204277020224267</v>
      </c>
      <c r="AK58" s="304"/>
      <c r="AL58" s="304">
        <v>0.18201472740753361</v>
      </c>
      <c r="AM58" s="304">
        <v>9.7467330629419646E-2</v>
      </c>
      <c r="AN58" s="304">
        <v>2.9143564653476114E-2</v>
      </c>
    </row>
    <row r="59" spans="1:40" x14ac:dyDescent="0.2">
      <c r="A59" s="13" t="str">
        <f t="shared" si="67"/>
        <v>Elementary occupations</v>
      </c>
      <c r="B59" s="304">
        <f t="shared" si="69"/>
        <v>2.3601286949225044</v>
      </c>
      <c r="C59" s="304">
        <f t="shared" si="70"/>
        <v>2.4415648769017011</v>
      </c>
      <c r="D59" s="304">
        <f t="shared" si="71"/>
        <v>2.6013744812067703</v>
      </c>
      <c r="E59" s="304"/>
      <c r="F59" s="304">
        <v>1.6375743968896712E-4</v>
      </c>
      <c r="G59" s="304">
        <v>1.4497828596334852E-4</v>
      </c>
      <c r="H59" s="304">
        <v>1.5235153941764234E-4</v>
      </c>
      <c r="I59" s="304"/>
      <c r="J59" s="304">
        <v>1.4601969997482249E-2</v>
      </c>
      <c r="K59" s="304">
        <v>2.1650606162950111E-2</v>
      </c>
      <c r="L59" s="304">
        <v>3.5446407550627675E-2</v>
      </c>
      <c r="M59" s="304"/>
      <c r="N59" s="304">
        <v>4.4831738765571762E-2</v>
      </c>
      <c r="O59" s="304">
        <v>6.1962322213346473E-2</v>
      </c>
      <c r="P59" s="304">
        <v>7.2146377117086588E-2</v>
      </c>
      <c r="Q59" s="304"/>
      <c r="R59" s="304">
        <v>1.1450295028190031E-2</v>
      </c>
      <c r="S59" s="304">
        <v>1.3043379555117769E-2</v>
      </c>
      <c r="T59" s="304">
        <v>1.3223694030601535E-2</v>
      </c>
      <c r="U59" s="304"/>
      <c r="V59" s="304">
        <v>7.6706617435893715E-2</v>
      </c>
      <c r="W59" s="304">
        <v>0.106974278021705</v>
      </c>
      <c r="X59" s="304">
        <v>0.13302902498557026</v>
      </c>
      <c r="Y59" s="304"/>
      <c r="Z59" s="304">
        <v>0.76546514635587548</v>
      </c>
      <c r="AA59" s="304">
        <v>0.79111187202223443</v>
      </c>
      <c r="AB59" s="304">
        <v>1.030328618955622</v>
      </c>
      <c r="AC59" s="304"/>
      <c r="AD59" s="304">
        <v>0.73837652690993649</v>
      </c>
      <c r="AE59" s="304">
        <v>0.79254537362084121</v>
      </c>
      <c r="AF59" s="304">
        <v>0.91759911761045543</v>
      </c>
      <c r="AG59" s="304"/>
      <c r="AH59" s="304">
        <v>0.4896284322297389</v>
      </c>
      <c r="AI59" s="304">
        <v>0.53075151875625515</v>
      </c>
      <c r="AJ59" s="304">
        <v>0.34275054941544419</v>
      </c>
      <c r="AK59" s="304"/>
      <c r="AL59" s="304">
        <v>0.21890421076012695</v>
      </c>
      <c r="AM59" s="304">
        <v>0.1233805482632879</v>
      </c>
      <c r="AN59" s="304">
        <v>5.6698340001944708E-2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245.15000000000009</v>
      </c>
      <c r="C62" s="305">
        <f>SUM(C63:C71)</f>
        <v>248.44099999999995</v>
      </c>
      <c r="D62" s="305">
        <f>SUM(D63:D71)</f>
        <v>262.85500000000013</v>
      </c>
      <c r="E62" s="304"/>
      <c r="F62" s="305">
        <f>SUM(F63:F71)</f>
        <v>0.50701435338621348</v>
      </c>
      <c r="G62" s="305">
        <f>SUM(G63:G71)</f>
        <v>0.6971679998405873</v>
      </c>
      <c r="H62" s="305">
        <f>SUM(H63:H71)</f>
        <v>1.1791563662045792</v>
      </c>
      <c r="I62" s="304"/>
      <c r="J62" s="305">
        <f>SUM(J63:J71)</f>
        <v>6.5985568677676731</v>
      </c>
      <c r="K62" s="305">
        <f>SUM(K63:K71)</f>
        <v>8.5556147275847838</v>
      </c>
      <c r="L62" s="305">
        <f>SUM(L63:L71)</f>
        <v>13.527116560608636</v>
      </c>
      <c r="M62" s="304"/>
      <c r="N62" s="305">
        <f>SUM(N63:N71)</f>
        <v>26.812428901724299</v>
      </c>
      <c r="O62" s="305">
        <f>SUM(O63:O71)</f>
        <v>32.003139359475519</v>
      </c>
      <c r="P62" s="305">
        <f>SUM(P63:P71)</f>
        <v>45.920011346182335</v>
      </c>
      <c r="Q62" s="304"/>
      <c r="R62" s="305">
        <f>SUM(R63:R71)</f>
        <v>9.0427518932016753</v>
      </c>
      <c r="S62" s="305">
        <f>SUM(S63:S71)</f>
        <v>10.416572144381908</v>
      </c>
      <c r="T62" s="305">
        <f>SUM(T63:T71)</f>
        <v>15.14423072629026</v>
      </c>
      <c r="U62" s="304"/>
      <c r="V62" s="305">
        <f>SUM(V63:V71)</f>
        <v>9.4770159027373051</v>
      </c>
      <c r="W62" s="305">
        <f>SUM(W63:W71)</f>
        <v>10.772709131818246</v>
      </c>
      <c r="X62" s="305">
        <f>SUM(X63:X71)</f>
        <v>14.569818461834441</v>
      </c>
      <c r="Y62" s="304"/>
      <c r="Z62" s="305">
        <f>SUM(Z63:Z71)</f>
        <v>68.013316537551731</v>
      </c>
      <c r="AA62" s="305">
        <f>SUM(AA63:AA71)</f>
        <v>67.061247298163295</v>
      </c>
      <c r="AB62" s="305">
        <f>SUM(AB63:AB71)</f>
        <v>76.75235570711358</v>
      </c>
      <c r="AC62" s="304"/>
      <c r="AD62" s="305">
        <f>SUM(AD63:AD71)</f>
        <v>71.33488185532596</v>
      </c>
      <c r="AE62" s="305">
        <f>SUM(AE63:AE71)</f>
        <v>69.966655127613393</v>
      </c>
      <c r="AF62" s="305">
        <f>SUM(AF63:AF71)</f>
        <v>66.465082415483877</v>
      </c>
      <c r="AG62" s="304"/>
      <c r="AH62" s="305">
        <f>SUM(AH63:AH71)</f>
        <v>37.349594721945202</v>
      </c>
      <c r="AI62" s="305">
        <f>SUM(AI63:AI71)</f>
        <v>35.561871978075054</v>
      </c>
      <c r="AJ62" s="305">
        <f>SUM(AJ63:AJ71)</f>
        <v>20.49240132806284</v>
      </c>
      <c r="AK62" s="304"/>
      <c r="AL62" s="305">
        <f>SUM(AL63:AL71)</f>
        <v>16.014438966360011</v>
      </c>
      <c r="AM62" s="305">
        <f>SUM(AM63:AM71)</f>
        <v>13.40602223304713</v>
      </c>
      <c r="AN62" s="305">
        <f>SUM(AN63:AN71)</f>
        <v>8.8048270882195627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30.786700732086025</v>
      </c>
      <c r="C63" s="304">
        <f t="shared" ref="C63:C71" si="73">SUM(G63,K63,O63,S63,W63,AA63,AE63,AI63,AM63)</f>
        <v>30.070820627122568</v>
      </c>
      <c r="D63" s="304">
        <f t="shared" ref="D63:D71" si="74">SUM(H63,L63,P63,T63,X63,AB63,AF63,AJ63,AN63)</f>
        <v>35.542313245760717</v>
      </c>
      <c r="E63" s="304"/>
      <c r="F63" s="304">
        <v>0.12126855832025264</v>
      </c>
      <c r="G63" s="304">
        <v>0.16530860132725686</v>
      </c>
      <c r="H63" s="304">
        <v>0.31440851974049988</v>
      </c>
      <c r="I63" s="304"/>
      <c r="J63" s="304">
        <v>1.4845363744949516</v>
      </c>
      <c r="K63" s="304">
        <v>1.8598576259707664</v>
      </c>
      <c r="L63" s="304">
        <v>3.1452397587431129</v>
      </c>
      <c r="M63" s="304"/>
      <c r="N63" s="304">
        <v>5.7796112299605706</v>
      </c>
      <c r="O63" s="304">
        <v>6.5469211875699607</v>
      </c>
      <c r="P63" s="304">
        <v>8.8432116018523015</v>
      </c>
      <c r="Q63" s="304"/>
      <c r="R63" s="304">
        <v>1.4716161412965181</v>
      </c>
      <c r="S63" s="304">
        <v>1.5244678768987749</v>
      </c>
      <c r="T63" s="304">
        <v>2.1931772862614953</v>
      </c>
      <c r="U63" s="304"/>
      <c r="V63" s="304">
        <v>1.6251362783713872</v>
      </c>
      <c r="W63" s="304">
        <v>1.6920311545245019</v>
      </c>
      <c r="X63" s="304">
        <v>2.0815722254450715</v>
      </c>
      <c r="Y63" s="304"/>
      <c r="Z63" s="304">
        <v>7.4509708459303861</v>
      </c>
      <c r="AA63" s="304">
        <v>6.2020564028344678</v>
      </c>
      <c r="AB63" s="304">
        <v>7.5222771823905488</v>
      </c>
      <c r="AC63" s="304"/>
      <c r="AD63" s="304">
        <v>7.6795430277108592</v>
      </c>
      <c r="AE63" s="304">
        <v>7.1635158984130722</v>
      </c>
      <c r="AF63" s="304">
        <v>7.4254399662052046</v>
      </c>
      <c r="AG63" s="304"/>
      <c r="AH63" s="304">
        <v>4.2018211294504875</v>
      </c>
      <c r="AI63" s="304">
        <v>4.0193754206364032</v>
      </c>
      <c r="AJ63" s="304">
        <v>2.9584621679059202</v>
      </c>
      <c r="AK63" s="304"/>
      <c r="AL63" s="304">
        <v>0.97219714655061351</v>
      </c>
      <c r="AM63" s="304">
        <v>0.89728645894736248</v>
      </c>
      <c r="AN63" s="304">
        <v>1.0585245372165633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15.645320479948552</v>
      </c>
      <c r="C64" s="304">
        <f t="shared" si="73"/>
        <v>17.305680751037023</v>
      </c>
      <c r="D64" s="304">
        <f t="shared" si="74"/>
        <v>20.674872765558227</v>
      </c>
      <c r="E64" s="304"/>
      <c r="F64" s="304">
        <v>0.19309839054466102</v>
      </c>
      <c r="G64" s="304">
        <v>0.26798197962060472</v>
      </c>
      <c r="H64" s="304">
        <v>0.45174394454155192</v>
      </c>
      <c r="I64" s="304"/>
      <c r="J64" s="304">
        <v>1.4855172736525795</v>
      </c>
      <c r="K64" s="304">
        <v>1.9734933343998067</v>
      </c>
      <c r="L64" s="304">
        <v>3.0617297460243953</v>
      </c>
      <c r="M64" s="304"/>
      <c r="N64" s="304">
        <v>3.5261224442102201</v>
      </c>
      <c r="O64" s="304">
        <v>4.1557668312536373</v>
      </c>
      <c r="P64" s="304">
        <v>5.3694508969706778</v>
      </c>
      <c r="Q64" s="304"/>
      <c r="R64" s="304">
        <v>0.53568625088666377</v>
      </c>
      <c r="S64" s="304">
        <v>0.55457903232807781</v>
      </c>
      <c r="T64" s="304">
        <v>0.67800983533913095</v>
      </c>
      <c r="U64" s="304"/>
      <c r="V64" s="304">
        <v>0.89961847894899305</v>
      </c>
      <c r="W64" s="304">
        <v>1.086162408176405</v>
      </c>
      <c r="X64" s="304">
        <v>1.4043369189086339</v>
      </c>
      <c r="Y64" s="304"/>
      <c r="Z64" s="304">
        <v>4.1143027084239963</v>
      </c>
      <c r="AA64" s="304">
        <v>4.267900637424785</v>
      </c>
      <c r="AB64" s="304">
        <v>5.275264774236021</v>
      </c>
      <c r="AC64" s="304"/>
      <c r="AD64" s="304">
        <v>2.9921942619362802</v>
      </c>
      <c r="AE64" s="304">
        <v>2.9962020482129628</v>
      </c>
      <c r="AF64" s="304">
        <v>2.9400301574697725</v>
      </c>
      <c r="AG64" s="304"/>
      <c r="AH64" s="304">
        <v>1.5255446992122466</v>
      </c>
      <c r="AI64" s="304">
        <v>1.5880305246954789</v>
      </c>
      <c r="AJ64" s="304">
        <v>1.0617629233951571</v>
      </c>
      <c r="AK64" s="304"/>
      <c r="AL64" s="304">
        <v>0.37323597213291099</v>
      </c>
      <c r="AM64" s="304">
        <v>0.4155639549252661</v>
      </c>
      <c r="AN64" s="304">
        <v>0.43254356867289256</v>
      </c>
    </row>
    <row r="65" spans="1:40" x14ac:dyDescent="0.2">
      <c r="A65" s="13" t="str">
        <f t="shared" si="72"/>
        <v>Associate professional occupations</v>
      </c>
      <c r="B65" s="304">
        <f t="shared" si="75"/>
        <v>13.2414050388716</v>
      </c>
      <c r="C65" s="304">
        <f t="shared" si="73"/>
        <v>13.607615452503767</v>
      </c>
      <c r="D65" s="304">
        <f t="shared" si="74"/>
        <v>15.775696337253077</v>
      </c>
      <c r="E65" s="304"/>
      <c r="F65" s="304">
        <v>5.5479590577557567E-2</v>
      </c>
      <c r="G65" s="304">
        <v>7.3797335875272041E-2</v>
      </c>
      <c r="H65" s="304">
        <v>0.11205885288236812</v>
      </c>
      <c r="I65" s="304"/>
      <c r="J65" s="304">
        <v>0.57547594307400396</v>
      </c>
      <c r="K65" s="304">
        <v>0.68778143289482629</v>
      </c>
      <c r="L65" s="304">
        <v>0.93071080274609119</v>
      </c>
      <c r="M65" s="304"/>
      <c r="N65" s="304">
        <v>2.2224796838669612</v>
      </c>
      <c r="O65" s="304">
        <v>2.5257863384587327</v>
      </c>
      <c r="P65" s="304">
        <v>3.3687749279886452</v>
      </c>
      <c r="Q65" s="304"/>
      <c r="R65" s="304">
        <v>0.5192659473204484</v>
      </c>
      <c r="S65" s="304">
        <v>0.58137141321244512</v>
      </c>
      <c r="T65" s="304">
        <v>0.81022569155493895</v>
      </c>
      <c r="U65" s="304"/>
      <c r="V65" s="304">
        <v>0.67260770374638124</v>
      </c>
      <c r="W65" s="304">
        <v>0.77750121509344516</v>
      </c>
      <c r="X65" s="304">
        <v>1.0653843253548247</v>
      </c>
      <c r="Y65" s="304"/>
      <c r="Z65" s="304">
        <v>3.9445350985459373</v>
      </c>
      <c r="AA65" s="304">
        <v>3.7860474342737493</v>
      </c>
      <c r="AB65" s="304">
        <v>4.5104561318454888</v>
      </c>
      <c r="AC65" s="304"/>
      <c r="AD65" s="304">
        <v>3.2672313301925433</v>
      </c>
      <c r="AE65" s="304">
        <v>3.3222710019514547</v>
      </c>
      <c r="AF65" s="304">
        <v>3.6710900661024275</v>
      </c>
      <c r="AG65" s="304"/>
      <c r="AH65" s="304">
        <v>1.506055643533688</v>
      </c>
      <c r="AI65" s="304">
        <v>1.4357945363458842</v>
      </c>
      <c r="AJ65" s="304">
        <v>0.93736717264819047</v>
      </c>
      <c r="AK65" s="304"/>
      <c r="AL65" s="304">
        <v>0.47827409801407689</v>
      </c>
      <c r="AM65" s="304">
        <v>0.4172647443979573</v>
      </c>
      <c r="AN65" s="304">
        <v>0.36962836613010358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13.697424534191759</v>
      </c>
      <c r="C66" s="304">
        <f t="shared" si="73"/>
        <v>14.916323545126941</v>
      </c>
      <c r="D66" s="304">
        <f t="shared" si="74"/>
        <v>17.397418632430831</v>
      </c>
      <c r="E66" s="304"/>
      <c r="F66" s="304">
        <v>2.5485454993320986E-2</v>
      </c>
      <c r="G66" s="304">
        <v>3.8729411945330923E-2</v>
      </c>
      <c r="H66" s="304">
        <v>6.4364279887134196E-2</v>
      </c>
      <c r="I66" s="304"/>
      <c r="J66" s="304">
        <v>0.37948789417820428</v>
      </c>
      <c r="K66" s="304">
        <v>0.51421661478092706</v>
      </c>
      <c r="L66" s="304">
        <v>0.73961070514351734</v>
      </c>
      <c r="M66" s="304"/>
      <c r="N66" s="304">
        <v>1.8360989248508646</v>
      </c>
      <c r="O66" s="304">
        <v>2.3963847236113405</v>
      </c>
      <c r="P66" s="304">
        <v>4.4607748566382979</v>
      </c>
      <c r="Q66" s="304"/>
      <c r="R66" s="304">
        <v>0.61004498863008028</v>
      </c>
      <c r="S66" s="304">
        <v>0.74445353708946205</v>
      </c>
      <c r="T66" s="304">
        <v>1.023363476392894</v>
      </c>
      <c r="U66" s="304"/>
      <c r="V66" s="304">
        <v>0.6051222619175427</v>
      </c>
      <c r="W66" s="304">
        <v>0.69264272507021107</v>
      </c>
      <c r="X66" s="304">
        <v>1.140029921496136</v>
      </c>
      <c r="Y66" s="304"/>
      <c r="Z66" s="304">
        <v>3.8164856086407735</v>
      </c>
      <c r="AA66" s="304">
        <v>4.1755697531842779</v>
      </c>
      <c r="AB66" s="304">
        <v>4.5758963774646677</v>
      </c>
      <c r="AC66" s="304"/>
      <c r="AD66" s="304">
        <v>4.279985736020647</v>
      </c>
      <c r="AE66" s="304">
        <v>4.58758642877212</v>
      </c>
      <c r="AF66" s="304">
        <v>4.5145377550780452</v>
      </c>
      <c r="AG66" s="304"/>
      <c r="AH66" s="304">
        <v>1.461466535133894</v>
      </c>
      <c r="AI66" s="304">
        <v>1.046211563818136</v>
      </c>
      <c r="AJ66" s="304">
        <v>0.34204178815474107</v>
      </c>
      <c r="AK66" s="304"/>
      <c r="AL66" s="304">
        <v>0.6832471298264321</v>
      </c>
      <c r="AM66" s="304">
        <v>0.72052878685513477</v>
      </c>
      <c r="AN66" s="304">
        <v>0.53679947217539459</v>
      </c>
    </row>
    <row r="67" spans="1:40" x14ac:dyDescent="0.2">
      <c r="A67" s="13" t="str">
        <f t="shared" si="72"/>
        <v>Skilled trades occupations</v>
      </c>
      <c r="B67" s="304">
        <f t="shared" si="75"/>
        <v>18.910500019076856</v>
      </c>
      <c r="C67" s="304">
        <f t="shared" si="73"/>
        <v>19.422072274966332</v>
      </c>
      <c r="D67" s="304">
        <f t="shared" si="74"/>
        <v>19.650743587598758</v>
      </c>
      <c r="E67" s="304"/>
      <c r="F67" s="304">
        <v>8.5746472140254722E-3</v>
      </c>
      <c r="G67" s="304">
        <v>1.2432218975320477E-2</v>
      </c>
      <c r="H67" s="304">
        <v>2.1447920000844164E-2</v>
      </c>
      <c r="I67" s="304"/>
      <c r="J67" s="304">
        <v>0.21177995926940724</v>
      </c>
      <c r="K67" s="304">
        <v>0.30999124310256582</v>
      </c>
      <c r="L67" s="304">
        <v>0.53273124974184849</v>
      </c>
      <c r="M67" s="304"/>
      <c r="N67" s="304">
        <v>0.90170818452946488</v>
      </c>
      <c r="O67" s="304">
        <v>1.1831746704025299</v>
      </c>
      <c r="P67" s="304">
        <v>1.5577154064582535</v>
      </c>
      <c r="Q67" s="304"/>
      <c r="R67" s="304">
        <v>0.51067029005172382</v>
      </c>
      <c r="S67" s="304">
        <v>0.6034786965580583</v>
      </c>
      <c r="T67" s="304">
        <v>0.86902963982005943</v>
      </c>
      <c r="U67" s="304"/>
      <c r="V67" s="304">
        <v>0.65447338662955035</v>
      </c>
      <c r="W67" s="304">
        <v>0.77281260122522033</v>
      </c>
      <c r="X67" s="304">
        <v>0.89260465129179467</v>
      </c>
      <c r="Y67" s="304"/>
      <c r="Z67" s="304">
        <v>7.000826837113971</v>
      </c>
      <c r="AA67" s="304">
        <v>6.9464871619054147</v>
      </c>
      <c r="AB67" s="304">
        <v>7.6090745029678093</v>
      </c>
      <c r="AC67" s="304"/>
      <c r="AD67" s="304">
        <v>5.3186456800771067</v>
      </c>
      <c r="AE67" s="304">
        <v>5.1606772218864352</v>
      </c>
      <c r="AF67" s="304">
        <v>5.1585562390000606</v>
      </c>
      <c r="AG67" s="304"/>
      <c r="AH67" s="304">
        <v>2.7898772232566316</v>
      </c>
      <c r="AI67" s="304">
        <v>3.0762323264257638</v>
      </c>
      <c r="AJ67" s="304">
        <v>1.9695493382303957</v>
      </c>
      <c r="AK67" s="304"/>
      <c r="AL67" s="304">
        <v>1.5139438109349737</v>
      </c>
      <c r="AM67" s="304">
        <v>1.3567861344850249</v>
      </c>
      <c r="AN67" s="304">
        <v>1.0400346400876894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8.5454074915464489</v>
      </c>
      <c r="C68" s="304">
        <f t="shared" si="73"/>
        <v>8.4210972506847934</v>
      </c>
      <c r="D68" s="304">
        <f t="shared" si="74"/>
        <v>9.8657298030825018</v>
      </c>
      <c r="E68" s="304"/>
      <c r="F68" s="304">
        <v>7.6644600652166408E-3</v>
      </c>
      <c r="G68" s="304">
        <v>1.0683232026003447E-2</v>
      </c>
      <c r="H68" s="304">
        <v>1.7849104659404362E-2</v>
      </c>
      <c r="I68" s="304"/>
      <c r="J68" s="304">
        <v>0.17540754302428457</v>
      </c>
      <c r="K68" s="304">
        <v>0.19585620007393076</v>
      </c>
      <c r="L68" s="304">
        <v>0.2622961390953818</v>
      </c>
      <c r="M68" s="304"/>
      <c r="N68" s="304">
        <v>0.88531922559178511</v>
      </c>
      <c r="O68" s="304">
        <v>0.99084472545637858</v>
      </c>
      <c r="P68" s="304">
        <v>1.3482549541056295</v>
      </c>
      <c r="Q68" s="304"/>
      <c r="R68" s="304">
        <v>0.7797948236201685</v>
      </c>
      <c r="S68" s="304">
        <v>0.91094241768321038</v>
      </c>
      <c r="T68" s="304">
        <v>1.488748478348729</v>
      </c>
      <c r="U68" s="304"/>
      <c r="V68" s="304">
        <v>0.71004713978824974</v>
      </c>
      <c r="W68" s="304">
        <v>0.77454659688851402</v>
      </c>
      <c r="X68" s="304">
        <v>1.1492994284293843</v>
      </c>
      <c r="Y68" s="304"/>
      <c r="Z68" s="304">
        <v>1.7990500530977798</v>
      </c>
      <c r="AA68" s="304">
        <v>1.7345948143873156</v>
      </c>
      <c r="AB68" s="304">
        <v>2.1310948074287936</v>
      </c>
      <c r="AC68" s="304"/>
      <c r="AD68" s="304">
        <v>2.4448316066553177</v>
      </c>
      <c r="AE68" s="304">
        <v>2.2363047729906587</v>
      </c>
      <c r="AF68" s="304">
        <v>2.3107747045440927</v>
      </c>
      <c r="AG68" s="304"/>
      <c r="AH68" s="304">
        <v>1.1633356227113683</v>
      </c>
      <c r="AI68" s="304">
        <v>1.0823782635474299</v>
      </c>
      <c r="AJ68" s="304">
        <v>0.71622093518973717</v>
      </c>
      <c r="AK68" s="304"/>
      <c r="AL68" s="304">
        <v>0.57995701699227753</v>
      </c>
      <c r="AM68" s="304">
        <v>0.48494622763135109</v>
      </c>
      <c r="AN68" s="304">
        <v>0.44119125128135001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67.301816336821233</v>
      </c>
      <c r="C69" s="304">
        <f t="shared" si="73"/>
        <v>67.835626594139526</v>
      </c>
      <c r="D69" s="304">
        <f t="shared" si="74"/>
        <v>68.075689326530167</v>
      </c>
      <c r="E69" s="304"/>
      <c r="F69" s="304">
        <v>4.7998101022045374E-2</v>
      </c>
      <c r="G69" s="304">
        <v>6.277162618108828E-2</v>
      </c>
      <c r="H69" s="304">
        <v>9.3611636589263442E-2</v>
      </c>
      <c r="I69" s="304"/>
      <c r="J69" s="304">
        <v>1.1222553781266895</v>
      </c>
      <c r="K69" s="304">
        <v>1.469320417806059</v>
      </c>
      <c r="L69" s="304">
        <v>2.2571953262888815</v>
      </c>
      <c r="M69" s="304"/>
      <c r="N69" s="304">
        <v>6.5440609831624599</v>
      </c>
      <c r="O69" s="304">
        <v>7.8917004173489103</v>
      </c>
      <c r="P69" s="304">
        <v>11.584699478555173</v>
      </c>
      <c r="Q69" s="304"/>
      <c r="R69" s="304">
        <v>2.3977095673805024</v>
      </c>
      <c r="S69" s="304">
        <v>2.8047688679027574</v>
      </c>
      <c r="T69" s="304">
        <v>4.2044392267967599</v>
      </c>
      <c r="U69" s="304"/>
      <c r="V69" s="304">
        <v>1.6873160139124959</v>
      </c>
      <c r="W69" s="304">
        <v>1.8182971685313787</v>
      </c>
      <c r="X69" s="304">
        <v>2.4613096202028286</v>
      </c>
      <c r="Y69" s="304"/>
      <c r="Z69" s="304">
        <v>20.755090806196289</v>
      </c>
      <c r="AA69" s="304">
        <v>22.135222015903064</v>
      </c>
      <c r="AB69" s="304">
        <v>26.487176772627581</v>
      </c>
      <c r="AC69" s="304"/>
      <c r="AD69" s="304">
        <v>19.839627404315298</v>
      </c>
      <c r="AE69" s="304">
        <v>18.633876095439934</v>
      </c>
      <c r="AF69" s="304">
        <v>15.007682603946401</v>
      </c>
      <c r="AG69" s="304"/>
      <c r="AH69" s="304">
        <v>10.867300054660376</v>
      </c>
      <c r="AI69" s="304">
        <v>9.8330330888426776</v>
      </c>
      <c r="AJ69" s="304">
        <v>4.5770977207650123</v>
      </c>
      <c r="AK69" s="304"/>
      <c r="AL69" s="304">
        <v>4.0404580280450784</v>
      </c>
      <c r="AM69" s="304">
        <v>3.186636896183662</v>
      </c>
      <c r="AN69" s="304">
        <v>1.4024769407582558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26.329385234492168</v>
      </c>
      <c r="C70" s="304">
        <f t="shared" si="73"/>
        <v>26.429560051103127</v>
      </c>
      <c r="D70" s="304">
        <f t="shared" si="74"/>
        <v>25.536731137648001</v>
      </c>
      <c r="E70" s="304"/>
      <c r="F70" s="304">
        <v>3.9640340257673302E-2</v>
      </c>
      <c r="G70" s="304">
        <v>5.6587878061354131E-2</v>
      </c>
      <c r="H70" s="304">
        <v>9.3437284877499568E-2</v>
      </c>
      <c r="I70" s="304"/>
      <c r="J70" s="304">
        <v>0.23573355423532716</v>
      </c>
      <c r="K70" s="304">
        <v>0.33048981439794267</v>
      </c>
      <c r="L70" s="304">
        <v>0.58069663097462099</v>
      </c>
      <c r="M70" s="304"/>
      <c r="N70" s="304">
        <v>1.0001498602502326</v>
      </c>
      <c r="O70" s="304">
        <v>1.3160737203444057</v>
      </c>
      <c r="P70" s="304">
        <v>1.9977373144196866</v>
      </c>
      <c r="Q70" s="304"/>
      <c r="R70" s="304">
        <v>0.449826482490091</v>
      </c>
      <c r="S70" s="304">
        <v>0.55213394285135275</v>
      </c>
      <c r="T70" s="304">
        <v>0.66028716565934065</v>
      </c>
      <c r="U70" s="304"/>
      <c r="V70" s="304">
        <v>0.68694105366865643</v>
      </c>
      <c r="W70" s="304">
        <v>0.81356877982965181</v>
      </c>
      <c r="X70" s="304">
        <v>0.93725409095026324</v>
      </c>
      <c r="Y70" s="304"/>
      <c r="Z70" s="304">
        <v>6.7347036734892036</v>
      </c>
      <c r="AA70" s="304">
        <v>6.2052725722939783</v>
      </c>
      <c r="AB70" s="304">
        <v>6.2528630809987851</v>
      </c>
      <c r="AC70" s="304"/>
      <c r="AD70" s="304">
        <v>9.2876549043804584</v>
      </c>
      <c r="AE70" s="304">
        <v>10.093077191882434</v>
      </c>
      <c r="AF70" s="304">
        <v>10.916611936651661</v>
      </c>
      <c r="AG70" s="304"/>
      <c r="AH70" s="304">
        <v>5.2087855290799947</v>
      </c>
      <c r="AI70" s="304">
        <v>5.2379073015858726</v>
      </c>
      <c r="AJ70" s="304">
        <v>3.3391065487210554</v>
      </c>
      <c r="AK70" s="304"/>
      <c r="AL70" s="304">
        <v>2.685949836640527</v>
      </c>
      <c r="AM70" s="304">
        <v>1.8244488498561373</v>
      </c>
      <c r="AN70" s="304">
        <v>0.75873708439509024</v>
      </c>
    </row>
    <row r="71" spans="1:40" x14ac:dyDescent="0.2">
      <c r="A71" s="13" t="str">
        <f t="shared" si="72"/>
        <v>Elementary occupations</v>
      </c>
      <c r="B71" s="304">
        <f t="shared" si="75"/>
        <v>50.692040132965417</v>
      </c>
      <c r="C71" s="304">
        <f t="shared" si="73"/>
        <v>50.43220345331585</v>
      </c>
      <c r="D71" s="304">
        <f t="shared" si="74"/>
        <v>50.335805164137852</v>
      </c>
      <c r="E71" s="304"/>
      <c r="F71" s="304">
        <v>7.8048103914603708E-3</v>
      </c>
      <c r="G71" s="304">
        <v>8.8757158283565007E-3</v>
      </c>
      <c r="H71" s="304">
        <v>1.0234823026013419E-2</v>
      </c>
      <c r="I71" s="304"/>
      <c r="J71" s="304">
        <v>0.92836294771222494</v>
      </c>
      <c r="K71" s="304">
        <v>1.2146080441579585</v>
      </c>
      <c r="L71" s="304">
        <v>2.0169062018507864</v>
      </c>
      <c r="M71" s="304"/>
      <c r="N71" s="304">
        <v>4.1168783653017416</v>
      </c>
      <c r="O71" s="304">
        <v>4.9964867450296264</v>
      </c>
      <c r="P71" s="304">
        <v>7.3893919091936695</v>
      </c>
      <c r="Q71" s="304"/>
      <c r="R71" s="304">
        <v>1.7681374015254778</v>
      </c>
      <c r="S71" s="304">
        <v>2.1403763598577701</v>
      </c>
      <c r="T71" s="304">
        <v>3.2169499261169103</v>
      </c>
      <c r="U71" s="304"/>
      <c r="V71" s="304">
        <v>1.9357535857540493</v>
      </c>
      <c r="W71" s="304">
        <v>2.3451464824789179</v>
      </c>
      <c r="X71" s="304">
        <v>3.4380272797555036</v>
      </c>
      <c r="Y71" s="304"/>
      <c r="Z71" s="304">
        <v>12.397350906113381</v>
      </c>
      <c r="AA71" s="304">
        <v>11.608096505956247</v>
      </c>
      <c r="AB71" s="304">
        <v>12.388252077153895</v>
      </c>
      <c r="AC71" s="304"/>
      <c r="AD71" s="304">
        <v>16.225167904037445</v>
      </c>
      <c r="AE71" s="304">
        <v>15.773144468064329</v>
      </c>
      <c r="AF71" s="304">
        <v>14.520358986486212</v>
      </c>
      <c r="AG71" s="304"/>
      <c r="AH71" s="304">
        <v>8.6254082849065128</v>
      </c>
      <c r="AI71" s="304">
        <v>8.2429089521774106</v>
      </c>
      <c r="AJ71" s="304">
        <v>4.5907927330526324</v>
      </c>
      <c r="AK71" s="304"/>
      <c r="AL71" s="304">
        <v>4.6871759272231222</v>
      </c>
      <c r="AM71" s="304">
        <v>4.1025601797652342</v>
      </c>
      <c r="AN71" s="304">
        <v>2.7648912275022237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227.29699999999994</v>
      </c>
      <c r="C74" s="305">
        <f>SUM(C75:C83)</f>
        <v>229.90199999999993</v>
      </c>
      <c r="D74" s="305">
        <f>SUM(D75:D83)</f>
        <v>241.80099999999999</v>
      </c>
      <c r="E74" s="304"/>
      <c r="F74" s="305">
        <f>SUM(F75:F83)</f>
        <v>2.5758938129224771</v>
      </c>
      <c r="G74" s="305">
        <f>SUM(G75:G83)</f>
        <v>3.0916962840124373</v>
      </c>
      <c r="H74" s="305">
        <f>SUM(H75:H83)</f>
        <v>3.9744048322685672</v>
      </c>
      <c r="I74" s="304"/>
      <c r="J74" s="305">
        <f>SUM(J75:J83)</f>
        <v>22.327331251172577</v>
      </c>
      <c r="K74" s="305">
        <f>SUM(K75:K83)</f>
        <v>26.638235713955101</v>
      </c>
      <c r="L74" s="305">
        <f>SUM(L75:L83)</f>
        <v>34.06950852146938</v>
      </c>
      <c r="M74" s="304"/>
      <c r="N74" s="305">
        <f>SUM(N75:N83)</f>
        <v>50.936765447665465</v>
      </c>
      <c r="O74" s="305">
        <f>SUM(O75:O83)</f>
        <v>54.975794635259831</v>
      </c>
      <c r="P74" s="305">
        <f>SUM(P75:P83)</f>
        <v>64.787670712931003</v>
      </c>
      <c r="Q74" s="304"/>
      <c r="R74" s="305">
        <f>SUM(R75:R83)</f>
        <v>11.009613090201677</v>
      </c>
      <c r="S74" s="305">
        <f>SUM(S75:S83)</f>
        <v>11.762306372432271</v>
      </c>
      <c r="T74" s="305">
        <f>SUM(T75:T83)</f>
        <v>14.589907878198147</v>
      </c>
      <c r="U74" s="304"/>
      <c r="V74" s="305">
        <f>SUM(V75:V83)</f>
        <v>12.49415458658796</v>
      </c>
      <c r="W74" s="305">
        <f>SUM(W75:W83)</f>
        <v>13.222887817338203</v>
      </c>
      <c r="X74" s="305">
        <f>SUM(X75:X83)</f>
        <v>15.772545233466932</v>
      </c>
      <c r="Y74" s="304"/>
      <c r="Z74" s="305">
        <f>SUM(Z75:Z83)</f>
        <v>44.560784971968921</v>
      </c>
      <c r="AA74" s="305">
        <f>SUM(AA75:AA83)</f>
        <v>39.397561062193844</v>
      </c>
      <c r="AB74" s="305">
        <f>SUM(AB75:AB83)</f>
        <v>38.62445029010474</v>
      </c>
      <c r="AC74" s="304"/>
      <c r="AD74" s="305">
        <f>SUM(AD75:AD83)</f>
        <v>47.201803091792762</v>
      </c>
      <c r="AE74" s="305">
        <f>SUM(AE75:AE83)</f>
        <v>45.406556981808386</v>
      </c>
      <c r="AF74" s="305">
        <f>SUM(AF75:AF83)</f>
        <v>42.492567617654998</v>
      </c>
      <c r="AG74" s="304"/>
      <c r="AH74" s="305">
        <f>SUM(AH75:AH83)</f>
        <v>26.960544254017467</v>
      </c>
      <c r="AI74" s="305">
        <f>SUM(AI75:AI83)</f>
        <v>26.644575952975607</v>
      </c>
      <c r="AJ74" s="305">
        <f>SUM(AJ75:AJ83)</f>
        <v>19.943174629522389</v>
      </c>
      <c r="AK74" s="304"/>
      <c r="AL74" s="305">
        <f>SUM(AL75:AL83)</f>
        <v>9.2301094936706622</v>
      </c>
      <c r="AM74" s="305">
        <f>SUM(AM75:AM83)</f>
        <v>8.762385180024225</v>
      </c>
      <c r="AN74" s="305">
        <f>SUM(AN75:AN83)</f>
        <v>7.546770284383868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18.870387585662598</v>
      </c>
      <c r="C75" s="305">
        <f t="shared" ref="C75:C83" si="77">SUM(G75,K75,O75,S75,W75,AA75,AE75,AI75,AM75)</f>
        <v>17.292529392939212</v>
      </c>
      <c r="D75" s="305">
        <f t="shared" ref="D75:D83" si="78">SUM(H75,L75,P75,T75,X75,AB75,AF75,AJ75,AN75)</f>
        <v>18.818606185704969</v>
      </c>
      <c r="E75" s="304"/>
      <c r="F75" s="304">
        <v>0.30024418101813644</v>
      </c>
      <c r="G75" s="304">
        <v>0.34218702754030306</v>
      </c>
      <c r="H75" s="304">
        <v>0.46320332930143904</v>
      </c>
      <c r="I75" s="304"/>
      <c r="J75" s="304">
        <v>2.3179080153968896</v>
      </c>
      <c r="K75" s="304">
        <v>2.4939573622898177</v>
      </c>
      <c r="L75" s="304">
        <v>3.1386660349493138</v>
      </c>
      <c r="M75" s="304"/>
      <c r="N75" s="304">
        <v>5.6743745419410159</v>
      </c>
      <c r="O75" s="304">
        <v>5.5285020589959881</v>
      </c>
      <c r="P75" s="304">
        <v>6.4927802105751287</v>
      </c>
      <c r="Q75" s="304"/>
      <c r="R75" s="304">
        <v>0.8237041219053387</v>
      </c>
      <c r="S75" s="304">
        <v>0.74888535334867512</v>
      </c>
      <c r="T75" s="304">
        <v>0.89785538820809052</v>
      </c>
      <c r="U75" s="304"/>
      <c r="V75" s="304">
        <v>1.3540708998737583</v>
      </c>
      <c r="W75" s="304">
        <v>1.2942009362283755</v>
      </c>
      <c r="X75" s="304">
        <v>1.5269763883823644</v>
      </c>
      <c r="Y75" s="304"/>
      <c r="Z75" s="304">
        <v>3.6975917031321615</v>
      </c>
      <c r="AA75" s="304">
        <v>2.7921612264719604</v>
      </c>
      <c r="AB75" s="304">
        <v>2.7460530458823924</v>
      </c>
      <c r="AC75" s="304"/>
      <c r="AD75" s="304">
        <v>2.6627671692671329</v>
      </c>
      <c r="AE75" s="304">
        <v>2.2296474993086401</v>
      </c>
      <c r="AF75" s="304">
        <v>2.0776233624657925</v>
      </c>
      <c r="AG75" s="304"/>
      <c r="AH75" s="304">
        <v>1.5342889739554573</v>
      </c>
      <c r="AI75" s="304">
        <v>1.4051664039321869</v>
      </c>
      <c r="AJ75" s="304">
        <v>1.1367696774883136</v>
      </c>
      <c r="AK75" s="304"/>
      <c r="AL75" s="304">
        <v>0.50543797917270639</v>
      </c>
      <c r="AM75" s="304">
        <v>0.45782152482326244</v>
      </c>
      <c r="AN75" s="304">
        <v>0.33867874845213075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45.256910568189738</v>
      </c>
      <c r="C76" s="305">
        <f t="shared" si="77"/>
        <v>48.153511512114129</v>
      </c>
      <c r="D76" s="305">
        <f>SUM(H76,L76,P76,T76,X76,AB76,AF76,AJ76,AN76)</f>
        <v>53.589134073577526</v>
      </c>
      <c r="E76" s="304"/>
      <c r="F76" s="304">
        <v>1.398903170076643</v>
      </c>
      <c r="G76" s="304">
        <v>1.7167624936234318</v>
      </c>
      <c r="H76" s="304">
        <v>2.1434400305523127</v>
      </c>
      <c r="I76" s="304"/>
      <c r="J76" s="304">
        <v>9.7294992697101268</v>
      </c>
      <c r="K76" s="304">
        <v>11.936689214667698</v>
      </c>
      <c r="L76" s="304">
        <v>15.215608121225532</v>
      </c>
      <c r="M76" s="304"/>
      <c r="N76" s="304">
        <v>16.697429937498693</v>
      </c>
      <c r="O76" s="304">
        <v>17.746980925590801</v>
      </c>
      <c r="P76" s="304">
        <v>19.316331056177422</v>
      </c>
      <c r="Q76" s="304"/>
      <c r="R76" s="304">
        <v>1.6544582364627947</v>
      </c>
      <c r="S76" s="304">
        <v>1.7327045508002443</v>
      </c>
      <c r="T76" s="304">
        <v>2.0209783365707463</v>
      </c>
      <c r="U76" s="304"/>
      <c r="V76" s="304">
        <v>2.6296021935332416</v>
      </c>
      <c r="W76" s="304">
        <v>2.7608068737548663</v>
      </c>
      <c r="X76" s="304">
        <v>3.1213710179674692</v>
      </c>
      <c r="Y76" s="304"/>
      <c r="Z76" s="304">
        <v>5.9808973096519118</v>
      </c>
      <c r="AA76" s="304">
        <v>4.9146908647582679</v>
      </c>
      <c r="AB76" s="304">
        <v>4.8252836116570412</v>
      </c>
      <c r="AC76" s="304"/>
      <c r="AD76" s="304">
        <v>4.3430687839932975</v>
      </c>
      <c r="AE76" s="304">
        <v>4.2045668825198979</v>
      </c>
      <c r="AF76" s="304">
        <v>4.2816323081749728</v>
      </c>
      <c r="AG76" s="304"/>
      <c r="AH76" s="304">
        <v>2.1341146961352737</v>
      </c>
      <c r="AI76" s="304">
        <v>2.3188658150839454</v>
      </c>
      <c r="AJ76" s="304">
        <v>1.7449703023059511</v>
      </c>
      <c r="AK76" s="304"/>
      <c r="AL76" s="304">
        <v>0.68893697112775532</v>
      </c>
      <c r="AM76" s="304">
        <v>0.82144389131496964</v>
      </c>
      <c r="AN76" s="304">
        <v>0.9195192889460736</v>
      </c>
    </row>
    <row r="77" spans="1:40" x14ac:dyDescent="0.2">
      <c r="A77" s="13" t="str">
        <f t="shared" si="76"/>
        <v>Associate professional occupations</v>
      </c>
      <c r="B77" s="305">
        <f t="shared" si="79"/>
        <v>34.6870428142972</v>
      </c>
      <c r="C77" s="305">
        <f t="shared" si="77"/>
        <v>33.161870179443461</v>
      </c>
      <c r="D77" s="305">
        <f t="shared" si="78"/>
        <v>36.177956552963607</v>
      </c>
      <c r="E77" s="304"/>
      <c r="F77" s="304">
        <v>0.49985739320968725</v>
      </c>
      <c r="G77" s="304">
        <v>0.56256862918122041</v>
      </c>
      <c r="H77" s="304">
        <v>0.75424256233221831</v>
      </c>
      <c r="I77" s="304"/>
      <c r="J77" s="304">
        <v>5.1521211821395774</v>
      </c>
      <c r="K77" s="304">
        <v>5.6371008559206777</v>
      </c>
      <c r="L77" s="304">
        <v>6.9409578764051032</v>
      </c>
      <c r="M77" s="304"/>
      <c r="N77" s="304">
        <v>11.009742094918293</v>
      </c>
      <c r="O77" s="304">
        <v>11.056301805800002</v>
      </c>
      <c r="P77" s="304">
        <v>12.779174058023713</v>
      </c>
      <c r="Q77" s="304"/>
      <c r="R77" s="304">
        <v>2.0808552068551922</v>
      </c>
      <c r="S77" s="304">
        <v>2.1793937050080054</v>
      </c>
      <c r="T77" s="304">
        <v>2.7564870192974431</v>
      </c>
      <c r="U77" s="304"/>
      <c r="V77" s="304">
        <v>2.0715119732308453</v>
      </c>
      <c r="W77" s="304">
        <v>2.0313616624260606</v>
      </c>
      <c r="X77" s="304">
        <v>2.2367196999040075</v>
      </c>
      <c r="Y77" s="304"/>
      <c r="Z77" s="304">
        <v>6.0923363902824388</v>
      </c>
      <c r="AA77" s="304">
        <v>4.9229179038560078</v>
      </c>
      <c r="AB77" s="304">
        <v>4.9439384756433524</v>
      </c>
      <c r="AC77" s="304"/>
      <c r="AD77" s="304">
        <v>4.4936622458929447</v>
      </c>
      <c r="AE77" s="304">
        <v>3.7179202660735418</v>
      </c>
      <c r="AF77" s="304">
        <v>3.0885985203381385</v>
      </c>
      <c r="AG77" s="304"/>
      <c r="AH77" s="304">
        <v>2.5332669927805878</v>
      </c>
      <c r="AI77" s="304">
        <v>2.2436463272613185</v>
      </c>
      <c r="AJ77" s="304">
        <v>1.6272546954290188</v>
      </c>
      <c r="AK77" s="304"/>
      <c r="AL77" s="304">
        <v>0.75368933498764179</v>
      </c>
      <c r="AM77" s="304">
        <v>0.8106590239166267</v>
      </c>
      <c r="AN77" s="304">
        <v>1.0505836455906126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44.890344756407316</v>
      </c>
      <c r="C78" s="305">
        <f t="shared" si="77"/>
        <v>47.227758130858696</v>
      </c>
      <c r="D78" s="305">
        <f t="shared" si="78"/>
        <v>47.904333365634471</v>
      </c>
      <c r="E78" s="304"/>
      <c r="F78" s="304">
        <v>0.19367658975230156</v>
      </c>
      <c r="G78" s="304">
        <v>0.2377423951445648</v>
      </c>
      <c r="H78" s="304">
        <v>0.29924980579559751</v>
      </c>
      <c r="I78" s="304"/>
      <c r="J78" s="304">
        <v>2.6619573015094944</v>
      </c>
      <c r="K78" s="304">
        <v>3.4522816915821695</v>
      </c>
      <c r="L78" s="304">
        <v>4.552584684614609</v>
      </c>
      <c r="M78" s="304"/>
      <c r="N78" s="304">
        <v>9.4672913526518325</v>
      </c>
      <c r="O78" s="304">
        <v>11.419297881762095</v>
      </c>
      <c r="P78" s="304">
        <v>14.51755148509365</v>
      </c>
      <c r="Q78" s="304"/>
      <c r="R78" s="304">
        <v>2.6389100230524618</v>
      </c>
      <c r="S78" s="304">
        <v>2.9013777496886046</v>
      </c>
      <c r="T78" s="304">
        <v>3.4957150424218422</v>
      </c>
      <c r="U78" s="304"/>
      <c r="V78" s="304">
        <v>3.0434519688657047</v>
      </c>
      <c r="W78" s="304">
        <v>3.4515266616300577</v>
      </c>
      <c r="X78" s="304">
        <v>4.2953383155123124</v>
      </c>
      <c r="Y78" s="304"/>
      <c r="Z78" s="304">
        <v>9.7289817322350931</v>
      </c>
      <c r="AA78" s="304">
        <v>9.3609316493565444</v>
      </c>
      <c r="AB78" s="304">
        <v>8.5989213816801833</v>
      </c>
      <c r="AC78" s="304"/>
      <c r="AD78" s="304">
        <v>10.924758028444627</v>
      </c>
      <c r="AE78" s="304">
        <v>10.416472157609025</v>
      </c>
      <c r="AF78" s="304">
        <v>8.5078836447420922</v>
      </c>
      <c r="AG78" s="304"/>
      <c r="AH78" s="304">
        <v>4.4588884028807021</v>
      </c>
      <c r="AI78" s="304">
        <v>3.8778466505110161</v>
      </c>
      <c r="AJ78" s="304">
        <v>1.6055678617404909</v>
      </c>
      <c r="AK78" s="304"/>
      <c r="AL78" s="304">
        <v>1.7724293570150975</v>
      </c>
      <c r="AM78" s="304">
        <v>2.110281293574614</v>
      </c>
      <c r="AN78" s="304">
        <v>2.03152114403369</v>
      </c>
    </row>
    <row r="79" spans="1:40" x14ac:dyDescent="0.2">
      <c r="A79" s="13" t="str">
        <f t="shared" si="76"/>
        <v>Skilled trades occupations</v>
      </c>
      <c r="B79" s="305">
        <f t="shared" si="79"/>
        <v>10.036667641765771</v>
      </c>
      <c r="C79" s="305">
        <f t="shared" si="77"/>
        <v>10.134225203526345</v>
      </c>
      <c r="D79" s="305">
        <f t="shared" si="78"/>
        <v>9.8953872688531188</v>
      </c>
      <c r="E79" s="304"/>
      <c r="F79" s="304">
        <v>3.4594765732460162E-2</v>
      </c>
      <c r="G79" s="304">
        <v>4.7662916291965167E-2</v>
      </c>
      <c r="H79" s="304">
        <v>6.5756687404599029E-2</v>
      </c>
      <c r="I79" s="304"/>
      <c r="J79" s="304">
        <v>0.42470538654749251</v>
      </c>
      <c r="K79" s="304">
        <v>0.53774700793185504</v>
      </c>
      <c r="L79" s="304">
        <v>0.68951014086239004</v>
      </c>
      <c r="M79" s="304"/>
      <c r="N79" s="304">
        <v>1.0000909511898752</v>
      </c>
      <c r="O79" s="304">
        <v>1.1684412558463451</v>
      </c>
      <c r="P79" s="304">
        <v>1.435876369219574</v>
      </c>
      <c r="Q79" s="304"/>
      <c r="R79" s="304">
        <v>0.47634460574978171</v>
      </c>
      <c r="S79" s="304">
        <v>0.53577054422687542</v>
      </c>
      <c r="T79" s="304">
        <v>0.72664167987449535</v>
      </c>
      <c r="U79" s="304"/>
      <c r="V79" s="304">
        <v>0.62000945830423171</v>
      </c>
      <c r="W79" s="304">
        <v>0.67037842624210375</v>
      </c>
      <c r="X79" s="304">
        <v>0.75740406811970484</v>
      </c>
      <c r="Y79" s="304"/>
      <c r="Z79" s="304">
        <v>2.8791249775492327</v>
      </c>
      <c r="AA79" s="304">
        <v>2.4476554723253021</v>
      </c>
      <c r="AB79" s="304">
        <v>2.1082799443821609</v>
      </c>
      <c r="AC79" s="304"/>
      <c r="AD79" s="304">
        <v>2.744202086342471</v>
      </c>
      <c r="AE79" s="304">
        <v>2.8347650254693857</v>
      </c>
      <c r="AF79" s="304">
        <v>2.7629734074172405</v>
      </c>
      <c r="AG79" s="304"/>
      <c r="AH79" s="304">
        <v>1.1394387641637356</v>
      </c>
      <c r="AI79" s="304">
        <v>1.1830028002691968</v>
      </c>
      <c r="AJ79" s="304">
        <v>0.8191804530451724</v>
      </c>
      <c r="AK79" s="304"/>
      <c r="AL79" s="304">
        <v>0.71815664618649122</v>
      </c>
      <c r="AM79" s="304">
        <v>0.70880175492331587</v>
      </c>
      <c r="AN79" s="304">
        <v>0.52976451852778339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15.294312765991782</v>
      </c>
      <c r="C80" s="305">
        <f t="shared" si="77"/>
        <v>13.892377362927965</v>
      </c>
      <c r="D80" s="305">
        <f t="shared" si="78"/>
        <v>13.811076584356453</v>
      </c>
      <c r="E80" s="304"/>
      <c r="F80" s="304">
        <v>1.0760150990464821E-2</v>
      </c>
      <c r="G80" s="304">
        <v>1.3790173220629141E-2</v>
      </c>
      <c r="H80" s="304">
        <v>2.1866547372910241E-2</v>
      </c>
      <c r="I80" s="304"/>
      <c r="J80" s="304">
        <v>0.47089003937915108</v>
      </c>
      <c r="K80" s="304">
        <v>0.55239180542674138</v>
      </c>
      <c r="L80" s="304">
        <v>0.72675109505371849</v>
      </c>
      <c r="M80" s="304"/>
      <c r="N80" s="304">
        <v>1.8120439707273632</v>
      </c>
      <c r="O80" s="304">
        <v>2.0512278375776525</v>
      </c>
      <c r="P80" s="304">
        <v>2.7946476762495074</v>
      </c>
      <c r="Q80" s="304"/>
      <c r="R80" s="304">
        <v>1.2019052472287302</v>
      </c>
      <c r="S80" s="304">
        <v>1.2491341567656509</v>
      </c>
      <c r="T80" s="304">
        <v>1.5874103229207535</v>
      </c>
      <c r="U80" s="304"/>
      <c r="V80" s="304">
        <v>0.96787363613385125</v>
      </c>
      <c r="W80" s="304">
        <v>0.9889596242915909</v>
      </c>
      <c r="X80" s="304">
        <v>1.3558859977796811</v>
      </c>
      <c r="Y80" s="304"/>
      <c r="Z80" s="304">
        <v>4.244982756152087</v>
      </c>
      <c r="AA80" s="304">
        <v>3.8852177129998897</v>
      </c>
      <c r="AB80" s="304">
        <v>3.8403551846939901</v>
      </c>
      <c r="AC80" s="304"/>
      <c r="AD80" s="304">
        <v>3.7150502216167212</v>
      </c>
      <c r="AE80" s="304">
        <v>2.8115361525877907</v>
      </c>
      <c r="AF80" s="304">
        <v>1.9838889823455248</v>
      </c>
      <c r="AG80" s="304"/>
      <c r="AH80" s="304">
        <v>2.190214125162095</v>
      </c>
      <c r="AI80" s="304">
        <v>1.8745690978666059</v>
      </c>
      <c r="AJ80" s="304">
        <v>1.2557083035959531</v>
      </c>
      <c r="AK80" s="304"/>
      <c r="AL80" s="304">
        <v>0.68059261860131726</v>
      </c>
      <c r="AM80" s="304">
        <v>0.46555080219141176</v>
      </c>
      <c r="AN80" s="304">
        <v>0.24456247434441714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19.717906665219321</v>
      </c>
      <c r="C81" s="305">
        <f t="shared" si="77"/>
        <v>20.84401781621704</v>
      </c>
      <c r="D81" s="305">
        <f t="shared" si="78"/>
        <v>22.891822795965524</v>
      </c>
      <c r="E81" s="304"/>
      <c r="F81" s="304">
        <v>8.4262757849911996E-2</v>
      </c>
      <c r="G81" s="304">
        <v>0.10667215377128959</v>
      </c>
      <c r="H81" s="304">
        <v>0.13777138755068183</v>
      </c>
      <c r="I81" s="304"/>
      <c r="J81" s="304">
        <v>0.78040525866838217</v>
      </c>
      <c r="K81" s="304">
        <v>0.97387240678226394</v>
      </c>
      <c r="L81" s="304">
        <v>1.3211961149038423</v>
      </c>
      <c r="M81" s="304"/>
      <c r="N81" s="304">
        <v>3.3335127806726099</v>
      </c>
      <c r="O81" s="304">
        <v>3.8283413700202882</v>
      </c>
      <c r="P81" s="304">
        <v>4.9874146700724102</v>
      </c>
      <c r="Q81" s="304"/>
      <c r="R81" s="304">
        <v>1.0069195665379125</v>
      </c>
      <c r="S81" s="304">
        <v>1.1935897589605355</v>
      </c>
      <c r="T81" s="304">
        <v>1.6639404382684342</v>
      </c>
      <c r="U81" s="304"/>
      <c r="V81" s="304">
        <v>1.1487452710971575</v>
      </c>
      <c r="W81" s="304">
        <v>1.3474706685744215</v>
      </c>
      <c r="X81" s="304">
        <v>1.6961349595377582</v>
      </c>
      <c r="Y81" s="304"/>
      <c r="Z81" s="304">
        <v>5.0775444581682301</v>
      </c>
      <c r="AA81" s="304">
        <v>5.0575536437131756</v>
      </c>
      <c r="AB81" s="304">
        <v>5.305427305137755</v>
      </c>
      <c r="AC81" s="304"/>
      <c r="AD81" s="304">
        <v>5.324611157953111</v>
      </c>
      <c r="AE81" s="304">
        <v>5.3267496948649091</v>
      </c>
      <c r="AF81" s="304">
        <v>4.9983399959160053</v>
      </c>
      <c r="AG81" s="304"/>
      <c r="AH81" s="304">
        <v>2.2124299898112345</v>
      </c>
      <c r="AI81" s="304">
        <v>2.1278621316342226</v>
      </c>
      <c r="AJ81" s="304">
        <v>1.7748308470152929</v>
      </c>
      <c r="AK81" s="304"/>
      <c r="AL81" s="304">
        <v>0.74947542446077109</v>
      </c>
      <c r="AM81" s="304">
        <v>0.88190598789593311</v>
      </c>
      <c r="AN81" s="304">
        <v>1.0067670775633448</v>
      </c>
    </row>
    <row r="82" spans="1:40" x14ac:dyDescent="0.2">
      <c r="A82" s="13" t="str">
        <f t="shared" si="76"/>
        <v>Process, plant and machine operatives</v>
      </c>
      <c r="B82" s="305">
        <f t="shared" si="79"/>
        <v>6.3006896923132221</v>
      </c>
      <c r="C82" s="305">
        <f t="shared" si="77"/>
        <v>6.2997505082113205</v>
      </c>
      <c r="D82" s="305">
        <f t="shared" si="78"/>
        <v>5.8296120712036474</v>
      </c>
      <c r="E82" s="304"/>
      <c r="F82" s="304">
        <v>1.146742862981401E-2</v>
      </c>
      <c r="G82" s="304">
        <v>1.5130894701883819E-2</v>
      </c>
      <c r="H82" s="304">
        <v>1.9133037567672258E-2</v>
      </c>
      <c r="I82" s="304"/>
      <c r="J82" s="304">
        <v>0.12185369674457744</v>
      </c>
      <c r="K82" s="304">
        <v>0.16540472909734694</v>
      </c>
      <c r="L82" s="304">
        <v>0.23423035996283958</v>
      </c>
      <c r="M82" s="304"/>
      <c r="N82" s="304">
        <v>0.31881988054739813</v>
      </c>
      <c r="O82" s="304">
        <v>0.38363690132034611</v>
      </c>
      <c r="P82" s="304">
        <v>0.45958451828646607</v>
      </c>
      <c r="Q82" s="304"/>
      <c r="R82" s="304">
        <v>0.12723059994709129</v>
      </c>
      <c r="S82" s="304">
        <v>0.13650996951454147</v>
      </c>
      <c r="T82" s="304">
        <v>0.16407200207521255</v>
      </c>
      <c r="U82" s="304"/>
      <c r="V82" s="304">
        <v>0.15689812798637931</v>
      </c>
      <c r="W82" s="304">
        <v>0.19062235628311858</v>
      </c>
      <c r="X82" s="304">
        <v>0.23803883401975803</v>
      </c>
      <c r="Y82" s="304"/>
      <c r="Z82" s="304">
        <v>1.9487591443233836</v>
      </c>
      <c r="AA82" s="304">
        <v>1.8690712402614265</v>
      </c>
      <c r="AB82" s="304">
        <v>2.0167370853254396</v>
      </c>
      <c r="AC82" s="304"/>
      <c r="AD82" s="304">
        <v>1.6637299745070384</v>
      </c>
      <c r="AE82" s="304">
        <v>1.7419611428536439</v>
      </c>
      <c r="AF82" s="304">
        <v>1.7447259417529399</v>
      </c>
      <c r="AG82" s="304"/>
      <c r="AH82" s="304">
        <v>1.0653565292951346</v>
      </c>
      <c r="AI82" s="304">
        <v>1.0651760032741044</v>
      </c>
      <c r="AJ82" s="304">
        <v>0.68222916801259115</v>
      </c>
      <c r="AK82" s="304"/>
      <c r="AL82" s="304">
        <v>0.88657431033240564</v>
      </c>
      <c r="AM82" s="304">
        <v>0.73223727090490842</v>
      </c>
      <c r="AN82" s="304">
        <v>0.27086112420072772</v>
      </c>
    </row>
    <row r="83" spans="1:40" x14ac:dyDescent="0.2">
      <c r="A83" s="39" t="str">
        <f t="shared" si="76"/>
        <v>Elementary occupations</v>
      </c>
      <c r="B83" s="307">
        <f t="shared" si="79"/>
        <v>32.242737510153013</v>
      </c>
      <c r="C83" s="307">
        <f t="shared" si="77"/>
        <v>32.895959893761756</v>
      </c>
      <c r="D83" s="307">
        <f t="shared" si="78"/>
        <v>32.883071101740718</v>
      </c>
      <c r="E83" s="307"/>
      <c r="F83" s="307">
        <v>4.2127375663057846E-2</v>
      </c>
      <c r="G83" s="307">
        <v>4.9179600537149329E-2</v>
      </c>
      <c r="H83" s="307">
        <v>6.9741444391136942E-2</v>
      </c>
      <c r="I83" s="307"/>
      <c r="J83" s="307">
        <v>0.66799110107688675</v>
      </c>
      <c r="K83" s="307">
        <v>0.88879064025653565</v>
      </c>
      <c r="L83" s="307">
        <v>1.2500040934920373</v>
      </c>
      <c r="M83" s="307"/>
      <c r="N83" s="307">
        <v>1.62345993751837</v>
      </c>
      <c r="O83" s="307">
        <v>1.7930645983463096</v>
      </c>
      <c r="P83" s="307">
        <v>2.0043106692331225</v>
      </c>
      <c r="Q83" s="307"/>
      <c r="R83" s="307">
        <v>0.9992854824623727</v>
      </c>
      <c r="S83" s="307">
        <v>1.0849405841191375</v>
      </c>
      <c r="T83" s="307">
        <v>1.2768076485611326</v>
      </c>
      <c r="U83" s="307"/>
      <c r="V83" s="307">
        <v>0.50199105756279228</v>
      </c>
      <c r="W83" s="307">
        <v>0.48756060790760741</v>
      </c>
      <c r="X83" s="307">
        <v>0.54467595224387699</v>
      </c>
      <c r="Y83" s="307"/>
      <c r="Z83" s="307">
        <v>4.910566500474391</v>
      </c>
      <c r="AA83" s="307">
        <v>4.1473613484512732</v>
      </c>
      <c r="AB83" s="307">
        <v>4.2394542557024275</v>
      </c>
      <c r="AC83" s="307"/>
      <c r="AD83" s="307">
        <v>11.329953423775422</v>
      </c>
      <c r="AE83" s="307">
        <v>12.122938160521549</v>
      </c>
      <c r="AF83" s="307">
        <v>13.046901454502294</v>
      </c>
      <c r="AG83" s="307"/>
      <c r="AH83" s="307">
        <v>9.6925457798332459</v>
      </c>
      <c r="AI83" s="307">
        <v>10.548440723143008</v>
      </c>
      <c r="AJ83" s="307">
        <v>9.2966633208896035</v>
      </c>
      <c r="AK83" s="307"/>
      <c r="AL83" s="307">
        <v>2.4748168517864753</v>
      </c>
      <c r="AM83" s="307">
        <v>1.7736836304791834</v>
      </c>
      <c r="AN83" s="307">
        <v>1.1545122627250877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274.62800000000016</v>
      </c>
      <c r="C92" s="305">
        <f>SUM(C93:C101)</f>
        <v>286.74999999999989</v>
      </c>
      <c r="D92" s="305">
        <f>SUM(D93:D101)</f>
        <v>300.49100000000004</v>
      </c>
      <c r="E92" s="304"/>
      <c r="F92" s="305">
        <f>SUM(F93:F101)</f>
        <v>7.9162092794695473</v>
      </c>
      <c r="G92" s="305">
        <f>SUM(G93:G101)</f>
        <v>9.7729177907294122</v>
      </c>
      <c r="H92" s="305">
        <f>SUM(H93:H101)</f>
        <v>11.822038295068568</v>
      </c>
      <c r="I92" s="304"/>
      <c r="J92" s="305">
        <f>SUM(J93:J101)</f>
        <v>42.445030883644115</v>
      </c>
      <c r="K92" s="305">
        <f>SUM(K93:K101)</f>
        <v>50.148563530156984</v>
      </c>
      <c r="L92" s="305">
        <f>SUM(L93:L101)</f>
        <v>56.574953821539225</v>
      </c>
      <c r="M92" s="304"/>
      <c r="N92" s="305">
        <f>SUM(N93:N101)</f>
        <v>68.149992885668098</v>
      </c>
      <c r="O92" s="305">
        <f>SUM(O93:O101)</f>
        <v>77.585672195757212</v>
      </c>
      <c r="P92" s="305">
        <f>SUM(P93:P101)</f>
        <v>96.519041978990813</v>
      </c>
      <c r="Q92" s="304"/>
      <c r="R92" s="305">
        <f>SUM(R93:R101)</f>
        <v>25.321673894663611</v>
      </c>
      <c r="S92" s="305">
        <f>SUM(S93:S101)</f>
        <v>21.75847828555673</v>
      </c>
      <c r="T92" s="305">
        <f>SUM(T93:T101)</f>
        <v>18.931582646307547</v>
      </c>
      <c r="U92" s="304"/>
      <c r="V92" s="305">
        <f>SUM(V93:V101)</f>
        <v>10.809315675720601</v>
      </c>
      <c r="W92" s="305">
        <f>SUM(W93:W101)</f>
        <v>11.154628215558928</v>
      </c>
      <c r="X92" s="305">
        <f>SUM(X93:X101)</f>
        <v>12.237007371081079</v>
      </c>
      <c r="Y92" s="304"/>
      <c r="Z92" s="305">
        <f>SUM(Z93:Z101)</f>
        <v>58.334018002433453</v>
      </c>
      <c r="AA92" s="305">
        <f>SUM(AA93:AA101)</f>
        <v>62.993091957283639</v>
      </c>
      <c r="AB92" s="305">
        <f>SUM(AB93:AB101)</f>
        <v>66.976212266074214</v>
      </c>
      <c r="AC92" s="304"/>
      <c r="AD92" s="305">
        <f>SUM(AD93:AD101)</f>
        <v>44.494747430531689</v>
      </c>
      <c r="AE92" s="305">
        <f>SUM(AE93:AE101)</f>
        <v>39.449996476663763</v>
      </c>
      <c r="AF92" s="305">
        <f>SUM(AF93:AF101)</f>
        <v>29.373019349761599</v>
      </c>
      <c r="AG92" s="304"/>
      <c r="AH92" s="305">
        <f>SUM(AH93:AH101)</f>
        <v>14.555327876175484</v>
      </c>
      <c r="AI92" s="305">
        <f>SUM(AI93:AI101)</f>
        <v>11.549442311630868</v>
      </c>
      <c r="AJ92" s="305">
        <f>SUM(AJ93:AJ101)</f>
        <v>5.9274177892561806</v>
      </c>
      <c r="AK92" s="304"/>
      <c r="AL92" s="305">
        <f>SUM(AL93:AL101)</f>
        <v>2.6016840716936027</v>
      </c>
      <c r="AM92" s="305">
        <f>SUM(AM93:AM101)</f>
        <v>2.3372092366623995</v>
      </c>
      <c r="AN92" s="305">
        <f>SUM(AN93:AN101)</f>
        <v>2.1297264819207529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12.849121370622134</v>
      </c>
      <c r="C93" s="305">
        <f t="shared" ref="C93:D93" si="81">SUM(G93,K93,O93,S93,W93,AA93,AE93,AI93,AM93)</f>
        <v>12.24627785654407</v>
      </c>
      <c r="D93" s="305">
        <f t="shared" si="81"/>
        <v>13.358138597963146</v>
      </c>
      <c r="E93" s="304"/>
      <c r="F93" s="304">
        <v>0.20725993607947044</v>
      </c>
      <c r="G93" s="304">
        <v>0.24542025004961301</v>
      </c>
      <c r="H93" s="304">
        <v>0.31750385799974817</v>
      </c>
      <c r="I93" s="304"/>
      <c r="J93" s="304">
        <v>2.0710014097575162</v>
      </c>
      <c r="K93" s="304">
        <v>2.1376290156749711</v>
      </c>
      <c r="L93" s="304">
        <v>2.383455737257778</v>
      </c>
      <c r="M93" s="304"/>
      <c r="N93" s="304">
        <v>3.7257649543352316</v>
      </c>
      <c r="O93" s="304">
        <v>3.7964313691563705</v>
      </c>
      <c r="P93" s="304">
        <v>4.6956394987917065</v>
      </c>
      <c r="Q93" s="304"/>
      <c r="R93" s="304">
        <v>2.149094181150137</v>
      </c>
      <c r="S93" s="304">
        <v>1.9882895066202537</v>
      </c>
      <c r="T93" s="304">
        <v>2.181150562909739</v>
      </c>
      <c r="U93" s="304"/>
      <c r="V93" s="304">
        <v>0.46999972076971425</v>
      </c>
      <c r="W93" s="304">
        <v>0.38674064990089513</v>
      </c>
      <c r="X93" s="304">
        <v>0.33931789703644488</v>
      </c>
      <c r="Y93" s="304"/>
      <c r="Z93" s="304">
        <v>2.5309098376629104</v>
      </c>
      <c r="AA93" s="304">
        <v>2.1709659650087509</v>
      </c>
      <c r="AB93" s="304">
        <v>2.1163268919691283</v>
      </c>
      <c r="AC93" s="304"/>
      <c r="AD93" s="304">
        <v>1.1922846108295075</v>
      </c>
      <c r="AE93" s="304">
        <v>1.0535558195730803</v>
      </c>
      <c r="AF93" s="304">
        <v>0.95173636978754206</v>
      </c>
      <c r="AG93" s="304"/>
      <c r="AH93" s="304">
        <v>0.31123946428988503</v>
      </c>
      <c r="AI93" s="304">
        <v>0.2582632896156779</v>
      </c>
      <c r="AJ93" s="304">
        <v>0.15143159388101463</v>
      </c>
      <c r="AK93" s="304"/>
      <c r="AL93" s="304">
        <v>0.19156725574776085</v>
      </c>
      <c r="AM93" s="304">
        <v>0.20898199094445624</v>
      </c>
      <c r="AN93" s="304">
        <v>0.22157618833004636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108.75356116081825</v>
      </c>
      <c r="C94" s="305">
        <f t="shared" ref="C94:C101" si="83">SUM(G94,K94,O94,S94,W94,AA94,AE94,AI94,AM94)</f>
        <v>114.01648054218127</v>
      </c>
      <c r="D94" s="305">
        <f t="shared" ref="D94:D101" si="84">SUM(H94,L94,P94,T94,X94,AB94,AF94,AJ94,AN94)</f>
        <v>125.21325779952922</v>
      </c>
      <c r="E94" s="305"/>
      <c r="F94" s="304">
        <v>7.1567593065996427</v>
      </c>
      <c r="G94" s="304">
        <v>8.8032550298082821</v>
      </c>
      <c r="H94" s="304">
        <v>10.576185147036387</v>
      </c>
      <c r="I94" s="304"/>
      <c r="J94" s="304">
        <v>32.154600431052351</v>
      </c>
      <c r="K94" s="304">
        <v>37.249407343121931</v>
      </c>
      <c r="L94" s="304">
        <v>41.473006892676395</v>
      </c>
      <c r="M94" s="304"/>
      <c r="N94" s="304">
        <v>39.187081822984446</v>
      </c>
      <c r="O94" s="304">
        <v>41.495807162480354</v>
      </c>
      <c r="P94" s="304">
        <v>50.029559197847036</v>
      </c>
      <c r="Q94" s="304"/>
      <c r="R94" s="304">
        <v>8.4863205953552363</v>
      </c>
      <c r="S94" s="304">
        <v>4.5256552895567124</v>
      </c>
      <c r="T94" s="304">
        <v>1.7413259629524602</v>
      </c>
      <c r="U94" s="304"/>
      <c r="V94" s="304">
        <v>2.3091460534956081</v>
      </c>
      <c r="W94" s="304">
        <v>2.4813395673529413</v>
      </c>
      <c r="X94" s="304">
        <v>2.7409965817899189</v>
      </c>
      <c r="Y94" s="304"/>
      <c r="Z94" s="304">
        <v>9.9089110034615171</v>
      </c>
      <c r="AA94" s="304">
        <v>10.410590473968709</v>
      </c>
      <c r="AB94" s="304">
        <v>11.493500436956213</v>
      </c>
      <c r="AC94" s="304"/>
      <c r="AD94" s="304">
        <v>6.4276273527381278</v>
      </c>
      <c r="AE94" s="304">
        <v>6.1161868677463582</v>
      </c>
      <c r="AF94" s="304">
        <v>5.260138153876766</v>
      </c>
      <c r="AG94" s="304"/>
      <c r="AH94" s="304">
        <v>2.7575664082164422</v>
      </c>
      <c r="AI94" s="304">
        <v>2.5045969481583032</v>
      </c>
      <c r="AJ94" s="304">
        <v>1.4138674644248916</v>
      </c>
      <c r="AK94" s="304"/>
      <c r="AL94" s="304">
        <v>0.3655481869148664</v>
      </c>
      <c r="AM94" s="304">
        <v>0.42964185998767424</v>
      </c>
      <c r="AN94" s="304">
        <v>0.4846779619691482</v>
      </c>
    </row>
    <row r="95" spans="1:40" x14ac:dyDescent="0.2">
      <c r="A95" s="13" t="str">
        <f t="shared" si="80"/>
        <v>Associate professional occupations</v>
      </c>
      <c r="B95" s="305">
        <f t="shared" si="82"/>
        <v>42.449298773485417</v>
      </c>
      <c r="C95" s="305">
        <f t="shared" si="83"/>
        <v>51.436564113668318</v>
      </c>
      <c r="D95" s="305">
        <f t="shared" si="84"/>
        <v>57.672778599191489</v>
      </c>
      <c r="E95" s="305"/>
      <c r="F95" s="304">
        <v>0.26371372689972994</v>
      </c>
      <c r="G95" s="304">
        <v>0.35731058051001929</v>
      </c>
      <c r="H95" s="304">
        <v>0.47473989092148305</v>
      </c>
      <c r="I95" s="304"/>
      <c r="J95" s="304">
        <v>4.3244210950153708</v>
      </c>
      <c r="K95" s="304">
        <v>5.9607972484889888</v>
      </c>
      <c r="L95" s="304">
        <v>7.4199912451538133</v>
      </c>
      <c r="M95" s="304"/>
      <c r="N95" s="304">
        <v>11.930891303032995</v>
      </c>
      <c r="O95" s="304">
        <v>16.818387671946542</v>
      </c>
      <c r="P95" s="304">
        <v>23.111134238064444</v>
      </c>
      <c r="Q95" s="304"/>
      <c r="R95" s="304">
        <v>5.0878117299735921</v>
      </c>
      <c r="S95" s="304">
        <v>5.3522688268757381</v>
      </c>
      <c r="T95" s="304">
        <v>4.002127085915637</v>
      </c>
      <c r="U95" s="304"/>
      <c r="V95" s="304">
        <v>1.9695386133669037</v>
      </c>
      <c r="W95" s="304">
        <v>2.1044590761438511</v>
      </c>
      <c r="X95" s="304">
        <v>2.4733305072205352</v>
      </c>
      <c r="Y95" s="304"/>
      <c r="Z95" s="304">
        <v>9.6517743410183741</v>
      </c>
      <c r="AA95" s="304">
        <v>11.404537033500063</v>
      </c>
      <c r="AB95" s="304">
        <v>12.908502547293313</v>
      </c>
      <c r="AC95" s="304"/>
      <c r="AD95" s="304">
        <v>6.6268026212742823</v>
      </c>
      <c r="AE95" s="304">
        <v>7.0385007290695949</v>
      </c>
      <c r="AF95" s="304">
        <v>5.8475784685206902</v>
      </c>
      <c r="AG95" s="304"/>
      <c r="AH95" s="304">
        <v>2.3247115185904659</v>
      </c>
      <c r="AI95" s="304">
        <v>2.1737995342496172</v>
      </c>
      <c r="AJ95" s="304">
        <v>1.1862004718249033</v>
      </c>
      <c r="AK95" s="304"/>
      <c r="AL95" s="304">
        <v>0.26963382431369842</v>
      </c>
      <c r="AM95" s="304">
        <v>0.22650341288390138</v>
      </c>
      <c r="AN95" s="304">
        <v>0.24917414427667567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30.843499302082648</v>
      </c>
      <c r="C96" s="305">
        <f t="shared" si="83"/>
        <v>29.560633602730253</v>
      </c>
      <c r="D96" s="305">
        <f t="shared" si="84"/>
        <v>23.314274361583998</v>
      </c>
      <c r="E96" s="305"/>
      <c r="F96" s="304">
        <v>0.16912626977515757</v>
      </c>
      <c r="G96" s="304">
        <v>0.20617574667525906</v>
      </c>
      <c r="H96" s="304">
        <v>0.24887314608502031</v>
      </c>
      <c r="I96" s="304"/>
      <c r="J96" s="304">
        <v>1.759290598992644</v>
      </c>
      <c r="K96" s="304">
        <v>2.1145358680043107</v>
      </c>
      <c r="L96" s="304">
        <v>2.1374368636262946</v>
      </c>
      <c r="M96" s="304"/>
      <c r="N96" s="304">
        <v>5.3471712981554562</v>
      </c>
      <c r="O96" s="304">
        <v>6.1331475563989812</v>
      </c>
      <c r="P96" s="304">
        <v>6.8621140708148971</v>
      </c>
      <c r="Q96" s="304"/>
      <c r="R96" s="304">
        <v>3.1425389220955293</v>
      </c>
      <c r="S96" s="304">
        <v>3.4793776524141764</v>
      </c>
      <c r="T96" s="304">
        <v>3.8076328680504341</v>
      </c>
      <c r="U96" s="304"/>
      <c r="V96" s="304">
        <v>2.1109718715286463</v>
      </c>
      <c r="W96" s="304">
        <v>2.1808547385328092</v>
      </c>
      <c r="X96" s="304">
        <v>2.2454852872236661</v>
      </c>
      <c r="Y96" s="304"/>
      <c r="Z96" s="304">
        <v>7.8360826865263391</v>
      </c>
      <c r="AA96" s="304">
        <v>8.4644255319042827</v>
      </c>
      <c r="AB96" s="304">
        <v>6.613171855605426</v>
      </c>
      <c r="AC96" s="304"/>
      <c r="AD96" s="304">
        <v>6.7567485409781778</v>
      </c>
      <c r="AE96" s="304">
        <v>4.8362190371711389</v>
      </c>
      <c r="AF96" s="304">
        <v>1.2261996016525942</v>
      </c>
      <c r="AG96" s="304"/>
      <c r="AH96" s="304">
        <v>3.3450250807462569</v>
      </c>
      <c r="AI96" s="304">
        <v>1.8719907912870413</v>
      </c>
      <c r="AJ96" s="304">
        <v>0.11017862444829073</v>
      </c>
      <c r="AK96" s="304"/>
      <c r="AL96" s="304">
        <v>0.37654403328444391</v>
      </c>
      <c r="AM96" s="304">
        <v>0.27390668034225396</v>
      </c>
      <c r="AN96" s="304">
        <v>6.3182044077372185E-2</v>
      </c>
    </row>
    <row r="97" spans="1:40" x14ac:dyDescent="0.2">
      <c r="A97" s="13" t="str">
        <f t="shared" si="80"/>
        <v>Skilled trades occupations</v>
      </c>
      <c r="B97" s="305">
        <f t="shared" si="82"/>
        <v>3.5634680357080342</v>
      </c>
      <c r="C97" s="305">
        <f t="shared" si="83"/>
        <v>3.4862044239630814</v>
      </c>
      <c r="D97" s="305">
        <f t="shared" si="84"/>
        <v>3.1417535546739703</v>
      </c>
      <c r="E97" s="304"/>
      <c r="F97" s="304">
        <v>2.1544082263049345E-2</v>
      </c>
      <c r="G97" s="304">
        <v>2.5880788093873112E-2</v>
      </c>
      <c r="H97" s="304">
        <v>2.7395812368373903E-2</v>
      </c>
      <c r="I97" s="304"/>
      <c r="J97" s="304">
        <v>6.0925231369604489E-2</v>
      </c>
      <c r="K97" s="304">
        <v>8.0710157467132657E-2</v>
      </c>
      <c r="L97" s="304">
        <v>0.10170206422514561</v>
      </c>
      <c r="M97" s="304"/>
      <c r="N97" s="304">
        <v>0.36028538931962351</v>
      </c>
      <c r="O97" s="304">
        <v>0.42755664795089926</v>
      </c>
      <c r="P97" s="304">
        <v>0.48726697027687482</v>
      </c>
      <c r="Q97" s="304"/>
      <c r="R97" s="304">
        <v>0.22166230496543671</v>
      </c>
      <c r="S97" s="304">
        <v>0.24017434555014788</v>
      </c>
      <c r="T97" s="304">
        <v>0.27558840025258019</v>
      </c>
      <c r="U97" s="304"/>
      <c r="V97" s="304">
        <v>0.11697387594522134</v>
      </c>
      <c r="W97" s="304">
        <v>0.12372009928673197</v>
      </c>
      <c r="X97" s="304">
        <v>0.13626871413572744</v>
      </c>
      <c r="Y97" s="304"/>
      <c r="Z97" s="304">
        <v>0.84880911298427331</v>
      </c>
      <c r="AA97" s="304">
        <v>0.7864040572528963</v>
      </c>
      <c r="AB97" s="304">
        <v>0.71368404655031437</v>
      </c>
      <c r="AC97" s="304"/>
      <c r="AD97" s="304">
        <v>1.2452575420218788</v>
      </c>
      <c r="AE97" s="304">
        <v>1.1429945543150943</v>
      </c>
      <c r="AF97" s="304">
        <v>0.89090632770498301</v>
      </c>
      <c r="AG97" s="304"/>
      <c r="AH97" s="304">
        <v>0.50370448844007831</v>
      </c>
      <c r="AI97" s="304">
        <v>0.48333952516239054</v>
      </c>
      <c r="AJ97" s="304">
        <v>0.37520086634115407</v>
      </c>
      <c r="AK97" s="304"/>
      <c r="AL97" s="304">
        <v>0.1843060083988684</v>
      </c>
      <c r="AM97" s="304">
        <v>0.17542424888391542</v>
      </c>
      <c r="AN97" s="304">
        <v>0.13374035281881738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58.685076647415407</v>
      </c>
      <c r="C98" s="305">
        <f t="shared" si="83"/>
        <v>59.589669014375033</v>
      </c>
      <c r="D98" s="305">
        <f t="shared" si="84"/>
        <v>60.792181784809991</v>
      </c>
      <c r="E98" s="304"/>
      <c r="F98" s="304">
        <v>2.5427881318402634E-2</v>
      </c>
      <c r="G98" s="304">
        <v>3.2356079040372118E-2</v>
      </c>
      <c r="H98" s="304">
        <v>4.0253716096589745E-2</v>
      </c>
      <c r="I98" s="304"/>
      <c r="J98" s="304">
        <v>1.5929637127986824</v>
      </c>
      <c r="K98" s="304">
        <v>1.9895494373554534</v>
      </c>
      <c r="L98" s="304">
        <v>2.3594494674282673</v>
      </c>
      <c r="M98" s="304"/>
      <c r="N98" s="304">
        <v>6.0840361057242918</v>
      </c>
      <c r="O98" s="304">
        <v>7.1995705363680136</v>
      </c>
      <c r="P98" s="304">
        <v>9.134285085922313</v>
      </c>
      <c r="Q98" s="304"/>
      <c r="R98" s="304">
        <v>5.125135052976904</v>
      </c>
      <c r="S98" s="304">
        <v>4.7548969904996117</v>
      </c>
      <c r="T98" s="304">
        <v>4.7850686791363977</v>
      </c>
      <c r="U98" s="304"/>
      <c r="V98" s="304">
        <v>3.0696203636543098</v>
      </c>
      <c r="W98" s="304">
        <v>3.0347719616151125</v>
      </c>
      <c r="X98" s="304">
        <v>3.308526398400176</v>
      </c>
      <c r="Y98" s="304"/>
      <c r="Z98" s="304">
        <v>23.959911313877928</v>
      </c>
      <c r="AA98" s="304">
        <v>26.747542293554581</v>
      </c>
      <c r="AB98" s="304">
        <v>30.093986853034739</v>
      </c>
      <c r="AC98" s="304"/>
      <c r="AD98" s="304">
        <v>16.667293536466222</v>
      </c>
      <c r="AE98" s="304">
        <v>14.366537398487734</v>
      </c>
      <c r="AF98" s="304">
        <v>10.137512845936172</v>
      </c>
      <c r="AG98" s="304"/>
      <c r="AH98" s="304">
        <v>1.835012903626521</v>
      </c>
      <c r="AI98" s="304">
        <v>1.1960632410175427</v>
      </c>
      <c r="AJ98" s="304">
        <v>0.75037315083095446</v>
      </c>
      <c r="AK98" s="304"/>
      <c r="AL98" s="304">
        <v>0.325675776972152</v>
      </c>
      <c r="AM98" s="304">
        <v>0.26838107643661491</v>
      </c>
      <c r="AN98" s="304">
        <v>0.18272558802438446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4.0771141422901076</v>
      </c>
      <c r="C99" s="305">
        <f t="shared" si="83"/>
        <v>4.3921652250719756</v>
      </c>
      <c r="D99" s="305">
        <f>SUM(H99,L99,P99,T99,X99,AB99,AF99,AJ99,AN99)</f>
        <v>4.3803140663974824</v>
      </c>
      <c r="E99" s="304"/>
      <c r="F99" s="304">
        <v>2.3960030311551684E-2</v>
      </c>
      <c r="G99" s="304">
        <v>3.3002726400881463E-2</v>
      </c>
      <c r="H99" s="304">
        <v>3.6200885086740568E-2</v>
      </c>
      <c r="I99" s="304"/>
      <c r="J99" s="304">
        <v>0.3608209327463564</v>
      </c>
      <c r="K99" s="304">
        <v>0.47089589363950379</v>
      </c>
      <c r="L99" s="304">
        <v>0.51816455342668899</v>
      </c>
      <c r="M99" s="304"/>
      <c r="N99" s="304">
        <v>0.84155528794773038</v>
      </c>
      <c r="O99" s="304">
        <v>0.96413703935669359</v>
      </c>
      <c r="P99" s="304">
        <v>1.1296664257050031</v>
      </c>
      <c r="Q99" s="304"/>
      <c r="R99" s="304">
        <v>0.49700712460723956</v>
      </c>
      <c r="S99" s="304">
        <v>0.45214761429961153</v>
      </c>
      <c r="T99" s="304">
        <v>0.4426396589855825</v>
      </c>
      <c r="U99" s="304"/>
      <c r="V99" s="304">
        <v>0.3121718775045475</v>
      </c>
      <c r="W99" s="304">
        <v>0.35572742776812621</v>
      </c>
      <c r="X99" s="304">
        <v>0.39781055004494148</v>
      </c>
      <c r="Y99" s="304"/>
      <c r="Z99" s="304">
        <v>0.99624103809959608</v>
      </c>
      <c r="AA99" s="304">
        <v>1.1236211735342723</v>
      </c>
      <c r="AB99" s="304">
        <v>1.1981425598217399</v>
      </c>
      <c r="AC99" s="304"/>
      <c r="AD99" s="304">
        <v>0.73255204458857681</v>
      </c>
      <c r="AE99" s="304">
        <v>0.66855062046062952</v>
      </c>
      <c r="AF99" s="304">
        <v>0.40455016492842255</v>
      </c>
      <c r="AG99" s="304"/>
      <c r="AH99" s="304">
        <v>0.23239911648350722</v>
      </c>
      <c r="AI99" s="304">
        <v>0.21431697871169614</v>
      </c>
      <c r="AJ99" s="304">
        <v>0.10911271892556604</v>
      </c>
      <c r="AK99" s="304"/>
      <c r="AL99" s="304">
        <v>8.0406690001001216E-2</v>
      </c>
      <c r="AM99" s="304">
        <v>0.10976575090056176</v>
      </c>
      <c r="AN99" s="304">
        <v>0.14402654947279714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3.1469312842140211</v>
      </c>
      <c r="C100" s="305">
        <f t="shared" si="83"/>
        <v>3.3416202540648841</v>
      </c>
      <c r="D100" s="305">
        <f t="shared" si="84"/>
        <v>2.9036463619001838</v>
      </c>
      <c r="E100" s="304"/>
      <c r="F100" s="304">
        <v>4.2328838473661326E-2</v>
      </c>
      <c r="G100" s="304">
        <v>6.2654062485777415E-2</v>
      </c>
      <c r="H100" s="304">
        <v>9.3273277290250117E-2</v>
      </c>
      <c r="I100" s="304"/>
      <c r="J100" s="304">
        <v>5.244832783226596E-2</v>
      </c>
      <c r="K100" s="304">
        <v>8.9506162888216945E-2</v>
      </c>
      <c r="L100" s="304">
        <v>0.13723660818945491</v>
      </c>
      <c r="M100" s="304"/>
      <c r="N100" s="304">
        <v>0.24117934136587249</v>
      </c>
      <c r="O100" s="304">
        <v>0.30304655958572002</v>
      </c>
      <c r="P100" s="304">
        <v>0.37569081868133775</v>
      </c>
      <c r="Q100" s="304"/>
      <c r="R100" s="304">
        <v>0.19766926788448108</v>
      </c>
      <c r="S100" s="304">
        <v>0.28182921669332328</v>
      </c>
      <c r="T100" s="304">
        <v>0.38524401430588456</v>
      </c>
      <c r="U100" s="304"/>
      <c r="V100" s="304">
        <v>0.20018452277964127</v>
      </c>
      <c r="W100" s="304">
        <v>0.23192233867127421</v>
      </c>
      <c r="X100" s="304">
        <v>0.25508589355256472</v>
      </c>
      <c r="Y100" s="304"/>
      <c r="Z100" s="304">
        <v>0.93357312102314505</v>
      </c>
      <c r="AA100" s="304">
        <v>0.84943043750033398</v>
      </c>
      <c r="AB100" s="304">
        <v>0.86574859723462505</v>
      </c>
      <c r="AC100" s="304"/>
      <c r="AD100" s="304">
        <v>0.70186000478793165</v>
      </c>
      <c r="AE100" s="304">
        <v>0.78229219010714157</v>
      </c>
      <c r="AF100" s="304">
        <v>0.38739087508550357</v>
      </c>
      <c r="AG100" s="304"/>
      <c r="AH100" s="304">
        <v>0.65649989781058793</v>
      </c>
      <c r="AI100" s="304">
        <v>0.62769034509448907</v>
      </c>
      <c r="AJ100" s="304">
        <v>0.31960407274056624</v>
      </c>
      <c r="AK100" s="304"/>
      <c r="AL100" s="304">
        <v>0.12118796225643454</v>
      </c>
      <c r="AM100" s="304">
        <v>0.11324894103860694</v>
      </c>
      <c r="AN100" s="304">
        <v>8.4372204819996591E-2</v>
      </c>
    </row>
    <row r="101" spans="1:40" x14ac:dyDescent="0.2">
      <c r="A101" s="39" t="str">
        <f t="shared" si="80"/>
        <v>Elementary occupations</v>
      </c>
      <c r="B101" s="307">
        <f t="shared" si="82"/>
        <v>10.25992928336418</v>
      </c>
      <c r="C101" s="307">
        <f t="shared" si="83"/>
        <v>8.68038496740105</v>
      </c>
      <c r="D101" s="307">
        <f t="shared" si="84"/>
        <v>9.7146548739504919</v>
      </c>
      <c r="E101" s="307"/>
      <c r="F101" s="307">
        <v>6.0892077488825091E-3</v>
      </c>
      <c r="G101" s="307">
        <v>6.8625276653348864E-3</v>
      </c>
      <c r="H101" s="307">
        <v>7.6125621839731395E-3</v>
      </c>
      <c r="I101" s="307"/>
      <c r="J101" s="307">
        <v>6.8559144079322384E-2</v>
      </c>
      <c r="K101" s="307">
        <v>5.5532403516474267E-2</v>
      </c>
      <c r="L101" s="307">
        <v>4.4510389555396088E-2</v>
      </c>
      <c r="M101" s="307"/>
      <c r="N101" s="307">
        <v>0.43202738280244701</v>
      </c>
      <c r="O101" s="307">
        <v>0.44758765251363919</v>
      </c>
      <c r="P101" s="307">
        <v>0.69368567288719629</v>
      </c>
      <c r="Q101" s="307"/>
      <c r="R101" s="307">
        <v>0.41443471565505274</v>
      </c>
      <c r="S101" s="307">
        <v>0.68383884304715103</v>
      </c>
      <c r="T101" s="307">
        <v>1.3108054137988314</v>
      </c>
      <c r="U101" s="307"/>
      <c r="V101" s="307">
        <v>0.25070877667600833</v>
      </c>
      <c r="W101" s="307">
        <v>0.25509235628718463</v>
      </c>
      <c r="X101" s="307">
        <v>0.34018554167710502</v>
      </c>
      <c r="Y101" s="307"/>
      <c r="Z101" s="307">
        <v>1.6678055477793667</v>
      </c>
      <c r="AA101" s="307">
        <v>1.0355749910597534</v>
      </c>
      <c r="AB101" s="307">
        <v>0.97314847760871159</v>
      </c>
      <c r="AC101" s="307"/>
      <c r="AD101" s="307">
        <v>4.1443211768469821</v>
      </c>
      <c r="AE101" s="307">
        <v>3.4451592597329901</v>
      </c>
      <c r="AF101" s="307">
        <v>4.2670065422689261</v>
      </c>
      <c r="AG101" s="307"/>
      <c r="AH101" s="307">
        <v>2.5891689979717403</v>
      </c>
      <c r="AI101" s="307">
        <v>2.2193816583341079</v>
      </c>
      <c r="AJ101" s="307">
        <v>1.5114488258388392</v>
      </c>
      <c r="AK101" s="307"/>
      <c r="AL101" s="307">
        <v>0.68681433380437729</v>
      </c>
      <c r="AM101" s="307">
        <v>0.53135527524441495</v>
      </c>
      <c r="AN101" s="307">
        <v>0.56625144813151418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0.39616620506304084</v>
      </c>
      <c r="C8" s="69">
        <v>0.58581058199699243</v>
      </c>
      <c r="D8" s="69">
        <v>0.49606422415008378</v>
      </c>
      <c r="E8" s="69">
        <v>0.54855657495498455</v>
      </c>
      <c r="F8" s="69">
        <v>0.72291984542156473</v>
      </c>
      <c r="G8" s="10"/>
      <c r="H8" s="69">
        <f>F8-D8</f>
        <v>0.22685562127148096</v>
      </c>
      <c r="I8" s="69">
        <f>'RD T1'!E36</f>
        <v>0.34206446142598851</v>
      </c>
      <c r="J8" s="69">
        <f>SUM(H8:I8)</f>
        <v>0.56892008269746941</v>
      </c>
      <c r="L8" t="str">
        <f>A8</f>
        <v>11 Corporate managers and directors</v>
      </c>
      <c r="M8" s="69">
        <v>3.7508125587045633</v>
      </c>
      <c r="N8" s="69">
        <v>5.8223083508002134</v>
      </c>
      <c r="O8" s="69">
        <v>4.8560201662597873</v>
      </c>
      <c r="P8" s="69">
        <v>5.0273154753467724</v>
      </c>
      <c r="Q8" s="69">
        <v>6.0799811815269038</v>
      </c>
      <c r="R8" s="10"/>
      <c r="S8" s="69">
        <f>Q8-O8</f>
        <v>1.2239610152671165</v>
      </c>
      <c r="T8" s="69">
        <f>'RD T1'!E65</f>
        <v>3.1409987041329432</v>
      </c>
      <c r="U8" s="69">
        <f>SUM(S8:T8)</f>
        <v>4.3649597194000602</v>
      </c>
      <c r="W8" t="str">
        <f>A8</f>
        <v>11 Corporate managers and directors</v>
      </c>
      <c r="X8" s="69">
        <v>10.59055748617166</v>
      </c>
      <c r="Y8" s="69">
        <v>11.374547109340487</v>
      </c>
      <c r="Z8" s="69">
        <v>12.115849591897446</v>
      </c>
      <c r="AA8" s="69">
        <v>11.810521699982397</v>
      </c>
      <c r="AB8" s="69">
        <v>14.169817165658014</v>
      </c>
      <c r="AC8" s="69"/>
      <c r="AD8" s="69">
        <f>AB8-Z8</f>
        <v>2.053967573760568</v>
      </c>
      <c r="AE8" s="69">
        <f>'RD T1'!E94</f>
        <v>7.4699797888545252</v>
      </c>
      <c r="AF8" s="69">
        <f>SUM(AD8:AE8)</f>
        <v>9.5239473626150932</v>
      </c>
      <c r="AH8" t="str">
        <f>L8</f>
        <v>11 Corporate managers and directors</v>
      </c>
      <c r="AI8" s="69">
        <v>2.564397517401682</v>
      </c>
      <c r="AJ8" s="69">
        <v>2.5050200787191477</v>
      </c>
      <c r="AK8" s="69">
        <v>2.9427126753213946</v>
      </c>
      <c r="AL8" s="69">
        <v>2.6961543244128547</v>
      </c>
      <c r="AM8" s="69">
        <v>3.0453671904748627</v>
      </c>
      <c r="AN8" s="69"/>
      <c r="AO8" s="69">
        <f>AM8-AK8</f>
        <v>0.10265451515346813</v>
      </c>
      <c r="AP8" s="69">
        <f>'RD T1'!E123</f>
        <v>1.5393479695499888</v>
      </c>
      <c r="AQ8" s="69">
        <f>SUM(AO8:AP8)</f>
        <v>1.6420024847034569</v>
      </c>
      <c r="AS8" t="str">
        <f>W8</f>
        <v>11 Corporate managers and directors</v>
      </c>
      <c r="AT8" s="69">
        <v>2.9702373718213355</v>
      </c>
      <c r="AU8" s="69">
        <v>2.8755613442110697</v>
      </c>
      <c r="AV8" s="69">
        <v>3.0967405214355757</v>
      </c>
      <c r="AW8" s="69">
        <v>2.7600322566277669</v>
      </c>
      <c r="AX8" s="69">
        <v>3.0310470626283066</v>
      </c>
      <c r="AY8" s="69"/>
      <c r="AZ8" s="69">
        <f>AX8-AV8</f>
        <v>-6.5693458807269067E-2</v>
      </c>
      <c r="BA8" s="69">
        <f>'RD T1'!E152</f>
        <v>1.5608813131784161</v>
      </c>
      <c r="BB8" s="69">
        <f>SUM(AZ8:BA8)</f>
        <v>1.495187854371147</v>
      </c>
      <c r="BD8" t="str">
        <f>AH8</f>
        <v>11 Corporate managers and directors</v>
      </c>
      <c r="BE8" s="69">
        <v>8.3206660398289927</v>
      </c>
      <c r="BF8" s="69">
        <v>9.2044827760002423</v>
      </c>
      <c r="BG8" s="69">
        <v>11.159335851430008</v>
      </c>
      <c r="BH8" s="69">
        <v>8.6843122091389091</v>
      </c>
      <c r="BI8" s="69">
        <v>9.4585318926017958</v>
      </c>
      <c r="BJ8" s="69"/>
      <c r="BK8" s="69">
        <f>BI8-BG8</f>
        <v>-1.700803958828212</v>
      </c>
      <c r="BL8" s="69">
        <f>'RD T1'!E181</f>
        <v>4.0933576531035492</v>
      </c>
      <c r="BM8" s="69">
        <f>SUM(BK8:BL8)</f>
        <v>2.3925536942753372</v>
      </c>
      <c r="BO8" t="str">
        <f>AS8</f>
        <v>11 Corporate managers and directors</v>
      </c>
      <c r="BP8" s="69">
        <v>6.7812855052961103</v>
      </c>
      <c r="BQ8" s="69">
        <v>7.4866742852857016</v>
      </c>
      <c r="BR8" s="69">
        <v>7.5289579089224663</v>
      </c>
      <c r="BS8" s="69">
        <v>6.2618328802694574</v>
      </c>
      <c r="BT8" s="69">
        <v>5.8607492108846717</v>
      </c>
      <c r="BU8" s="69"/>
      <c r="BV8" s="69">
        <f>BT8-BR8</f>
        <v>-1.6682086980377946</v>
      </c>
      <c r="BW8" s="69">
        <f>'RD T1'!E210</f>
        <v>2.7366808396788196</v>
      </c>
      <c r="BX8" s="69">
        <f>SUM(BV8:BW8)</f>
        <v>1.068472141641025</v>
      </c>
      <c r="BZ8" t="str">
        <f>BD8</f>
        <v>11 Corporate managers and directors</v>
      </c>
      <c r="CA8" s="69">
        <v>3.1825919138083472</v>
      </c>
      <c r="CB8" s="69">
        <v>4.60816506799764</v>
      </c>
      <c r="CC8" s="69">
        <v>3.6624095722866583</v>
      </c>
      <c r="CD8" s="69">
        <v>3.185640788026975</v>
      </c>
      <c r="CE8" s="69">
        <v>2.193145626233072</v>
      </c>
      <c r="CF8" s="69"/>
      <c r="CG8" s="69">
        <f>CE8-CC8</f>
        <v>-1.4692639460535863</v>
      </c>
      <c r="CH8" s="69">
        <f>'RD T1'!E239</f>
        <v>1.2390629073572887</v>
      </c>
      <c r="CI8" s="69">
        <f>SUM(CG8:CH8)</f>
        <v>-0.2302010386962976</v>
      </c>
      <c r="CK8" t="str">
        <f>BO8</f>
        <v>11 Corporate managers and directors</v>
      </c>
      <c r="CL8" s="69">
        <v>1.0435492653768039</v>
      </c>
      <c r="CM8" s="69">
        <v>1.2704964766732143</v>
      </c>
      <c r="CN8" s="69">
        <v>0.97937876209890107</v>
      </c>
      <c r="CO8" s="69">
        <v>0.90967191224426469</v>
      </c>
      <c r="CP8" s="69">
        <v>1.0484380234820603</v>
      </c>
      <c r="CQ8" s="69"/>
      <c r="CR8" s="69">
        <f>CP8-CN8</f>
        <v>6.9059261383159209E-2</v>
      </c>
      <c r="CS8" s="69">
        <f>'RD T1'!E268</f>
        <v>0.37422401771967534</v>
      </c>
      <c r="CT8" s="69">
        <f>SUM(CR8:CS8)</f>
        <v>0.44328327910283455</v>
      </c>
    </row>
    <row r="9" spans="1:98" x14ac:dyDescent="0.2">
      <c r="A9" s="10" t="str">
        <f>name!D5</f>
        <v>12 Other managers and proprietors</v>
      </c>
      <c r="B9" s="69">
        <v>0.20077751787488674</v>
      </c>
      <c r="C9" s="69">
        <v>0.34464925175391015</v>
      </c>
      <c r="D9" s="69">
        <v>0.2506501586753071</v>
      </c>
      <c r="E9" s="69">
        <v>0.32322560984178511</v>
      </c>
      <c r="F9" s="69">
        <v>0.50466845613298805</v>
      </c>
      <c r="H9" s="69">
        <f t="shared" ref="H9:H32" si="26">F9-D9</f>
        <v>0.25401829745768095</v>
      </c>
      <c r="I9" s="69">
        <f>'RD T1'!E37</f>
        <v>0.24175526256837765</v>
      </c>
      <c r="J9" s="69">
        <f t="shared" ref="J9:J32" si="27">SUM(H9:I9)</f>
        <v>0.4957735600260586</v>
      </c>
      <c r="L9" t="str">
        <f t="shared" ref="L9:L32" si="28">A9</f>
        <v>12 Other managers and proprietors</v>
      </c>
      <c r="M9" s="69">
        <v>1.7502158455042454</v>
      </c>
      <c r="N9" s="69">
        <v>2.7043781869125794</v>
      </c>
      <c r="O9" s="69">
        <v>2.3041452884647247</v>
      </c>
      <c r="P9" s="69">
        <v>2.8305395457234064</v>
      </c>
      <c r="Q9" s="69">
        <v>4.3118801078327422</v>
      </c>
      <c r="S9" s="69">
        <f t="shared" ref="S9:S35" si="29">Q9-O9</f>
        <v>2.0077348193680176</v>
      </c>
      <c r="T9" s="69">
        <f>'RD T1'!E66</f>
        <v>2.1150278219688472</v>
      </c>
      <c r="U9" s="69">
        <f t="shared" ref="U9:U32" si="30">SUM(S9:T9)</f>
        <v>4.1227626413368643</v>
      </c>
      <c r="W9" t="str">
        <f t="shared" ref="W9:W32" si="31">A9</f>
        <v>12 Other managers and proprietors</v>
      </c>
      <c r="X9" s="69">
        <v>5.2197341851943042</v>
      </c>
      <c r="Y9" s="69">
        <v>5.7629583628528893</v>
      </c>
      <c r="Z9" s="69">
        <v>5.8968952893694793</v>
      </c>
      <c r="AA9" s="69">
        <v>6.7131818706493727</v>
      </c>
      <c r="AB9" s="69">
        <v>8.6388565561757584</v>
      </c>
      <c r="AC9" s="69"/>
      <c r="AD9" s="69">
        <f t="shared" ref="AD9:AD32" si="32">AB9-Z9</f>
        <v>2.7419612668062792</v>
      </c>
      <c r="AE9" s="69">
        <f>'RD T1'!E95</f>
        <v>4.854654477086827</v>
      </c>
      <c r="AF9" s="69">
        <f t="shared" ref="AF9:AF32" si="33">SUM(AD9:AE9)</f>
        <v>7.5966157438931061</v>
      </c>
      <c r="AH9" t="str">
        <f t="shared" ref="AH9:AH32" si="34">L9</f>
        <v>12 Other managers and proprietors</v>
      </c>
      <c r="AI9" s="69">
        <v>1.7150557170639533</v>
      </c>
      <c r="AJ9" s="69">
        <v>1.8370517448604018</v>
      </c>
      <c r="AK9" s="69">
        <v>2.1126947381150236</v>
      </c>
      <c r="AL9" s="69">
        <v>2.133316415968681</v>
      </c>
      <c r="AM9" s="69">
        <v>2.838130991372152</v>
      </c>
      <c r="AN9" s="69"/>
      <c r="AO9" s="69">
        <f t="shared" ref="AO9:AO32" si="35">AM9-AK9</f>
        <v>0.72543625325712835</v>
      </c>
      <c r="AP9" s="69">
        <f>'RD T1'!E124</f>
        <v>1.5372967131203426</v>
      </c>
      <c r="AQ9" s="69">
        <f t="shared" ref="AQ9:AQ32" si="36">SUM(AO9:AP9)</f>
        <v>2.2627329663774711</v>
      </c>
      <c r="AS9" t="str">
        <f t="shared" ref="AS9:AS32" si="37">W9</f>
        <v>12 Other managers and proprietors</v>
      </c>
      <c r="AT9" s="69">
        <v>1.7007836704819641</v>
      </c>
      <c r="AU9" s="69">
        <v>1.7772190908360426</v>
      </c>
      <c r="AV9" s="69">
        <v>1.7457143099093753</v>
      </c>
      <c r="AW9" s="69">
        <v>1.8811724850034355</v>
      </c>
      <c r="AX9" s="69">
        <v>2.1895850665387031</v>
      </c>
      <c r="AY9" s="69"/>
      <c r="AZ9" s="69">
        <f t="shared" ref="AZ9:AZ32" si="38">AX9-AV9</f>
        <v>0.44387075662932785</v>
      </c>
      <c r="BA9" s="69">
        <f>'RD T1'!E153</f>
        <v>1.1968877907095015</v>
      </c>
      <c r="BB9" s="69">
        <f t="shared" ref="BB9:BB32" si="39">SUM(AZ9:BA9)</f>
        <v>1.6407585473388293</v>
      </c>
      <c r="BD9" t="str">
        <f t="shared" ref="BD9:BD32" si="40">AH9</f>
        <v>12 Other managers and proprietors</v>
      </c>
      <c r="BE9" s="69">
        <v>5.8453210626561249</v>
      </c>
      <c r="BF9" s="69">
        <v>5.5351109513434329</v>
      </c>
      <c r="BG9" s="69">
        <v>6.1774325728722177</v>
      </c>
      <c r="BH9" s="69">
        <v>5.3405991937443611</v>
      </c>
      <c r="BI9" s="69">
        <v>5.9560726847311782</v>
      </c>
      <c r="BJ9" s="69"/>
      <c r="BK9" s="69">
        <f t="shared" ref="BK9:BK32" si="41">BI9-BG9</f>
        <v>-0.22135988814103946</v>
      </c>
      <c r="BL9" s="69">
        <f>'RD T1'!E182</f>
        <v>2.6877438865211749</v>
      </c>
      <c r="BM9" s="69">
        <f t="shared" ref="BM9:BM32" si="42">SUM(BK9:BL9)</f>
        <v>2.4663839983801354</v>
      </c>
      <c r="BO9" t="str">
        <f t="shared" ref="BO9:BO32" si="43">AS9</f>
        <v>12 Other managers and proprietors</v>
      </c>
      <c r="BP9" s="69">
        <v>5.9337638543199045</v>
      </c>
      <c r="BQ9" s="69">
        <v>6.5199529189877801</v>
      </c>
      <c r="BR9" s="69">
        <v>6.3136547244185337</v>
      </c>
      <c r="BS9" s="69">
        <v>6.2570832272989039</v>
      </c>
      <c r="BT9" s="69">
        <v>6.6890541534253511</v>
      </c>
      <c r="BU9" s="69"/>
      <c r="BV9" s="69">
        <f t="shared" ref="BV9:BV32" si="44">BT9-BR9</f>
        <v>0.37539942900681744</v>
      </c>
      <c r="BW9" s="69">
        <f>'RD T1'!E211</f>
        <v>3.2623099293707196</v>
      </c>
      <c r="BX9" s="69">
        <f t="shared" ref="BX9:BX32" si="45">SUM(BV9:BW9)</f>
        <v>3.6377093583775371</v>
      </c>
      <c r="BZ9" t="str">
        <f t="shared" ref="BZ9:BZ32" si="46">BD9</f>
        <v>12 Other managers and proprietors</v>
      </c>
      <c r="CA9" s="69">
        <v>3.3172206668717359</v>
      </c>
      <c r="CB9" s="69">
        <v>4.4996915675458729</v>
      </c>
      <c r="CC9" s="69">
        <v>3.3797251121638512</v>
      </c>
      <c r="CD9" s="69">
        <v>3.3532712505577642</v>
      </c>
      <c r="CE9" s="69">
        <v>2.5754682265141109</v>
      </c>
      <c r="CF9" s="69"/>
      <c r="CG9" s="69">
        <f t="shared" ref="CG9:CG32" si="47">CE9-CC9</f>
        <v>-0.80425688564974029</v>
      </c>
      <c r="CH9" s="69">
        <f>'RD T1'!E240</f>
        <v>1.4492741018252275</v>
      </c>
      <c r="CI9" s="69">
        <f t="shared" ref="CI9:CI32" si="48">SUM(CG9:CH9)</f>
        <v>0.64501721617548724</v>
      </c>
      <c r="CK9" t="str">
        <f t="shared" ref="CK9:CK32" si="49">BO9</f>
        <v>12 Other managers and proprietors</v>
      </c>
      <c r="CL9" s="69">
        <v>1.4685776017350181</v>
      </c>
      <c r="CM9" s="69">
        <v>1.4096705021913298</v>
      </c>
      <c r="CN9" s="69">
        <v>1.0694637606585125</v>
      </c>
      <c r="CO9" s="69">
        <v>1.0201733622838316</v>
      </c>
      <c r="CP9" s="69">
        <v>0.92296691614991422</v>
      </c>
      <c r="CQ9" s="69"/>
      <c r="CR9" s="69">
        <f t="shared" ref="CR9:CR32" si="50">CP9-CN9</f>
        <v>-0.14649684450859823</v>
      </c>
      <c r="CS9" s="69">
        <f>'RD T1'!E269</f>
        <v>0.35662331569789529</v>
      </c>
      <c r="CT9" s="69">
        <f t="shared" ref="CT9:CT32" si="51">SUM(CR9:CS9)</f>
        <v>0.21012647118929706</v>
      </c>
    </row>
    <row r="10" spans="1:98" x14ac:dyDescent="0.2">
      <c r="A10" s="10" t="str">
        <f>name!D6</f>
        <v>21 Science, research, engineering and technology professionals</v>
      </c>
      <c r="B10" s="69">
        <v>1.5249856370602648</v>
      </c>
      <c r="C10" s="69">
        <v>2.1409436965026725</v>
      </c>
      <c r="D10" s="69">
        <v>1.8561853086366653</v>
      </c>
      <c r="E10" s="69">
        <v>2.5804834674336621</v>
      </c>
      <c r="F10" s="69">
        <v>3.4306219213692879</v>
      </c>
      <c r="G10" s="11"/>
      <c r="H10" s="69">
        <f t="shared" si="26"/>
        <v>1.5744366127326226</v>
      </c>
      <c r="I10" s="69">
        <f>'RD T1'!E38</f>
        <v>1.1111126183301834</v>
      </c>
      <c r="J10" s="69">
        <f t="shared" si="27"/>
        <v>2.6855492310628062</v>
      </c>
      <c r="L10" t="str">
        <f t="shared" si="28"/>
        <v>21 Science, research, engineering and technology professionals</v>
      </c>
      <c r="M10" s="69">
        <v>5.584374028478611</v>
      </c>
      <c r="N10" s="69">
        <v>8.5448806238509079</v>
      </c>
      <c r="O10" s="69">
        <v>7.4822704368837254</v>
      </c>
      <c r="P10" s="69">
        <v>11.198116688238596</v>
      </c>
      <c r="Q10" s="69">
        <v>15.81739847059365</v>
      </c>
      <c r="R10" s="11"/>
      <c r="S10" s="69">
        <f t="shared" si="29"/>
        <v>8.3351280337099247</v>
      </c>
      <c r="T10" s="69">
        <f>'RD T1'!E67</f>
        <v>5.2462126488338221</v>
      </c>
      <c r="U10" s="69">
        <f t="shared" si="30"/>
        <v>13.581340682543747</v>
      </c>
      <c r="W10" t="str">
        <f t="shared" si="31"/>
        <v>21 Science, research, engineering and technology professionals</v>
      </c>
      <c r="X10" s="69">
        <v>13.537623468191281</v>
      </c>
      <c r="Y10" s="69">
        <v>12.406894243353186</v>
      </c>
      <c r="Z10" s="69">
        <v>13.250595011092585</v>
      </c>
      <c r="AA10" s="69">
        <v>16.507134100044006</v>
      </c>
      <c r="AB10" s="69">
        <v>18.345988960035477</v>
      </c>
      <c r="AC10" s="69"/>
      <c r="AD10" s="69">
        <f t="shared" si="32"/>
        <v>5.0953939489428919</v>
      </c>
      <c r="AE10" s="69">
        <f>'RD T1'!E96</f>
        <v>6.6210304884732691</v>
      </c>
      <c r="AF10" s="69">
        <f t="shared" si="33"/>
        <v>11.716424437416162</v>
      </c>
      <c r="AH10" t="str">
        <f t="shared" si="34"/>
        <v>21 Science, research, engineering and technology professionals</v>
      </c>
      <c r="AI10" s="69">
        <v>1.3529325663529421</v>
      </c>
      <c r="AJ10" s="69">
        <v>1.2673609641148915</v>
      </c>
      <c r="AK10" s="69">
        <v>1.4411559687155391</v>
      </c>
      <c r="AL10" s="69">
        <v>1.8021295610363093</v>
      </c>
      <c r="AM10" s="69">
        <v>2.1056611837747945</v>
      </c>
      <c r="AN10" s="69"/>
      <c r="AO10" s="69">
        <f t="shared" si="35"/>
        <v>0.66450521505925542</v>
      </c>
      <c r="AP10" s="69">
        <f>'RD T1'!E125</f>
        <v>0.71048073810456802</v>
      </c>
      <c r="AQ10" s="69">
        <f t="shared" si="36"/>
        <v>1.3749859531638235</v>
      </c>
      <c r="AS10" t="str">
        <f t="shared" si="37"/>
        <v>21 Science, research, engineering and technology professionals</v>
      </c>
      <c r="AT10" s="69">
        <v>4.1471142634353573</v>
      </c>
      <c r="AU10" s="69">
        <v>3.7166891580273029</v>
      </c>
      <c r="AV10" s="69">
        <v>3.9265459689993532</v>
      </c>
      <c r="AW10" s="69">
        <v>4.4971546480900164</v>
      </c>
      <c r="AX10" s="69">
        <v>4.6179127973179703</v>
      </c>
      <c r="AY10" s="69"/>
      <c r="AZ10" s="69">
        <f t="shared" si="38"/>
        <v>0.69136682831861718</v>
      </c>
      <c r="BA10" s="69">
        <f>'RD T1'!E154</f>
        <v>1.5607102027556492</v>
      </c>
      <c r="BB10" s="69">
        <f t="shared" si="39"/>
        <v>2.2520770310742666</v>
      </c>
      <c r="BD10" t="str">
        <f t="shared" si="40"/>
        <v>21 Science, research, engineering and technology professionals</v>
      </c>
      <c r="BE10" s="69">
        <v>6.7113773641942878</v>
      </c>
      <c r="BF10" s="69">
        <v>6.5481623516313858</v>
      </c>
      <c r="BG10" s="69">
        <v>8.4486334860735326</v>
      </c>
      <c r="BH10" s="69">
        <v>8.0174162828435289</v>
      </c>
      <c r="BI10" s="69">
        <v>7.9609784372124865</v>
      </c>
      <c r="BJ10" s="69"/>
      <c r="BK10" s="69">
        <f t="shared" si="41"/>
        <v>-0.48765504886104605</v>
      </c>
      <c r="BL10" s="69">
        <f>'RD T1'!E183</f>
        <v>2.3405880771825078</v>
      </c>
      <c r="BM10" s="69">
        <f t="shared" si="42"/>
        <v>1.8529330283214618</v>
      </c>
      <c r="BO10" t="str">
        <f t="shared" si="43"/>
        <v>21 Science, research, engineering and technology professionals</v>
      </c>
      <c r="BP10" s="69">
        <v>4.5869768555370829</v>
      </c>
      <c r="BQ10" s="69">
        <v>4.586269390194321</v>
      </c>
      <c r="BR10" s="69">
        <v>4.9629230111560272</v>
      </c>
      <c r="BS10" s="69">
        <v>5.5699489875212596</v>
      </c>
      <c r="BT10" s="69">
        <v>5.7860886962584051</v>
      </c>
      <c r="BU10" s="69"/>
      <c r="BV10" s="69">
        <f t="shared" si="44"/>
        <v>0.82316568510237786</v>
      </c>
      <c r="BW10" s="69">
        <f>'RD T1'!E212</f>
        <v>1.7541540861445208</v>
      </c>
      <c r="BX10" s="69">
        <f t="shared" si="45"/>
        <v>2.5773197712468985</v>
      </c>
      <c r="BZ10" t="str">
        <f t="shared" si="46"/>
        <v>21 Science, research, engineering and technology professionals</v>
      </c>
      <c r="CA10" s="69">
        <v>2.0257260049303283</v>
      </c>
      <c r="CB10" s="69">
        <v>3.1905008121772021</v>
      </c>
      <c r="CC10" s="69">
        <v>2.387995532642976</v>
      </c>
      <c r="CD10" s="69">
        <v>3.0682790071278423</v>
      </c>
      <c r="CE10" s="69">
        <v>2.5932572550443567</v>
      </c>
      <c r="CF10" s="69"/>
      <c r="CG10" s="69">
        <f t="shared" si="47"/>
        <v>0.20526172240138063</v>
      </c>
      <c r="CH10" s="69">
        <f>'RD T1'!E241</f>
        <v>0.84079834018911759</v>
      </c>
      <c r="CI10" s="69">
        <f t="shared" si="48"/>
        <v>1.0460600625904983</v>
      </c>
      <c r="CK10" t="str">
        <f t="shared" si="49"/>
        <v>21 Science, research, engineering and technology professionals</v>
      </c>
      <c r="CL10" s="69">
        <v>0.50168436346582934</v>
      </c>
      <c r="CM10" s="69">
        <v>0.61144300719092959</v>
      </c>
      <c r="CN10" s="69">
        <v>0.55985740878452583</v>
      </c>
      <c r="CO10" s="69">
        <v>0.74303222990569073</v>
      </c>
      <c r="CP10" s="69">
        <v>0.72013275976397229</v>
      </c>
      <c r="CQ10" s="69"/>
      <c r="CR10" s="69">
        <f t="shared" si="50"/>
        <v>0.16027535097944645</v>
      </c>
      <c r="CS10" s="69">
        <f>'RD T1'!E270</f>
        <v>0.23258301421239605</v>
      </c>
      <c r="CT10" s="69">
        <f t="shared" si="51"/>
        <v>0.39285836519184247</v>
      </c>
    </row>
    <row r="11" spans="1:98" x14ac:dyDescent="0.2">
      <c r="A11" s="10" t="str">
        <f>name!D7</f>
        <v>22 Health professionals</v>
      </c>
      <c r="B11" s="69">
        <v>2.6964504837312413</v>
      </c>
      <c r="C11" s="69">
        <v>3.6256654695963602</v>
      </c>
      <c r="D11" s="69">
        <v>3.3229772349958981</v>
      </c>
      <c r="E11" s="69">
        <v>4.1434157008800785</v>
      </c>
      <c r="F11" s="69">
        <v>5.1856640868975203</v>
      </c>
      <c r="G11" s="11"/>
      <c r="H11" s="69">
        <f t="shared" si="26"/>
        <v>1.8626868519016222</v>
      </c>
      <c r="I11" s="69">
        <f>'RD T1'!E39</f>
        <v>2.3600103084394108</v>
      </c>
      <c r="J11" s="69">
        <f t="shared" si="27"/>
        <v>4.222697160341033</v>
      </c>
      <c r="L11" t="str">
        <f t="shared" si="28"/>
        <v>22 Health professionals</v>
      </c>
      <c r="M11" s="69">
        <v>8.0758927619526979</v>
      </c>
      <c r="N11" s="69">
        <v>10.463511186716733</v>
      </c>
      <c r="O11" s="69">
        <v>9.4225435164259483</v>
      </c>
      <c r="P11" s="69">
        <v>10.312036920721484</v>
      </c>
      <c r="Q11" s="69">
        <v>11.33297233439534</v>
      </c>
      <c r="R11" s="11"/>
      <c r="S11" s="69">
        <f t="shared" si="29"/>
        <v>1.9104288179693913</v>
      </c>
      <c r="T11" s="69">
        <f>'RD T1'!E68</f>
        <v>5.9349628909875891</v>
      </c>
      <c r="U11" s="69">
        <f t="shared" si="30"/>
        <v>7.8453917089569805</v>
      </c>
      <c r="W11" t="str">
        <f t="shared" si="31"/>
        <v>22 Health professionals</v>
      </c>
      <c r="X11" s="69">
        <v>19.536744129918443</v>
      </c>
      <c r="Y11" s="69">
        <v>19.869582926736395</v>
      </c>
      <c r="Z11" s="69">
        <v>22.882248438861474</v>
      </c>
      <c r="AA11" s="69">
        <v>24.702634379643122</v>
      </c>
      <c r="AB11" s="69">
        <v>30.694705613930953</v>
      </c>
      <c r="AC11" s="69"/>
      <c r="AD11" s="69">
        <f t="shared" si="32"/>
        <v>7.8124571750694791</v>
      </c>
      <c r="AE11" s="69">
        <f>'RD T1'!E97</f>
        <v>15.606756160326062</v>
      </c>
      <c r="AF11" s="69">
        <f t="shared" si="33"/>
        <v>23.41921333539554</v>
      </c>
      <c r="AH11" t="str">
        <f t="shared" si="34"/>
        <v>22 Health professionals</v>
      </c>
      <c r="AI11" s="69">
        <v>10.707295353686355</v>
      </c>
      <c r="AJ11" s="69">
        <v>7.1673703994154456</v>
      </c>
      <c r="AK11" s="69">
        <v>7.552482356210775</v>
      </c>
      <c r="AL11" s="69">
        <v>3.9534618628541103</v>
      </c>
      <c r="AM11" s="69">
        <v>1.1749702509915634</v>
      </c>
      <c r="AN11" s="69"/>
      <c r="AO11" s="69">
        <f t="shared" si="35"/>
        <v>-6.3775121052192114</v>
      </c>
      <c r="AP11" s="69">
        <f>'RD T1'!E126</f>
        <v>1.3189486922202895</v>
      </c>
      <c r="AQ11" s="69">
        <f t="shared" si="36"/>
        <v>-5.0585634129989216</v>
      </c>
      <c r="AS11" t="str">
        <f t="shared" si="37"/>
        <v>22 Health professionals</v>
      </c>
      <c r="AT11" s="69">
        <v>1.1698714826705234</v>
      </c>
      <c r="AU11" s="69">
        <v>1.1942052874161442</v>
      </c>
      <c r="AV11" s="69">
        <v>1.5299990534513872</v>
      </c>
      <c r="AW11" s="69">
        <v>1.6315966953100869</v>
      </c>
      <c r="AX11" s="69">
        <v>1.9330428391428069</v>
      </c>
      <c r="AY11" s="69"/>
      <c r="AZ11" s="69">
        <f t="shared" si="38"/>
        <v>0.40304378569141974</v>
      </c>
      <c r="BA11" s="69">
        <f>'RD T1'!E155</f>
        <v>0.87614348893171923</v>
      </c>
      <c r="BB11" s="69">
        <f t="shared" si="39"/>
        <v>1.279187274623139</v>
      </c>
      <c r="BD11" t="str">
        <f t="shared" si="40"/>
        <v>22 Health professionals</v>
      </c>
      <c r="BE11" s="69">
        <v>5.3334406497506137</v>
      </c>
      <c r="BF11" s="69">
        <v>6.1784807482302124</v>
      </c>
      <c r="BG11" s="69">
        <v>7.1747337861835652</v>
      </c>
      <c r="BH11" s="69">
        <v>7.8542089931220307</v>
      </c>
      <c r="BI11" s="69">
        <v>9.1463856011578351</v>
      </c>
      <c r="BJ11" s="69"/>
      <c r="BK11" s="69">
        <f t="shared" si="41"/>
        <v>1.9716518149742699</v>
      </c>
      <c r="BL11" s="69">
        <f>'RD T1'!E184</f>
        <v>4.5834547934325904</v>
      </c>
      <c r="BM11" s="69">
        <f t="shared" si="42"/>
        <v>6.5551066084068603</v>
      </c>
      <c r="BO11" t="str">
        <f t="shared" si="43"/>
        <v>22 Health professionals</v>
      </c>
      <c r="BP11" s="69">
        <v>4.222317767044804</v>
      </c>
      <c r="BQ11" s="69">
        <v>4.547635739197597</v>
      </c>
      <c r="BR11" s="69">
        <v>5.0111587891330833</v>
      </c>
      <c r="BS11" s="69">
        <v>4.7427657035422079</v>
      </c>
      <c r="BT11" s="69">
        <v>4.1826497973521022</v>
      </c>
      <c r="BU11" s="69"/>
      <c r="BV11" s="69">
        <f t="shared" si="44"/>
        <v>-0.82850899178098114</v>
      </c>
      <c r="BW11" s="69">
        <f>'RD T1'!E213</f>
        <v>2.0008923425183465</v>
      </c>
      <c r="BX11" s="69">
        <f t="shared" si="45"/>
        <v>1.1723833507373653</v>
      </c>
      <c r="BZ11" t="str">
        <f t="shared" si="46"/>
        <v>22 Health professionals</v>
      </c>
      <c r="CA11" s="69">
        <v>2.2632403360669309</v>
      </c>
      <c r="CB11" s="69">
        <v>2.0629659073834348</v>
      </c>
      <c r="CC11" s="69">
        <v>1.99827861970161</v>
      </c>
      <c r="CD11" s="69">
        <v>1.7071708425879788</v>
      </c>
      <c r="CE11" s="69">
        <v>0.84151931024477211</v>
      </c>
      <c r="CF11" s="69"/>
      <c r="CG11" s="69">
        <f t="shared" si="47"/>
        <v>-1.156759309456838</v>
      </c>
      <c r="CH11" s="69">
        <f>'RD T1'!E242</f>
        <v>0.56513746921842811</v>
      </c>
      <c r="CI11" s="69">
        <f t="shared" si="48"/>
        <v>-0.59162184023840991</v>
      </c>
      <c r="CK11" t="str">
        <f t="shared" si="49"/>
        <v>22 Health professionals</v>
      </c>
      <c r="CL11" s="69">
        <v>0.31073877528836852</v>
      </c>
      <c r="CM11" s="69">
        <v>0.33860359589941802</v>
      </c>
      <c r="CN11" s="69">
        <v>0.2942905090655808</v>
      </c>
      <c r="CO11" s="69">
        <v>0.31072873889817065</v>
      </c>
      <c r="CP11" s="69">
        <v>0.30516513187942629</v>
      </c>
      <c r="CQ11" s="69"/>
      <c r="CR11" s="69">
        <f t="shared" si="50"/>
        <v>1.0874622813845491E-2</v>
      </c>
      <c r="CS11" s="69">
        <f>'RD T1'!E271</f>
        <v>0.1171759452982549</v>
      </c>
      <c r="CT11" s="69">
        <f t="shared" si="51"/>
        <v>0.12805056811210039</v>
      </c>
    </row>
    <row r="12" spans="1:98" x14ac:dyDescent="0.2">
      <c r="A12" s="10" t="str">
        <f>name!D8</f>
        <v>23 Teaching and other educational professionals</v>
      </c>
      <c r="B12" s="69">
        <v>3.241153575554947</v>
      </c>
      <c r="C12" s="69">
        <v>3.7691151505050859</v>
      </c>
      <c r="D12" s="69">
        <v>3.5372693768083909</v>
      </c>
      <c r="E12" s="69">
        <v>4.1094469769108963</v>
      </c>
      <c r="F12" s="69">
        <v>4.6189536736133974</v>
      </c>
      <c r="G12" s="11"/>
      <c r="H12" s="69">
        <f t="shared" si="26"/>
        <v>1.0816842968050064</v>
      </c>
      <c r="I12" s="69">
        <f>'RD T1'!E40</f>
        <v>2.1462122285793157</v>
      </c>
      <c r="J12" s="69">
        <f t="shared" si="27"/>
        <v>3.2278965253843221</v>
      </c>
      <c r="L12" t="str">
        <f t="shared" si="28"/>
        <v>23 Teaching and other educational professionals</v>
      </c>
      <c r="M12" s="69">
        <v>17.241750883731932</v>
      </c>
      <c r="N12" s="69">
        <v>21.212021092994434</v>
      </c>
      <c r="O12" s="69">
        <v>20.081843562598589</v>
      </c>
      <c r="P12" s="69">
        <v>22.97036179087344</v>
      </c>
      <c r="Q12" s="69">
        <v>25.30164969131507</v>
      </c>
      <c r="R12" s="11"/>
      <c r="S12" s="69">
        <f t="shared" si="29"/>
        <v>5.2198061287164812</v>
      </c>
      <c r="T12" s="69">
        <f>'RD T1'!E69</f>
        <v>12.342350167596557</v>
      </c>
      <c r="U12" s="69">
        <f t="shared" si="30"/>
        <v>17.562156296313038</v>
      </c>
      <c r="W12" t="str">
        <f t="shared" si="31"/>
        <v>23 Teaching and other educational professionals</v>
      </c>
      <c r="X12" s="69">
        <v>11.566555801083467</v>
      </c>
      <c r="Y12" s="69">
        <v>9.3003691973109106</v>
      </c>
      <c r="Z12" s="69">
        <v>11.649791745363915</v>
      </c>
      <c r="AA12" s="69">
        <v>10.506572064526235</v>
      </c>
      <c r="AB12" s="69">
        <v>10.661229750615673</v>
      </c>
      <c r="AC12" s="69"/>
      <c r="AD12" s="69">
        <f t="shared" si="32"/>
        <v>-0.9885619947482418</v>
      </c>
      <c r="AE12" s="69">
        <f>'RD T1'!E98</f>
        <v>5.1728807231268545</v>
      </c>
      <c r="AF12" s="69">
        <f t="shared" si="33"/>
        <v>4.1843187283786127</v>
      </c>
      <c r="AH12" t="str">
        <f t="shared" si="34"/>
        <v>23 Teaching and other educational professionals</v>
      </c>
      <c r="AI12" s="69">
        <v>1.5616463251233748</v>
      </c>
      <c r="AJ12" s="69">
        <v>0.64445561949169172</v>
      </c>
      <c r="AK12" s="69">
        <v>0.63023819809388493</v>
      </c>
      <c r="AL12" s="69">
        <v>0.28606261561608964</v>
      </c>
      <c r="AM12" s="69">
        <v>0.2984971011474023</v>
      </c>
      <c r="AN12" s="69"/>
      <c r="AO12" s="69">
        <f t="shared" si="35"/>
        <v>-0.33174109694648263</v>
      </c>
      <c r="AP12" s="69">
        <f>'RD T1'!E127</f>
        <v>8.489664917858987E-2</v>
      </c>
      <c r="AQ12" s="69">
        <f t="shared" si="36"/>
        <v>-0.24684444776789277</v>
      </c>
      <c r="AS12" t="str">
        <f t="shared" si="37"/>
        <v>23 Teaching and other educational professionals</v>
      </c>
      <c r="AT12" s="69">
        <v>0.39805332205575317</v>
      </c>
      <c r="AU12" s="69">
        <v>0.26067252166966864</v>
      </c>
      <c r="AV12" s="69">
        <v>0.29463743690756999</v>
      </c>
      <c r="AW12" s="69">
        <v>0.23067557986430895</v>
      </c>
      <c r="AX12" s="69">
        <v>0.19040117038459661</v>
      </c>
      <c r="AY12" s="69"/>
      <c r="AZ12" s="69">
        <f t="shared" si="38"/>
        <v>-0.10423626652297338</v>
      </c>
      <c r="BA12" s="69">
        <f>'RD T1'!E156</f>
        <v>8.8889366298270475E-2</v>
      </c>
      <c r="BB12" s="69">
        <f t="shared" si="39"/>
        <v>-1.5346900224702906E-2</v>
      </c>
      <c r="BD12" t="str">
        <f t="shared" si="40"/>
        <v>23 Teaching and other educational professionals</v>
      </c>
      <c r="BE12" s="69">
        <v>1.7537353366473898</v>
      </c>
      <c r="BF12" s="69">
        <v>1.5320345411270433</v>
      </c>
      <c r="BG12" s="69">
        <v>2.1736577276349891</v>
      </c>
      <c r="BH12" s="69">
        <v>2.0034299419295047</v>
      </c>
      <c r="BI12" s="69">
        <v>2.1838162655757567</v>
      </c>
      <c r="BJ12" s="69"/>
      <c r="BK12" s="69">
        <f t="shared" si="41"/>
        <v>1.0158537940767598E-2</v>
      </c>
      <c r="BL12" s="69">
        <f>'RD T1'!E185</f>
        <v>0.81668629689320393</v>
      </c>
      <c r="BM12" s="69">
        <f t="shared" si="42"/>
        <v>0.82684483483397153</v>
      </c>
      <c r="BO12" t="str">
        <f t="shared" si="43"/>
        <v>23 Teaching and other educational professionals</v>
      </c>
      <c r="BP12" s="69">
        <v>1.3950920833779026</v>
      </c>
      <c r="BQ12" s="69">
        <v>1.2771305545322562</v>
      </c>
      <c r="BR12" s="69">
        <v>1.5953966883901374</v>
      </c>
      <c r="BS12" s="69">
        <v>1.361028362289999</v>
      </c>
      <c r="BT12" s="69">
        <v>1.1487403956471325</v>
      </c>
      <c r="BU12" s="69"/>
      <c r="BV12" s="69">
        <f t="shared" si="44"/>
        <v>-0.44665629274300489</v>
      </c>
      <c r="BW12" s="69">
        <f>'RD T1'!E214</f>
        <v>0.57698925821939251</v>
      </c>
      <c r="BX12" s="69">
        <f t="shared" si="45"/>
        <v>0.13033296547638762</v>
      </c>
      <c r="BZ12" t="str">
        <f t="shared" si="46"/>
        <v>23 Teaching and other educational professionals</v>
      </c>
      <c r="CA12" s="69">
        <v>0.99420276736646851</v>
      </c>
      <c r="CB12" s="69">
        <v>0.95678397148956229</v>
      </c>
      <c r="CC12" s="69">
        <v>0.98091446501524682</v>
      </c>
      <c r="CD12" s="69">
        <v>0.865853430404804</v>
      </c>
      <c r="CE12" s="69">
        <v>0.58177545706000433</v>
      </c>
      <c r="CF12" s="69"/>
      <c r="CG12" s="69">
        <f t="shared" si="47"/>
        <v>-0.39913900795524249</v>
      </c>
      <c r="CH12" s="69">
        <f>'RD T1'!E243</f>
        <v>0.31350960592764499</v>
      </c>
      <c r="CI12" s="69">
        <f t="shared" si="48"/>
        <v>-8.5629402027597501E-2</v>
      </c>
      <c r="CK12" t="str">
        <f t="shared" si="49"/>
        <v>23 Teaching and other educational professionals</v>
      </c>
      <c r="CL12" s="69">
        <v>0.22153194826507175</v>
      </c>
      <c r="CM12" s="69">
        <v>0.24923128762777727</v>
      </c>
      <c r="CN12" s="69">
        <v>0.23871941739312036</v>
      </c>
      <c r="CO12" s="69">
        <v>0.25755837034858681</v>
      </c>
      <c r="CP12" s="69">
        <v>0.27612642304411844</v>
      </c>
      <c r="CQ12" s="69"/>
      <c r="CR12" s="69">
        <f t="shared" si="50"/>
        <v>3.7407005650998082E-2</v>
      </c>
      <c r="CS12" s="69">
        <f>'RD T1'!E272</f>
        <v>0.10093884487717063</v>
      </c>
      <c r="CT12" s="69">
        <f t="shared" si="51"/>
        <v>0.13834585052816872</v>
      </c>
    </row>
    <row r="13" spans="1:98" x14ac:dyDescent="0.2">
      <c r="A13" s="10" t="str">
        <f>name!D9</f>
        <v>24 Business, media and public service professionals</v>
      </c>
      <c r="B13" s="69">
        <v>0.5358574416727776</v>
      </c>
      <c r="C13" s="69">
        <v>0.76283404652056241</v>
      </c>
      <c r="D13" s="69">
        <v>0.70526965138925102</v>
      </c>
      <c r="E13" s="69">
        <v>0.85739515602008187</v>
      </c>
      <c r="F13" s="69">
        <v>1.1449024718700793</v>
      </c>
      <c r="G13" s="11"/>
      <c r="H13" s="69">
        <f t="shared" si="26"/>
        <v>0.4396328204808283</v>
      </c>
      <c r="I13" s="69">
        <f>'RD T1'!E41</f>
        <v>0.50915812763306478</v>
      </c>
      <c r="J13" s="69">
        <f t="shared" si="27"/>
        <v>0.94879094811389308</v>
      </c>
      <c r="L13" t="str">
        <f t="shared" si="28"/>
        <v>24 Business, media and public service professionals</v>
      </c>
      <c r="M13" s="69">
        <v>7.2651975456128151</v>
      </c>
      <c r="N13" s="69">
        <v>9.9040176433061546</v>
      </c>
      <c r="O13" s="69">
        <v>9.1568205029086425</v>
      </c>
      <c r="P13" s="69">
        <v>10.404607676586844</v>
      </c>
      <c r="Q13" s="69">
        <v>12.294452237637978</v>
      </c>
      <c r="R13" s="11"/>
      <c r="S13" s="69">
        <f t="shared" si="29"/>
        <v>3.1376317347293359</v>
      </c>
      <c r="T13" s="69">
        <f>'RD T1'!E70</f>
        <v>5.9669542795373909</v>
      </c>
      <c r="U13" s="69">
        <f t="shared" si="30"/>
        <v>9.1045860142667259</v>
      </c>
      <c r="W13" t="str">
        <f t="shared" si="31"/>
        <v>24 Business, media and public service professionals</v>
      </c>
      <c r="X13" s="69">
        <v>14.039281138675641</v>
      </c>
      <c r="Y13" s="69">
        <v>13.784786789139284</v>
      </c>
      <c r="Z13" s="69">
        <v>16.994953870044252</v>
      </c>
      <c r="AA13" s="69">
        <v>17.756367490806021</v>
      </c>
      <c r="AB13" s="69">
        <v>21.250106676506352</v>
      </c>
      <c r="AC13" s="69"/>
      <c r="AD13" s="69">
        <f t="shared" si="32"/>
        <v>4.2551528064620996</v>
      </c>
      <c r="AE13" s="69">
        <f>'RD T1'!E99</f>
        <v>10.03034832250848</v>
      </c>
      <c r="AF13" s="69">
        <f t="shared" si="33"/>
        <v>14.28550112897058</v>
      </c>
      <c r="AH13" t="str">
        <f t="shared" si="34"/>
        <v>24 Business, media and public service professionals</v>
      </c>
      <c r="AI13" s="69">
        <v>1.6432144613402924</v>
      </c>
      <c r="AJ13" s="69">
        <v>1.3784066855427741</v>
      </c>
      <c r="AK13" s="69">
        <v>1.6337729005872863</v>
      </c>
      <c r="AL13" s="69">
        <v>1.4288391922443782</v>
      </c>
      <c r="AM13" s="69">
        <v>1.5734179807400044</v>
      </c>
      <c r="AN13" s="69"/>
      <c r="AO13" s="69">
        <f t="shared" si="35"/>
        <v>-6.0354919847281918E-2</v>
      </c>
      <c r="AP13" s="69">
        <f>'RD T1'!E128</f>
        <v>0.57065337119232873</v>
      </c>
      <c r="AQ13" s="69">
        <f t="shared" si="36"/>
        <v>0.51029845134504681</v>
      </c>
      <c r="AS13" t="str">
        <f t="shared" si="37"/>
        <v>24 Business, media and public service professionals</v>
      </c>
      <c r="AT13" s="69">
        <v>2.2190790851439091</v>
      </c>
      <c r="AU13" s="69">
        <v>2.0122631369774502</v>
      </c>
      <c r="AV13" s="69">
        <v>2.3912355026051064</v>
      </c>
      <c r="AW13" s="69">
        <v>2.5318520445326342</v>
      </c>
      <c r="AX13" s="69">
        <v>2.9497924755422482</v>
      </c>
      <c r="AY13" s="69"/>
      <c r="AZ13" s="69">
        <f t="shared" si="38"/>
        <v>0.55855697293714179</v>
      </c>
      <c r="BA13" s="69">
        <f>'RD T1'!E157</f>
        <v>1.274420373383172</v>
      </c>
      <c r="BB13" s="69">
        <f t="shared" si="39"/>
        <v>1.8329773463203138</v>
      </c>
      <c r="BD13" t="str">
        <f t="shared" si="40"/>
        <v>24 Business, media and public service professionals</v>
      </c>
      <c r="BE13" s="69">
        <v>6.1087629707483684</v>
      </c>
      <c r="BF13" s="69">
        <v>6.3270062931802409</v>
      </c>
      <c r="BG13" s="69">
        <v>8.4480352030677288</v>
      </c>
      <c r="BH13" s="69">
        <v>7.9027066910942905</v>
      </c>
      <c r="BI13" s="69">
        <v>8.8030711429553801</v>
      </c>
      <c r="BJ13" s="69"/>
      <c r="BK13" s="69">
        <f t="shared" si="41"/>
        <v>0.35503593988765125</v>
      </c>
      <c r="BL13" s="69">
        <f>'RD T1'!E186</f>
        <v>3.4965791839226847</v>
      </c>
      <c r="BM13" s="69">
        <f t="shared" si="42"/>
        <v>3.851615123810336</v>
      </c>
      <c r="BO13" t="str">
        <f t="shared" si="43"/>
        <v>24 Business, media and public service professionals</v>
      </c>
      <c r="BP13" s="69">
        <v>4.4332384161922764</v>
      </c>
      <c r="BQ13" s="69">
        <v>4.3920838493281629</v>
      </c>
      <c r="BR13" s="69">
        <v>5.0740462775198383</v>
      </c>
      <c r="BS13" s="69">
        <v>4.8467627914105336</v>
      </c>
      <c r="BT13" s="69">
        <v>4.6946896347446563</v>
      </c>
      <c r="BU13" s="69"/>
      <c r="BV13" s="69">
        <f t="shared" si="44"/>
        <v>-0.379356642775182</v>
      </c>
      <c r="BW13" s="69">
        <f>'RD T1'!E215</f>
        <v>1.9183214847905681</v>
      </c>
      <c r="BX13" s="69">
        <f t="shared" si="45"/>
        <v>1.5389648420153861</v>
      </c>
      <c r="BZ13" t="str">
        <f t="shared" si="46"/>
        <v>24 Business, media and public service professionals</v>
      </c>
      <c r="CA13" s="69">
        <v>2.0031397108406668</v>
      </c>
      <c r="CB13" s="69">
        <v>2.526340145780515</v>
      </c>
      <c r="CC13" s="69">
        <v>2.3099852667706666</v>
      </c>
      <c r="CD13" s="69">
        <v>2.2411078514647729</v>
      </c>
      <c r="CE13" s="69">
        <v>1.404475017316559</v>
      </c>
      <c r="CF13" s="69"/>
      <c r="CG13" s="69">
        <f t="shared" si="47"/>
        <v>-0.90551024945410763</v>
      </c>
      <c r="CH13" s="69">
        <f>'RD T1'!E244</f>
        <v>0.743518764804312</v>
      </c>
      <c r="CI13" s="69">
        <f t="shared" si="48"/>
        <v>-0.16199148464979563</v>
      </c>
      <c r="CK13" t="str">
        <f t="shared" si="49"/>
        <v>24 Business, media and public service professionals</v>
      </c>
      <c r="CL13" s="69">
        <v>0.65424837792409674</v>
      </c>
      <c r="CM13" s="69">
        <v>0.77630713963959508</v>
      </c>
      <c r="CN13" s="69">
        <v>0.71473838119033484</v>
      </c>
      <c r="CO13" s="69">
        <v>0.78924929965541424</v>
      </c>
      <c r="CP13" s="69">
        <v>0.90313379186954601</v>
      </c>
      <c r="CQ13" s="69"/>
      <c r="CR13" s="69">
        <f t="shared" si="50"/>
        <v>0.18839541067921117</v>
      </c>
      <c r="CS13" s="69">
        <f>'RD T1'!E273</f>
        <v>0.31803430608708638</v>
      </c>
      <c r="CT13" s="69">
        <f t="shared" si="51"/>
        <v>0.50642971676629756</v>
      </c>
    </row>
    <row r="14" spans="1:98" x14ac:dyDescent="0.2">
      <c r="A14" s="10" t="str">
        <f>name!D10</f>
        <v>31 Science, engineering and technology associate professionals</v>
      </c>
      <c r="B14" s="69">
        <v>0.20917366985934857</v>
      </c>
      <c r="C14" s="69">
        <v>0.30506009133821471</v>
      </c>
      <c r="D14" s="69">
        <v>0.26881458820794718</v>
      </c>
      <c r="E14" s="69">
        <v>0.32013109767540221</v>
      </c>
      <c r="F14" s="69">
        <v>0.46949478618930668</v>
      </c>
      <c r="G14" s="11"/>
      <c r="H14" s="69">
        <f t="shared" si="26"/>
        <v>0.2006801979813595</v>
      </c>
      <c r="I14" s="69">
        <f>'RD T1'!E42</f>
        <v>0.18269180675244701</v>
      </c>
      <c r="J14" s="69">
        <f t="shared" si="27"/>
        <v>0.3833720047338065</v>
      </c>
      <c r="L14" t="str">
        <f t="shared" si="28"/>
        <v>31 Science, engineering and technology associate professionals</v>
      </c>
      <c r="M14" s="69">
        <v>1.2297982261090461</v>
      </c>
      <c r="N14" s="69">
        <v>1.8637906745866748</v>
      </c>
      <c r="O14" s="69">
        <v>1.7037794254825263</v>
      </c>
      <c r="P14" s="69">
        <v>1.9050781541735684</v>
      </c>
      <c r="Q14" s="69">
        <v>2.6067497528580565</v>
      </c>
      <c r="R14" s="11"/>
      <c r="S14" s="69">
        <f t="shared" si="29"/>
        <v>0.90297032737553029</v>
      </c>
      <c r="T14" s="69">
        <f>'RD T1'!E71</f>
        <v>0.99196710409801336</v>
      </c>
      <c r="U14" s="69">
        <f t="shared" si="30"/>
        <v>1.8949374314735437</v>
      </c>
      <c r="W14" t="str">
        <f t="shared" si="31"/>
        <v>31 Science, engineering and technology associate professionals</v>
      </c>
      <c r="X14" s="69">
        <v>3.9553527982334424</v>
      </c>
      <c r="Y14" s="69">
        <v>3.9621134565986895</v>
      </c>
      <c r="Z14" s="69">
        <v>4.3719581428266974</v>
      </c>
      <c r="AA14" s="69">
        <v>4.4313236329688559</v>
      </c>
      <c r="AB14" s="69">
        <v>5.0282971358114441</v>
      </c>
      <c r="AC14" s="69"/>
      <c r="AD14" s="69">
        <f t="shared" si="32"/>
        <v>0.65633899298474674</v>
      </c>
      <c r="AE14" s="69">
        <f>'RD T1'!E100</f>
        <v>2.0595865746675863</v>
      </c>
      <c r="AF14" s="69">
        <f t="shared" si="33"/>
        <v>2.7159255676523331</v>
      </c>
      <c r="AH14" t="str">
        <f t="shared" si="34"/>
        <v>31 Science, engineering and technology associate professionals</v>
      </c>
      <c r="AI14" s="69">
        <v>0.70534645470602775</v>
      </c>
      <c r="AJ14" s="69">
        <v>0.71865664491908798</v>
      </c>
      <c r="AK14" s="69">
        <v>0.82862866804956814</v>
      </c>
      <c r="AL14" s="69">
        <v>0.90284916688535</v>
      </c>
      <c r="AM14" s="69">
        <v>1.1844121217184684</v>
      </c>
      <c r="AN14" s="69"/>
      <c r="AO14" s="69">
        <f t="shared" si="35"/>
        <v>0.3557834536689003</v>
      </c>
      <c r="AP14" s="69">
        <f>'RD T1'!E129</f>
        <v>0.4620686571598277</v>
      </c>
      <c r="AQ14" s="69">
        <f t="shared" si="36"/>
        <v>0.817852110828728</v>
      </c>
      <c r="AS14" t="str">
        <f t="shared" si="37"/>
        <v>31 Science, engineering and technology associate professionals</v>
      </c>
      <c r="AT14" s="69">
        <v>1.9556078133867112</v>
      </c>
      <c r="AU14" s="69">
        <v>1.6369667956480658</v>
      </c>
      <c r="AV14" s="69">
        <v>1.7535540441467183</v>
      </c>
      <c r="AW14" s="69">
        <v>1.5574363086833281</v>
      </c>
      <c r="AX14" s="69">
        <v>1.5220541317907357</v>
      </c>
      <c r="AY14" s="69"/>
      <c r="AZ14" s="69">
        <f t="shared" si="38"/>
        <v>-0.23149991235598266</v>
      </c>
      <c r="BA14" s="69">
        <f>'RD T1'!E158</f>
        <v>0.59267471157177443</v>
      </c>
      <c r="BB14" s="69">
        <f t="shared" si="39"/>
        <v>0.36117479921579176</v>
      </c>
      <c r="BD14" t="str">
        <f t="shared" si="40"/>
        <v>31 Science, engineering and technology associate professionals</v>
      </c>
      <c r="BE14" s="69">
        <v>3.8177073896304075</v>
      </c>
      <c r="BF14" s="69">
        <v>3.8735541789354948</v>
      </c>
      <c r="BG14" s="69">
        <v>4.9492530966511898</v>
      </c>
      <c r="BH14" s="69">
        <v>3.7537571852194733</v>
      </c>
      <c r="BI14" s="69">
        <v>3.3334650092257307</v>
      </c>
      <c r="BJ14" s="69"/>
      <c r="BK14" s="69">
        <f t="shared" si="41"/>
        <v>-1.6157880874254591</v>
      </c>
      <c r="BL14" s="69">
        <f>'RD T1'!E187</f>
        <v>1.2472351519108442</v>
      </c>
      <c r="BM14" s="69">
        <f t="shared" si="42"/>
        <v>-0.36855293551461488</v>
      </c>
      <c r="BO14" t="str">
        <f t="shared" si="43"/>
        <v>31 Science, engineering and technology associate professionals</v>
      </c>
      <c r="BP14" s="69">
        <v>2.8991887247357049</v>
      </c>
      <c r="BQ14" s="69">
        <v>3.0556031490604005</v>
      </c>
      <c r="BR14" s="69">
        <v>3.3582911614070348</v>
      </c>
      <c r="BS14" s="69">
        <v>3.0579025253046415</v>
      </c>
      <c r="BT14" s="69">
        <v>3.1507328348796708</v>
      </c>
      <c r="BU14" s="69"/>
      <c r="BV14" s="69">
        <f t="shared" si="44"/>
        <v>-0.20755832652736395</v>
      </c>
      <c r="BW14" s="69">
        <f>'RD T1'!E216</f>
        <v>1.0710358480676794</v>
      </c>
      <c r="BX14" s="69">
        <f t="shared" si="45"/>
        <v>0.86347752154031543</v>
      </c>
      <c r="BZ14" t="str">
        <f t="shared" si="46"/>
        <v>31 Science, engineering and technology associate professionals</v>
      </c>
      <c r="CA14" s="69">
        <v>1.4879428229600535</v>
      </c>
      <c r="CB14" s="69">
        <v>2.3974815410806594</v>
      </c>
      <c r="CC14" s="69">
        <v>1.8874032813952528</v>
      </c>
      <c r="CD14" s="69">
        <v>1.8661848496295834</v>
      </c>
      <c r="CE14" s="69">
        <v>1.5747444998589915</v>
      </c>
      <c r="CF14" s="69"/>
      <c r="CG14" s="69">
        <f t="shared" si="47"/>
        <v>-0.31265878153626137</v>
      </c>
      <c r="CH14" s="69">
        <f>'RD T1'!E245</f>
        <v>0.61412450761834414</v>
      </c>
      <c r="CI14" s="69">
        <f t="shared" si="48"/>
        <v>0.30146572608208277</v>
      </c>
      <c r="CK14" t="str">
        <f t="shared" si="49"/>
        <v>31 Science, engineering and technology associate professionals</v>
      </c>
      <c r="CL14" s="69">
        <v>0.32003801138161436</v>
      </c>
      <c r="CM14" s="69">
        <v>0.41411632594955178</v>
      </c>
      <c r="CN14" s="69">
        <v>0.38004154086352465</v>
      </c>
      <c r="CO14" s="69">
        <v>0.3979968122976475</v>
      </c>
      <c r="CP14" s="69">
        <v>0.45583641314325302</v>
      </c>
      <c r="CQ14" s="69"/>
      <c r="CR14" s="69">
        <f t="shared" si="50"/>
        <v>7.5794872279728365E-2</v>
      </c>
      <c r="CS14" s="69">
        <f>'RD T1'!E274</f>
        <v>0.16023168410815467</v>
      </c>
      <c r="CT14" s="69">
        <f t="shared" si="51"/>
        <v>0.23602655638788303</v>
      </c>
    </row>
    <row r="15" spans="1:98" x14ac:dyDescent="0.2">
      <c r="A15" s="10" t="str">
        <f>name!D11</f>
        <v>32 Health and social care associate professionals</v>
      </c>
      <c r="B15" s="69">
        <v>5.5864227762599666E-2</v>
      </c>
      <c r="C15" s="69">
        <v>8.8370779735231456E-2</v>
      </c>
      <c r="D15" s="69">
        <v>6.2826446309747319E-2</v>
      </c>
      <c r="E15" s="69">
        <v>0.11670547808683854</v>
      </c>
      <c r="F15" s="69">
        <v>0.15962557934255941</v>
      </c>
      <c r="G15" s="11"/>
      <c r="H15" s="69">
        <f t="shared" si="26"/>
        <v>9.6799133032812096E-2</v>
      </c>
      <c r="I15" s="69">
        <f>'RD T1'!E43</f>
        <v>8.4673785985979244E-2</v>
      </c>
      <c r="J15" s="69">
        <f t="shared" si="27"/>
        <v>0.18147291901879134</v>
      </c>
      <c r="L15" t="str">
        <f t="shared" si="28"/>
        <v>32 Health and social care associate professionals</v>
      </c>
      <c r="M15" s="69">
        <v>1.6968737601511892</v>
      </c>
      <c r="N15" s="69">
        <v>2.2960669688726498</v>
      </c>
      <c r="O15" s="69">
        <v>1.9770578964310805</v>
      </c>
      <c r="P15" s="69">
        <v>3.5791400839418452</v>
      </c>
      <c r="Q15" s="69">
        <v>4.5844622414504954</v>
      </c>
      <c r="R15" s="11"/>
      <c r="S15" s="69">
        <f t="shared" si="29"/>
        <v>2.6074043450194146</v>
      </c>
      <c r="T15" s="69">
        <f>'RD T1'!E72</f>
        <v>2.4372340209157355</v>
      </c>
      <c r="U15" s="69">
        <f t="shared" si="30"/>
        <v>5.0446383659351497</v>
      </c>
      <c r="W15" t="str">
        <f t="shared" si="31"/>
        <v>32 Health and social care associate professionals</v>
      </c>
      <c r="X15" s="69">
        <v>5.471336556998625</v>
      </c>
      <c r="Y15" s="69">
        <v>5.7584314022120484</v>
      </c>
      <c r="Z15" s="69">
        <v>6.6010313800343035</v>
      </c>
      <c r="AA15" s="69">
        <v>11.969809082443783</v>
      </c>
      <c r="AB15" s="69">
        <v>17.173877458297099</v>
      </c>
      <c r="AC15" s="69"/>
      <c r="AD15" s="69">
        <f t="shared" si="32"/>
        <v>10.572846078262796</v>
      </c>
      <c r="AE15" s="69">
        <f>'RD T1'!E101</f>
        <v>8.5544123832361976</v>
      </c>
      <c r="AF15" s="69">
        <f t="shared" si="33"/>
        <v>19.127258461498993</v>
      </c>
      <c r="AH15" t="str">
        <f t="shared" si="34"/>
        <v>32 Health and social care associate professionals</v>
      </c>
      <c r="AI15" s="69">
        <v>4.0911151416754015</v>
      </c>
      <c r="AJ15" s="69">
        <v>3.0580473488721513</v>
      </c>
      <c r="AK15" s="69">
        <v>3.3535284022252374</v>
      </c>
      <c r="AL15" s="69">
        <v>3.7573193627312684</v>
      </c>
      <c r="AM15" s="69">
        <v>2.1384412551011991</v>
      </c>
      <c r="AN15" s="69"/>
      <c r="AO15" s="69">
        <f t="shared" si="35"/>
        <v>-1.2150871471240383</v>
      </c>
      <c r="AP15" s="69">
        <f>'RD T1'!E130</f>
        <v>1.444979525117015</v>
      </c>
      <c r="AQ15" s="69">
        <f t="shared" si="36"/>
        <v>0.22989237799297668</v>
      </c>
      <c r="AS15" t="str">
        <f t="shared" si="37"/>
        <v>32 Health and social care associate professionals</v>
      </c>
      <c r="AT15" s="69">
        <v>0.70401518807480945</v>
      </c>
      <c r="AU15" s="69">
        <v>0.73605223453276403</v>
      </c>
      <c r="AV15" s="69">
        <v>0.88781884418763046</v>
      </c>
      <c r="AW15" s="69">
        <v>1.3185382595978057</v>
      </c>
      <c r="AX15" s="69">
        <v>1.6213637326704606</v>
      </c>
      <c r="AY15" s="69"/>
      <c r="AZ15" s="69">
        <f t="shared" si="38"/>
        <v>0.73354488848283017</v>
      </c>
      <c r="BA15" s="69">
        <f>'RD T1'!E159</f>
        <v>0.79418099076921578</v>
      </c>
      <c r="BB15" s="69">
        <f t="shared" si="39"/>
        <v>1.5277258792520461</v>
      </c>
      <c r="BD15" t="str">
        <f t="shared" si="40"/>
        <v>32 Health and social care associate professionals</v>
      </c>
      <c r="BE15" s="69">
        <v>3.1488158364333039</v>
      </c>
      <c r="BF15" s="69">
        <v>3.660943777668701</v>
      </c>
      <c r="BG15" s="69">
        <v>4.2215113361663477</v>
      </c>
      <c r="BH15" s="69">
        <v>7.2759470920977183</v>
      </c>
      <c r="BI15" s="69">
        <v>9.2761325011673197</v>
      </c>
      <c r="BJ15" s="69"/>
      <c r="BK15" s="69">
        <f t="shared" si="41"/>
        <v>5.054621165000972</v>
      </c>
      <c r="BL15" s="69">
        <f>'RD T1'!E188</f>
        <v>4.5804127719213223</v>
      </c>
      <c r="BM15" s="69">
        <f t="shared" si="42"/>
        <v>9.6350339369222944</v>
      </c>
      <c r="BO15" t="str">
        <f t="shared" si="43"/>
        <v>32 Health and social care associate professionals</v>
      </c>
      <c r="BP15" s="69">
        <v>2.6338726518576574</v>
      </c>
      <c r="BQ15" s="69">
        <v>2.7670946796233435</v>
      </c>
      <c r="BR15" s="69">
        <v>3.0053959410561282</v>
      </c>
      <c r="BS15" s="69">
        <v>4.2978092715108938</v>
      </c>
      <c r="BT15" s="69">
        <v>3.7929271001395528</v>
      </c>
      <c r="BU15" s="69"/>
      <c r="BV15" s="69">
        <f t="shared" si="44"/>
        <v>0.78753115908342464</v>
      </c>
      <c r="BW15" s="69">
        <f>'RD T1'!E217</f>
        <v>2.0017000072814608</v>
      </c>
      <c r="BX15" s="69">
        <f t="shared" si="45"/>
        <v>2.7892311663648854</v>
      </c>
      <c r="BZ15" t="str">
        <f t="shared" si="46"/>
        <v>32 Health and social care associate professionals</v>
      </c>
      <c r="CA15" s="69">
        <v>1.0219345178950159</v>
      </c>
      <c r="CB15" s="69">
        <v>0.83638691438732404</v>
      </c>
      <c r="CC15" s="69">
        <v>0.79378787578381071</v>
      </c>
      <c r="CD15" s="69">
        <v>1.0344669630666432</v>
      </c>
      <c r="CE15" s="69">
        <v>0.5680093248394058</v>
      </c>
      <c r="CF15" s="69"/>
      <c r="CG15" s="69">
        <f t="shared" si="47"/>
        <v>-0.22577855094440491</v>
      </c>
      <c r="CH15" s="69">
        <f>'RD T1'!E246</f>
        <v>0.35730321799769399</v>
      </c>
      <c r="CI15" s="69">
        <f t="shared" si="48"/>
        <v>0.13152466705328908</v>
      </c>
      <c r="CK15" t="str">
        <f t="shared" si="49"/>
        <v>32 Health and social care associate professionals</v>
      </c>
      <c r="CL15" s="69">
        <v>0.16183924574480818</v>
      </c>
      <c r="CM15" s="69">
        <v>0.15814831717499689</v>
      </c>
      <c r="CN15" s="69">
        <v>0.13812041559509883</v>
      </c>
      <c r="CO15" s="69">
        <v>0.21704460900606623</v>
      </c>
      <c r="CP15" s="69">
        <v>0.23614100233073992</v>
      </c>
      <c r="CQ15" s="69"/>
      <c r="CR15" s="69">
        <f t="shared" si="50"/>
        <v>9.8020586735641096E-2</v>
      </c>
      <c r="CS15" s="69">
        <f>'RD T1'!E275</f>
        <v>8.7157684430074003E-2</v>
      </c>
      <c r="CT15" s="69">
        <f t="shared" si="51"/>
        <v>0.18517827116571511</v>
      </c>
    </row>
    <row r="16" spans="1:98" x14ac:dyDescent="0.2">
      <c r="A16" s="10" t="str">
        <f>name!D12</f>
        <v>33 Protective service occupations</v>
      </c>
      <c r="B16" s="69">
        <v>2.1481630358501255E-2</v>
      </c>
      <c r="C16" s="69">
        <v>3.5213316870794396E-2</v>
      </c>
      <c r="D16" s="69">
        <v>2.7774051151023337E-2</v>
      </c>
      <c r="E16" s="69">
        <v>3.0846930390038083E-2</v>
      </c>
      <c r="F16" s="69">
        <v>4.4643129307495873E-2</v>
      </c>
      <c r="G16" s="11"/>
      <c r="H16" s="69">
        <f t="shared" si="26"/>
        <v>1.6869078156472535E-2</v>
      </c>
      <c r="I16" s="69">
        <f>'RD T1'!E44</f>
        <v>1.4086243542168711E-2</v>
      </c>
      <c r="J16" s="69">
        <f t="shared" si="27"/>
        <v>3.0955321698641246E-2</v>
      </c>
      <c r="L16" t="str">
        <f t="shared" si="28"/>
        <v>33 Protective service occupations</v>
      </c>
      <c r="M16" s="69">
        <v>0.3783257566714836</v>
      </c>
      <c r="N16" s="69">
        <v>0.63382354277922348</v>
      </c>
      <c r="O16" s="69">
        <v>0.52210869832812701</v>
      </c>
      <c r="P16" s="69">
        <v>0.53122835936307378</v>
      </c>
      <c r="Q16" s="69">
        <v>0.78528123210782041</v>
      </c>
      <c r="R16" s="11"/>
      <c r="S16" s="69">
        <f t="shared" si="29"/>
        <v>0.26317253377969341</v>
      </c>
      <c r="T16" s="69">
        <f>'RD T1'!E73</f>
        <v>0.22141012632733617</v>
      </c>
      <c r="U16" s="69">
        <f t="shared" si="30"/>
        <v>0.48458266010702955</v>
      </c>
      <c r="W16" t="str">
        <f t="shared" si="31"/>
        <v>33 Protective service occupations</v>
      </c>
      <c r="X16" s="69">
        <v>2.4406740471560098</v>
      </c>
      <c r="Y16" s="69">
        <v>2.6646614582473118</v>
      </c>
      <c r="Z16" s="69">
        <v>2.9384789849166384</v>
      </c>
      <c r="AA16" s="69">
        <v>2.6669178881315347</v>
      </c>
      <c r="AB16" s="69">
        <v>3.7621925181021529</v>
      </c>
      <c r="AC16" s="69"/>
      <c r="AD16" s="69">
        <f t="shared" si="32"/>
        <v>0.82371353318551455</v>
      </c>
      <c r="AE16" s="69">
        <f>'RD T1'!E102</f>
        <v>1.3830961217854245</v>
      </c>
      <c r="AF16" s="69">
        <f t="shared" si="33"/>
        <v>2.2068096549709391</v>
      </c>
      <c r="AH16" t="str">
        <f t="shared" si="34"/>
        <v>33 Protective service occupations</v>
      </c>
      <c r="AI16" s="69">
        <v>0.65456456693523035</v>
      </c>
      <c r="AJ16" s="69">
        <v>0.68011144042371752</v>
      </c>
      <c r="AK16" s="69">
        <v>0.75107245272322776</v>
      </c>
      <c r="AL16" s="69">
        <v>0.68008063589043444</v>
      </c>
      <c r="AM16" s="69">
        <v>0.88942369914957375</v>
      </c>
      <c r="AN16" s="69"/>
      <c r="AO16" s="69">
        <f t="shared" si="35"/>
        <v>0.138351246426346</v>
      </c>
      <c r="AP16" s="69">
        <f>'RD T1'!E131</f>
        <v>0.29921378697508139</v>
      </c>
      <c r="AQ16" s="69">
        <f t="shared" si="36"/>
        <v>0.43756503340142738</v>
      </c>
      <c r="AS16" t="str">
        <f t="shared" si="37"/>
        <v>33 Protective service occupations</v>
      </c>
      <c r="AT16" s="69">
        <v>0.60342291198404985</v>
      </c>
      <c r="AU16" s="69">
        <v>0.57045931663862481</v>
      </c>
      <c r="AV16" s="69">
        <v>0.60829528432218449</v>
      </c>
      <c r="AW16" s="69">
        <v>0.47080405618332394</v>
      </c>
      <c r="AX16" s="69">
        <v>0.5542097249400233</v>
      </c>
      <c r="AY16" s="69"/>
      <c r="AZ16" s="69">
        <f t="shared" si="38"/>
        <v>-5.4085559382161197E-2</v>
      </c>
      <c r="BA16" s="69">
        <f>'RD T1'!E160</f>
        <v>0.22087386421970925</v>
      </c>
      <c r="BB16" s="69">
        <f t="shared" si="39"/>
        <v>0.16678830483754806</v>
      </c>
      <c r="BD16" t="str">
        <f t="shared" si="40"/>
        <v>33 Protective service occupations</v>
      </c>
      <c r="BE16" s="69">
        <v>2.7936238697372073</v>
      </c>
      <c r="BF16" s="69">
        <v>2.5780337793306338</v>
      </c>
      <c r="BG16" s="69">
        <v>3.2045574383544948</v>
      </c>
      <c r="BH16" s="69">
        <v>2.1794310705737856</v>
      </c>
      <c r="BI16" s="69">
        <v>1.9525646346801278</v>
      </c>
      <c r="BJ16" s="69"/>
      <c r="BK16" s="69">
        <f t="shared" si="41"/>
        <v>-1.251992803674367</v>
      </c>
      <c r="BL16" s="69">
        <f>'RD T1'!E189</f>
        <v>0.54871621290256878</v>
      </c>
      <c r="BM16" s="69">
        <f t="shared" si="42"/>
        <v>-0.70327659077179827</v>
      </c>
      <c r="BO16" t="str">
        <f t="shared" si="43"/>
        <v>33 Protective service occupations</v>
      </c>
      <c r="BP16" s="69">
        <v>3.1477692968653512</v>
      </c>
      <c r="BQ16" s="69">
        <v>3.2333198234442397</v>
      </c>
      <c r="BR16" s="69">
        <v>3.2730158711173623</v>
      </c>
      <c r="BS16" s="69">
        <v>2.5722231288117481</v>
      </c>
      <c r="BT16" s="69">
        <v>2.26230382867513</v>
      </c>
      <c r="BU16" s="69"/>
      <c r="BV16" s="69">
        <f t="shared" si="44"/>
        <v>-1.0107120424422322</v>
      </c>
      <c r="BW16" s="69">
        <f>'RD T1'!E218</f>
        <v>0.71044710245492981</v>
      </c>
      <c r="BX16" s="69">
        <f t="shared" si="45"/>
        <v>-0.30026493998730241</v>
      </c>
      <c r="BZ16" t="str">
        <f t="shared" si="46"/>
        <v>33 Protective service occupations</v>
      </c>
      <c r="CA16" s="69">
        <v>1.3265600142733374</v>
      </c>
      <c r="CB16" s="69">
        <v>1.6569145130237337</v>
      </c>
      <c r="CC16" s="69">
        <v>1.3778652833318212</v>
      </c>
      <c r="CD16" s="69">
        <v>1.1476478137916393</v>
      </c>
      <c r="CE16" s="69">
        <v>0.7355657731777292</v>
      </c>
      <c r="CF16" s="69"/>
      <c r="CG16" s="69">
        <f t="shared" si="47"/>
        <v>-0.64229951015409203</v>
      </c>
      <c r="CH16" s="69">
        <f>'RD T1'!E247</f>
        <v>0.36684774390419916</v>
      </c>
      <c r="CI16" s="69">
        <f t="shared" si="48"/>
        <v>-0.27545176624989287</v>
      </c>
      <c r="CK16" t="str">
        <f t="shared" si="49"/>
        <v>33 Protective service occupations</v>
      </c>
      <c r="CL16" s="69">
        <v>0.26866208090461186</v>
      </c>
      <c r="CM16" s="69">
        <v>0.23997714021899882</v>
      </c>
      <c r="CN16" s="69">
        <v>0.20332825059436957</v>
      </c>
      <c r="CO16" s="69">
        <v>0.13831572874072307</v>
      </c>
      <c r="CP16" s="69">
        <v>0.12571571514864288</v>
      </c>
      <c r="CQ16" s="69"/>
      <c r="CR16" s="69">
        <f t="shared" si="50"/>
        <v>-7.7612535445726688E-2</v>
      </c>
      <c r="CS16" s="69">
        <f>'RD T1'!E276</f>
        <v>3.3355106594273445E-2</v>
      </c>
      <c r="CT16" s="69">
        <f t="shared" si="51"/>
        <v>-4.4257428851453243E-2</v>
      </c>
    </row>
    <row r="17" spans="1:98" x14ac:dyDescent="0.2">
      <c r="A17" s="10" t="str">
        <f>name!D13</f>
        <v>34 Culture, media and sports occupations</v>
      </c>
      <c r="B17" s="69">
        <v>0.1243275019451512</v>
      </c>
      <c r="C17" s="69">
        <v>0.17573285156109289</v>
      </c>
      <c r="D17" s="69">
        <v>0.18274897899019305</v>
      </c>
      <c r="E17" s="69">
        <v>0.18148395938771841</v>
      </c>
      <c r="F17" s="69">
        <v>0.21246521609658095</v>
      </c>
      <c r="G17" s="11"/>
      <c r="H17" s="69">
        <f t="shared" si="26"/>
        <v>2.9716237106387905E-2</v>
      </c>
      <c r="I17" s="69">
        <f>'RD T1'!E45</f>
        <v>0.11537311648345921</v>
      </c>
      <c r="J17" s="69">
        <f t="shared" si="27"/>
        <v>0.14508935358984712</v>
      </c>
      <c r="L17" t="str">
        <f t="shared" si="28"/>
        <v>34 Culture, media and sports occupations</v>
      </c>
      <c r="M17" s="69">
        <v>2.0100418985744204</v>
      </c>
      <c r="N17" s="69">
        <v>2.4473353381583416</v>
      </c>
      <c r="O17" s="69">
        <v>2.1419046687588499</v>
      </c>
      <c r="P17" s="69">
        <v>2.0500484184291854</v>
      </c>
      <c r="Q17" s="69">
        <v>2.3202350619706995</v>
      </c>
      <c r="R17" s="11"/>
      <c r="S17" s="69">
        <f t="shared" si="29"/>
        <v>0.17833039321184962</v>
      </c>
      <c r="T17" s="69">
        <f>'RD T1'!E74</f>
        <v>1.2849571283944476</v>
      </c>
      <c r="U17" s="69">
        <f t="shared" si="30"/>
        <v>1.4632875216062973</v>
      </c>
      <c r="W17" t="str">
        <f t="shared" si="31"/>
        <v>34 Culture, media and sports occupations</v>
      </c>
      <c r="X17" s="69">
        <v>4.4127941512415712</v>
      </c>
      <c r="Y17" s="69">
        <v>4.3038207736810934</v>
      </c>
      <c r="Z17" s="69">
        <v>4.2064237708426147</v>
      </c>
      <c r="AA17" s="69">
        <v>3.8029323846372902</v>
      </c>
      <c r="AB17" s="69">
        <v>4.3088219358620314</v>
      </c>
      <c r="AC17" s="69"/>
      <c r="AD17" s="69">
        <f t="shared" si="32"/>
        <v>0.10239816501941679</v>
      </c>
      <c r="AE17" s="69">
        <f>'RD T1'!E103</f>
        <v>2.0517662924336237</v>
      </c>
      <c r="AF17" s="69">
        <f t="shared" si="33"/>
        <v>2.1541644574530405</v>
      </c>
      <c r="AH17" t="str">
        <f t="shared" si="34"/>
        <v>34 Culture, media and sports occupations</v>
      </c>
      <c r="AI17" s="69">
        <v>0.45534879589941563</v>
      </c>
      <c r="AJ17" s="69">
        <v>0.37747976577340642</v>
      </c>
      <c r="AK17" s="69">
        <v>0.56724402086092574</v>
      </c>
      <c r="AL17" s="69">
        <v>0.52031861723106099</v>
      </c>
      <c r="AM17" s="69">
        <v>0.70429142300652448</v>
      </c>
      <c r="AN17" s="69"/>
      <c r="AO17" s="69">
        <f t="shared" si="35"/>
        <v>0.13704740214559874</v>
      </c>
      <c r="AP17" s="69">
        <f>'RD T1'!E132</f>
        <v>0.29522595894391757</v>
      </c>
      <c r="AQ17" s="69">
        <f t="shared" si="36"/>
        <v>0.43227336108951631</v>
      </c>
      <c r="AS17" t="str">
        <f t="shared" si="37"/>
        <v>34 Culture, media and sports occupations</v>
      </c>
      <c r="AT17" s="69">
        <v>0.66833618383062854</v>
      </c>
      <c r="AU17" s="69">
        <v>0.61184325262593053</v>
      </c>
      <c r="AV17" s="69">
        <v>0.65016408165921613</v>
      </c>
      <c r="AW17" s="69">
        <v>0.5972525258483623</v>
      </c>
      <c r="AX17" s="69">
        <v>0.7097611091733258</v>
      </c>
      <c r="AY17" s="69"/>
      <c r="AZ17" s="69">
        <f t="shared" si="38"/>
        <v>5.9597027514109668E-2</v>
      </c>
      <c r="BA17" s="69">
        <f>'RD T1'!E161</f>
        <v>0.31515784959546439</v>
      </c>
      <c r="BB17" s="69">
        <f t="shared" si="39"/>
        <v>0.37475487710957406</v>
      </c>
      <c r="BD17" t="str">
        <f t="shared" si="40"/>
        <v>34 Culture, media and sports occupations</v>
      </c>
      <c r="BE17" s="69">
        <v>2.0172479608281186</v>
      </c>
      <c r="BF17" s="69">
        <v>2.0480338507103255</v>
      </c>
      <c r="BG17" s="69">
        <v>2.0522792090766742</v>
      </c>
      <c r="BH17" s="69">
        <v>1.5841652765462422</v>
      </c>
      <c r="BI17" s="69">
        <v>1.8436763721282137</v>
      </c>
      <c r="BJ17" s="69"/>
      <c r="BK17" s="69">
        <f t="shared" si="41"/>
        <v>-0.20860283694846049</v>
      </c>
      <c r="BL17" s="69">
        <f>'RD T1'!E190</f>
        <v>0.70065514743360258</v>
      </c>
      <c r="BM17" s="69">
        <f t="shared" si="42"/>
        <v>0.49205231048514209</v>
      </c>
      <c r="BO17" t="str">
        <f t="shared" si="43"/>
        <v>34 Culture, media and sports occupations</v>
      </c>
      <c r="BP17" s="69">
        <v>1.189281471536265</v>
      </c>
      <c r="BQ17" s="69">
        <v>1.0369206092079233</v>
      </c>
      <c r="BR17" s="69">
        <v>0.81462486996021954</v>
      </c>
      <c r="BS17" s="69">
        <v>0.59962172315545781</v>
      </c>
      <c r="BT17" s="69">
        <v>0.38196864628086469</v>
      </c>
      <c r="BU17" s="69"/>
      <c r="BV17" s="69">
        <f t="shared" si="44"/>
        <v>-0.43265622367935486</v>
      </c>
      <c r="BW17" s="69">
        <f>'RD T1'!E219</f>
        <v>0.20858450162396333</v>
      </c>
      <c r="BX17" s="69">
        <f t="shared" si="45"/>
        <v>-0.22407172205539153</v>
      </c>
      <c r="BZ17" t="str">
        <f t="shared" si="46"/>
        <v>34 Culture, media and sports occupations</v>
      </c>
      <c r="CA17" s="69">
        <v>0.72251193508851297</v>
      </c>
      <c r="CB17" s="69">
        <v>0.77999395158039408</v>
      </c>
      <c r="CC17" s="69">
        <v>0.59288250152260824</v>
      </c>
      <c r="CD17" s="69">
        <v>0.38673509655435662</v>
      </c>
      <c r="CE17" s="69">
        <v>0.18837730970751046</v>
      </c>
      <c r="CF17" s="69"/>
      <c r="CG17" s="69">
        <f t="shared" si="47"/>
        <v>-0.40450519181509781</v>
      </c>
      <c r="CH17" s="69">
        <f>'RD T1'!E248</f>
        <v>0.1163036822234068</v>
      </c>
      <c r="CI17" s="69">
        <f t="shared" si="48"/>
        <v>-0.288201509591691</v>
      </c>
      <c r="CK17" t="str">
        <f t="shared" si="49"/>
        <v>34 Culture, media and sports occupations</v>
      </c>
      <c r="CL17" s="69">
        <v>0.24400115973595712</v>
      </c>
      <c r="CM17" s="69">
        <v>0.31065337367696833</v>
      </c>
      <c r="CN17" s="69">
        <v>0.2528494219319134</v>
      </c>
      <c r="CO17" s="69">
        <v>0.24320559798478031</v>
      </c>
      <c r="CP17" s="69">
        <v>0.37407280106848395</v>
      </c>
      <c r="CQ17" s="69"/>
      <c r="CR17" s="69">
        <f t="shared" si="50"/>
        <v>0.12122337913657055</v>
      </c>
      <c r="CS17" s="69">
        <f>'RD T1'!E277</f>
        <v>0.10254424886301945</v>
      </c>
      <c r="CT17" s="69">
        <f t="shared" si="51"/>
        <v>0.22376762799958999</v>
      </c>
    </row>
    <row r="18" spans="1:98" x14ac:dyDescent="0.2">
      <c r="A18" s="10" t="str">
        <f>name!D14</f>
        <v>35 Business and public service associate professionals</v>
      </c>
      <c r="B18" s="69">
        <v>0.3537014729123194</v>
      </c>
      <c r="C18" s="69">
        <v>0.4913996155178762</v>
      </c>
      <c r="D18" s="69">
        <v>0.4018737930012885</v>
      </c>
      <c r="E18" s="69">
        <v>0.48553876447854172</v>
      </c>
      <c r="F18" s="69">
        <v>0.6358089553891676</v>
      </c>
      <c r="G18" s="11"/>
      <c r="H18" s="69">
        <f t="shared" si="26"/>
        <v>0.23393516238787909</v>
      </c>
      <c r="I18" s="69">
        <f>'RD T1'!E46</f>
        <v>0.27477202193063932</v>
      </c>
      <c r="J18" s="69">
        <f t="shared" si="27"/>
        <v>0.50870718431851847</v>
      </c>
      <c r="L18" t="str">
        <f t="shared" si="28"/>
        <v>35 Business and public service associate professionals</v>
      </c>
      <c r="M18" s="69">
        <v>3.9941245552699169</v>
      </c>
      <c r="N18" s="69">
        <v>5.48563925982043</v>
      </c>
      <c r="O18" s="69">
        <v>4.6653310251949085</v>
      </c>
      <c r="P18" s="69">
        <v>5.3102204979648446</v>
      </c>
      <c r="Q18" s="69">
        <v>6.3415932724408082</v>
      </c>
      <c r="R18" s="11"/>
      <c r="S18" s="69">
        <f t="shared" si="29"/>
        <v>1.6762622472458997</v>
      </c>
      <c r="T18" s="69">
        <f>'RD T1'!E75</f>
        <v>3.0489436263992342</v>
      </c>
      <c r="U18" s="69">
        <f t="shared" si="30"/>
        <v>4.7252058736451339</v>
      </c>
      <c r="W18" t="str">
        <f t="shared" si="31"/>
        <v>35 Business and public service associate professionals</v>
      </c>
      <c r="X18" s="69">
        <v>9.302457875913003</v>
      </c>
      <c r="Y18" s="69">
        <v>9.084168279605219</v>
      </c>
      <c r="Z18" s="69">
        <v>9.8751850759282895</v>
      </c>
      <c r="AA18" s="69">
        <v>10.388100896863635</v>
      </c>
      <c r="AB18" s="69">
        <v>12.011643221633996</v>
      </c>
      <c r="AC18" s="69"/>
      <c r="AD18" s="69">
        <f t="shared" si="32"/>
        <v>2.1364581457057064</v>
      </c>
      <c r="AE18" s="69">
        <f>'RD T1'!E104</f>
        <v>5.6856362343225699</v>
      </c>
      <c r="AF18" s="69">
        <f t="shared" si="33"/>
        <v>7.8220943800282763</v>
      </c>
      <c r="AH18" t="str">
        <f t="shared" si="34"/>
        <v>35 Business and public service associate professionals</v>
      </c>
      <c r="AI18" s="69">
        <v>2.7787894513718192</v>
      </c>
      <c r="AJ18" s="69">
        <v>2.639985008220743</v>
      </c>
      <c r="AK18" s="69">
        <v>2.9904553865058876</v>
      </c>
      <c r="AL18" s="69">
        <v>3.0932548693539204</v>
      </c>
      <c r="AM18" s="69">
        <v>3.6009155573183458</v>
      </c>
      <c r="AN18" s="69"/>
      <c r="AO18" s="69">
        <f t="shared" si="35"/>
        <v>0.61046017081245818</v>
      </c>
      <c r="AP18" s="69">
        <f>'RD T1'!E133</f>
        <v>1.6013071521213724</v>
      </c>
      <c r="AQ18" s="69">
        <f t="shared" si="36"/>
        <v>2.2117673229338308</v>
      </c>
      <c r="AS18" t="str">
        <f t="shared" si="37"/>
        <v>35 Business and public service associate professionals</v>
      </c>
      <c r="AT18" s="69">
        <v>2.2519089602801916</v>
      </c>
      <c r="AU18" s="69">
        <v>2.1206264728663959</v>
      </c>
      <c r="AV18" s="69">
        <v>2.3868066574745872</v>
      </c>
      <c r="AW18" s="69">
        <v>2.4891198869280675</v>
      </c>
      <c r="AX18" s="69">
        <v>2.9455387033439746</v>
      </c>
      <c r="AY18" s="69"/>
      <c r="AZ18" s="69">
        <f t="shared" si="38"/>
        <v>0.55873204586938741</v>
      </c>
      <c r="BA18" s="69">
        <f>'RD T1'!E162</f>
        <v>1.294643444104715</v>
      </c>
      <c r="BB18" s="69">
        <f t="shared" si="39"/>
        <v>1.8533754899741024</v>
      </c>
      <c r="BD18" t="str">
        <f t="shared" si="40"/>
        <v>35 Business and public service associate professionals</v>
      </c>
      <c r="BE18" s="69">
        <v>8.6113340038254087</v>
      </c>
      <c r="BF18" s="69">
        <v>8.4320983201595272</v>
      </c>
      <c r="BG18" s="69">
        <v>10.187341245975984</v>
      </c>
      <c r="BH18" s="69">
        <v>9.3508904670002657</v>
      </c>
      <c r="BI18" s="69">
        <v>9.7539383116165279</v>
      </c>
      <c r="BJ18" s="69"/>
      <c r="BK18" s="69">
        <f t="shared" si="41"/>
        <v>-0.43340293435945654</v>
      </c>
      <c r="BL18" s="69">
        <f>'RD T1'!E191</f>
        <v>4.1164265873759307</v>
      </c>
      <c r="BM18" s="69">
        <f t="shared" si="42"/>
        <v>3.6830236530164742</v>
      </c>
      <c r="BO18" t="str">
        <f t="shared" si="43"/>
        <v>35 Business and public service associate professionals</v>
      </c>
      <c r="BP18" s="69">
        <v>6.693901258249741</v>
      </c>
      <c r="BQ18" s="69">
        <v>6.4645850915084111</v>
      </c>
      <c r="BR18" s="69">
        <v>6.8748597334177681</v>
      </c>
      <c r="BS18" s="69">
        <v>6.3342913266243155</v>
      </c>
      <c r="BT18" s="69">
        <v>5.8461693970812565</v>
      </c>
      <c r="BU18" s="69"/>
      <c r="BV18" s="69">
        <f t="shared" si="44"/>
        <v>-1.0286903363365116</v>
      </c>
      <c r="BW18" s="69">
        <f>'RD T1'!E220</f>
        <v>2.3740880812631091</v>
      </c>
      <c r="BX18" s="69">
        <f t="shared" si="45"/>
        <v>1.3453977449265975</v>
      </c>
      <c r="BZ18" t="str">
        <f t="shared" si="46"/>
        <v>35 Business and public service associate professionals</v>
      </c>
      <c r="CA18" s="69">
        <v>3.1901209204226331</v>
      </c>
      <c r="CB18" s="69">
        <v>3.6417816316160723</v>
      </c>
      <c r="CC18" s="69">
        <v>3.0646514018887414</v>
      </c>
      <c r="CD18" s="69">
        <v>2.7077063617076726</v>
      </c>
      <c r="CE18" s="69">
        <v>1.6583687324569045</v>
      </c>
      <c r="CF18" s="69"/>
      <c r="CG18" s="69">
        <f t="shared" si="47"/>
        <v>-1.4062826694318369</v>
      </c>
      <c r="CH18" s="69">
        <f>'RD T1'!E249</f>
        <v>0.8402681230723934</v>
      </c>
      <c r="CI18" s="69">
        <f t="shared" si="48"/>
        <v>-0.56601454635944348</v>
      </c>
      <c r="CK18" t="str">
        <f t="shared" si="49"/>
        <v>35 Business and public service associate professionals</v>
      </c>
      <c r="CL18" s="69">
        <v>0.96160476900673397</v>
      </c>
      <c r="CM18" s="69">
        <v>1.0233880047066928</v>
      </c>
      <c r="CN18" s="69">
        <v>0.79815138258120566</v>
      </c>
      <c r="CO18" s="69">
        <v>0.75262865867814754</v>
      </c>
      <c r="CP18" s="69">
        <v>0.78981034493224334</v>
      </c>
      <c r="CQ18" s="69"/>
      <c r="CR18" s="69">
        <f t="shared" si="50"/>
        <v>-8.3410376489623239E-3</v>
      </c>
      <c r="CS18" s="69">
        <f>'RD T1'!E278</f>
        <v>0.27884167049326969</v>
      </c>
      <c r="CT18" s="69">
        <f t="shared" si="51"/>
        <v>0.27050063284430736</v>
      </c>
    </row>
    <row r="19" spans="1:98" x14ac:dyDescent="0.2">
      <c r="A19" s="10" t="str">
        <f>name!D15</f>
        <v>41 Administrative occupations</v>
      </c>
      <c r="B19" s="69">
        <v>0.39827439618194455</v>
      </c>
      <c r="C19" s="69">
        <v>0.4802863263183465</v>
      </c>
      <c r="D19" s="69">
        <v>0.40209617279584864</v>
      </c>
      <c r="E19" s="69">
        <v>0.4916412132895534</v>
      </c>
      <c r="F19" s="69">
        <v>0.61293507338465947</v>
      </c>
      <c r="G19" s="11"/>
      <c r="H19" s="69">
        <f t="shared" si="26"/>
        <v>0.21083890058881083</v>
      </c>
      <c r="I19" s="69">
        <f>'RD T1'!E47</f>
        <v>0.29300059304944653</v>
      </c>
      <c r="J19" s="69">
        <f t="shared" si="27"/>
        <v>0.50383949363825731</v>
      </c>
      <c r="L19" t="str">
        <f t="shared" si="28"/>
        <v>41 Administrative occupations</v>
      </c>
      <c r="M19" s="69">
        <v>4.2173701618349178</v>
      </c>
      <c r="N19" s="69">
        <v>5.4453139697376818</v>
      </c>
      <c r="O19" s="69">
        <v>4.5611984505953735</v>
      </c>
      <c r="P19" s="69">
        <v>5.7502782237976895</v>
      </c>
      <c r="Q19" s="69">
        <v>7.0854588424736793</v>
      </c>
      <c r="R19" s="11"/>
      <c r="S19" s="69">
        <f t="shared" si="29"/>
        <v>2.5242603918783058</v>
      </c>
      <c r="T19" s="69">
        <f>'RD T1'!E76</f>
        <v>3.6075454148926043</v>
      </c>
      <c r="U19" s="69">
        <f t="shared" si="30"/>
        <v>6.1318058067709096</v>
      </c>
      <c r="W19" t="str">
        <f t="shared" si="31"/>
        <v>41 Administrative occupations</v>
      </c>
      <c r="X19" s="69">
        <v>14.909772642207487</v>
      </c>
      <c r="Y19" s="69">
        <v>14.179702593357533</v>
      </c>
      <c r="Z19" s="69">
        <v>15.796814581848137</v>
      </c>
      <c r="AA19" s="69">
        <v>18.772365385716153</v>
      </c>
      <c r="AB19" s="69">
        <v>23.097607463660971</v>
      </c>
      <c r="AC19" s="69"/>
      <c r="AD19" s="69">
        <f t="shared" si="32"/>
        <v>7.3007928818128338</v>
      </c>
      <c r="AE19" s="69">
        <f>'RD T1'!E105</f>
        <v>11.624170956638018</v>
      </c>
      <c r="AF19" s="69">
        <f t="shared" si="33"/>
        <v>18.92496383845085</v>
      </c>
      <c r="AH19" t="str">
        <f t="shared" si="34"/>
        <v>41 Administrative occupations</v>
      </c>
      <c r="AI19" s="69">
        <v>5.4130690112763453</v>
      </c>
      <c r="AJ19" s="69">
        <v>5.3918685537285551</v>
      </c>
      <c r="AK19" s="69">
        <v>6.0211882343180472</v>
      </c>
      <c r="AL19" s="69">
        <v>6.7528744537974887</v>
      </c>
      <c r="AM19" s="69">
        <v>8.2022178522287437</v>
      </c>
      <c r="AN19" s="69"/>
      <c r="AO19" s="69">
        <f t="shared" si="35"/>
        <v>2.1810296179106965</v>
      </c>
      <c r="AP19" s="69">
        <f>'RD T1'!E134</f>
        <v>4.3430368990153569</v>
      </c>
      <c r="AQ19" s="69">
        <f t="shared" si="36"/>
        <v>6.5240665169260534</v>
      </c>
      <c r="AS19" t="str">
        <f t="shared" si="37"/>
        <v>41 Administrative occupations</v>
      </c>
      <c r="AT19" s="69">
        <v>5.089137903654926</v>
      </c>
      <c r="AU19" s="69">
        <v>4.8483804377407074</v>
      </c>
      <c r="AV19" s="69">
        <v>5.4957627641765034</v>
      </c>
      <c r="AW19" s="69">
        <v>6.0451008803110184</v>
      </c>
      <c r="AX19" s="69">
        <v>7.2322020601693069</v>
      </c>
      <c r="AY19" s="69"/>
      <c r="AZ19" s="69">
        <f t="shared" si="38"/>
        <v>1.7364392959928034</v>
      </c>
      <c r="BA19" s="69">
        <f>'RD T1'!E163</f>
        <v>3.6959736227635593</v>
      </c>
      <c r="BB19" s="69">
        <f t="shared" si="39"/>
        <v>5.4324129187563628</v>
      </c>
      <c r="BD19" t="str">
        <f t="shared" si="40"/>
        <v>41 Administrative occupations</v>
      </c>
      <c r="BE19" s="69">
        <v>19.114195378774156</v>
      </c>
      <c r="BF19" s="69">
        <v>17.889533901036458</v>
      </c>
      <c r="BG19" s="69">
        <v>20.252971641175154</v>
      </c>
      <c r="BH19" s="69">
        <v>20.331476870098115</v>
      </c>
      <c r="BI19" s="69">
        <v>19.402857321702662</v>
      </c>
      <c r="BJ19" s="69"/>
      <c r="BK19" s="69">
        <f t="shared" si="41"/>
        <v>-0.8501143194724925</v>
      </c>
      <c r="BL19" s="69">
        <f>'RD T1'!E192</f>
        <v>9.6801960603999788</v>
      </c>
      <c r="BM19" s="69">
        <f t="shared" si="42"/>
        <v>8.8300817409274863</v>
      </c>
      <c r="BO19" t="str">
        <f t="shared" si="43"/>
        <v>41 Administrative occupations</v>
      </c>
      <c r="BP19" s="69">
        <v>22.636019659221159</v>
      </c>
      <c r="BQ19" s="69">
        <v>20.146778781743201</v>
      </c>
      <c r="BR19" s="69">
        <v>20.950033749101468</v>
      </c>
      <c r="BS19" s="69">
        <v>19.552686068021529</v>
      </c>
      <c r="BT19" s="69">
        <v>14.950856367058028</v>
      </c>
      <c r="BU19" s="69"/>
      <c r="BV19" s="69">
        <f t="shared" si="44"/>
        <v>-5.99917738204344</v>
      </c>
      <c r="BW19" s="69">
        <f>'RD T1'!E221</f>
        <v>7.4554779740120978</v>
      </c>
      <c r="BX19" s="69">
        <f t="shared" si="45"/>
        <v>1.4563005919686578</v>
      </c>
      <c r="BZ19" t="str">
        <f t="shared" si="46"/>
        <v>41 Administrative occupations</v>
      </c>
      <c r="CA19" s="69">
        <v>10.88523924362692</v>
      </c>
      <c r="CB19" s="69">
        <v>8.5492850906048155</v>
      </c>
      <c r="CC19" s="69">
        <v>7.6719329402231029</v>
      </c>
      <c r="CD19" s="69">
        <v>5.9672705102700032</v>
      </c>
      <c r="CE19" s="69">
        <v>2.1633916313982211</v>
      </c>
      <c r="CF19" s="69"/>
      <c r="CG19" s="69">
        <f t="shared" si="47"/>
        <v>-5.5085413088248814</v>
      </c>
      <c r="CH19" s="69">
        <f>'RD T1'!E250</f>
        <v>1.7077819521429198</v>
      </c>
      <c r="CI19" s="69">
        <f t="shared" si="48"/>
        <v>-3.8007593566819615</v>
      </c>
      <c r="CK19" t="str">
        <f t="shared" si="49"/>
        <v>41 Administrative occupations</v>
      </c>
      <c r="CL19" s="69">
        <v>3.6311034387069858</v>
      </c>
      <c r="CM19" s="69">
        <v>2.9610147705755989</v>
      </c>
      <c r="CN19" s="69">
        <v>2.3125355673341339</v>
      </c>
      <c r="CO19" s="69">
        <v>2.3710032808360766</v>
      </c>
      <c r="CP19" s="69">
        <v>2.0952745243252058</v>
      </c>
      <c r="CQ19" s="69"/>
      <c r="CR19" s="69">
        <f t="shared" si="50"/>
        <v>-0.21726104300892812</v>
      </c>
      <c r="CS19" s="69">
        <f>'RD T1'!E279</f>
        <v>0.80384232857296034</v>
      </c>
      <c r="CT19" s="69">
        <f t="shared" si="51"/>
        <v>0.58658128556403222</v>
      </c>
    </row>
    <row r="20" spans="1:98" x14ac:dyDescent="0.2">
      <c r="A20" s="10" t="str">
        <f>name!D16</f>
        <v>42 Secretarial and related occupations</v>
      </c>
      <c r="B20" s="69">
        <v>2.076475916213873E-2</v>
      </c>
      <c r="C20" s="69">
        <v>2.8243872729273589E-2</v>
      </c>
      <c r="D20" s="69">
        <v>2.5036817607825095E-2</v>
      </c>
      <c r="E20" s="69">
        <v>3.7161262736385682E-2</v>
      </c>
      <c r="F20" s="69">
        <v>5.6782779204029785E-2</v>
      </c>
      <c r="G20" s="11"/>
      <c r="H20" s="69">
        <f t="shared" si="26"/>
        <v>3.1745961596204686E-2</v>
      </c>
      <c r="I20" s="69">
        <f>'RD T1'!E48</f>
        <v>2.9155381203598989E-2</v>
      </c>
      <c r="J20" s="69">
        <f t="shared" si="27"/>
        <v>6.0901342799803679E-2</v>
      </c>
      <c r="L20" t="str">
        <f t="shared" si="28"/>
        <v>42 Secretarial and related occupations</v>
      </c>
      <c r="M20" s="69">
        <v>0.63151861927387298</v>
      </c>
      <c r="N20" s="69">
        <v>0.76454815823380284</v>
      </c>
      <c r="O20" s="69">
        <v>0.63862581965317133</v>
      </c>
      <c r="P20" s="69">
        <v>0.8346021116398944</v>
      </c>
      <c r="Q20" s="69">
        <v>0.9513943914284082</v>
      </c>
      <c r="R20" s="11"/>
      <c r="S20" s="69">
        <f t="shared" si="29"/>
        <v>0.31276857177523687</v>
      </c>
      <c r="T20" s="69">
        <f>'RD T1'!E77</f>
        <v>0.56018107854726418</v>
      </c>
      <c r="U20" s="69">
        <f t="shared" si="30"/>
        <v>0.87294965032250105</v>
      </c>
      <c r="W20" t="str">
        <f t="shared" si="31"/>
        <v>42 Secretarial and related occupations</v>
      </c>
      <c r="X20" s="69">
        <v>2.2266392288244083</v>
      </c>
      <c r="Y20" s="69">
        <v>2.1951954850753848</v>
      </c>
      <c r="Z20" s="69">
        <v>2.4053585624249445</v>
      </c>
      <c r="AA20" s="69">
        <v>3.0107497796482794</v>
      </c>
      <c r="AB20" s="69">
        <v>4.9806033451020868</v>
      </c>
      <c r="AC20" s="69"/>
      <c r="AD20" s="69">
        <f t="shared" si="32"/>
        <v>2.5752447826771423</v>
      </c>
      <c r="AE20" s="69">
        <f>'RD T1'!E106</f>
        <v>2.1834820317489552</v>
      </c>
      <c r="AF20" s="69">
        <f t="shared" si="33"/>
        <v>4.7587268144260975</v>
      </c>
      <c r="AH20" t="str">
        <f t="shared" si="34"/>
        <v>42 Secretarial and related occupations</v>
      </c>
      <c r="AI20" s="69">
        <v>0.98099023844935551</v>
      </c>
      <c r="AJ20" s="69">
        <v>0.93439470671116076</v>
      </c>
      <c r="AK20" s="69">
        <v>1.0601279139307771</v>
      </c>
      <c r="AL20" s="69">
        <v>1.1518540178779861</v>
      </c>
      <c r="AM20" s="69">
        <v>1.1289065872287991</v>
      </c>
      <c r="AN20" s="69"/>
      <c r="AO20" s="69">
        <f t="shared" si="35"/>
        <v>6.8778673298022008E-2</v>
      </c>
      <c r="AP20" s="69">
        <f>'RD T1'!E135</f>
        <v>0.71529522173583993</v>
      </c>
      <c r="AQ20" s="69">
        <f t="shared" si="36"/>
        <v>0.78407389503386193</v>
      </c>
      <c r="AS20" t="str">
        <f t="shared" si="37"/>
        <v>42 Secretarial and related occupations</v>
      </c>
      <c r="AT20" s="69">
        <v>0.85468592124001574</v>
      </c>
      <c r="AU20" s="69">
        <v>0.80589299801619696</v>
      </c>
      <c r="AV20" s="69">
        <v>0.88245121667971871</v>
      </c>
      <c r="AW20" s="69">
        <v>0.9807175743514599</v>
      </c>
      <c r="AX20" s="69">
        <v>1.3059010245445803</v>
      </c>
      <c r="AY20" s="69"/>
      <c r="AZ20" s="69">
        <f t="shared" si="38"/>
        <v>0.42344980786486164</v>
      </c>
      <c r="BA20" s="69">
        <f>'RD T1'!E164</f>
        <v>0.60564578042646744</v>
      </c>
      <c r="BB20" s="69">
        <f t="shared" si="39"/>
        <v>1.0290955882913291</v>
      </c>
      <c r="BD20" t="str">
        <f t="shared" si="40"/>
        <v>42 Secretarial and related occupations</v>
      </c>
      <c r="BE20" s="69">
        <v>3.7058922604724489</v>
      </c>
      <c r="BF20" s="69">
        <v>3.5051883404773294</v>
      </c>
      <c r="BG20" s="69">
        <v>3.6343662597922264</v>
      </c>
      <c r="BH20" s="69">
        <v>4.1373533825433748</v>
      </c>
      <c r="BI20" s="69">
        <v>2.6401878371295213</v>
      </c>
      <c r="BJ20" s="69"/>
      <c r="BK20" s="69">
        <f t="shared" si="41"/>
        <v>-0.99417842266270506</v>
      </c>
      <c r="BL20" s="69">
        <f>'RD T1'!E193</f>
        <v>1.9697645835592452</v>
      </c>
      <c r="BM20" s="69">
        <f t="shared" si="42"/>
        <v>0.97558616089654016</v>
      </c>
      <c r="BO20" t="str">
        <f t="shared" si="43"/>
        <v>42 Secretarial and related occupations</v>
      </c>
      <c r="BP20" s="69">
        <v>4.6626940328524435</v>
      </c>
      <c r="BQ20" s="69">
        <v>3.6274716058975893</v>
      </c>
      <c r="BR20" s="69">
        <v>3.6593674761224322</v>
      </c>
      <c r="BS20" s="69">
        <v>2.4569500457966713</v>
      </c>
      <c r="BT20" s="69">
        <v>0.58873365389056787</v>
      </c>
      <c r="BU20" s="69"/>
      <c r="BV20" s="69">
        <f t="shared" si="44"/>
        <v>-3.0706338222318643</v>
      </c>
      <c r="BW20" s="69">
        <f>'RD T1'!E222</f>
        <v>0.83826543857549074</v>
      </c>
      <c r="BX20" s="69">
        <f t="shared" si="45"/>
        <v>-2.2323683836563735</v>
      </c>
      <c r="BZ20" t="str">
        <f t="shared" si="46"/>
        <v>42 Secretarial and related occupations</v>
      </c>
      <c r="CA20" s="69">
        <v>4.2726053762077028</v>
      </c>
      <c r="CB20" s="69">
        <v>3.0897702261543731</v>
      </c>
      <c r="CC20" s="69">
        <v>3.1283077034050093</v>
      </c>
      <c r="CD20" s="69">
        <v>2.0275924108008607</v>
      </c>
      <c r="CE20" s="69">
        <v>0.4410079501414314</v>
      </c>
      <c r="CF20" s="69"/>
      <c r="CG20" s="69">
        <f t="shared" si="47"/>
        <v>-2.6872997532635781</v>
      </c>
      <c r="CH20" s="69">
        <f>'RD T1'!E251</f>
        <v>0.64811391687463094</v>
      </c>
      <c r="CI20" s="69">
        <f t="shared" si="48"/>
        <v>-2.0391858363889472</v>
      </c>
      <c r="CK20" t="str">
        <f t="shared" si="49"/>
        <v>42 Secretarial and related occupations</v>
      </c>
      <c r="CL20" s="69">
        <v>1.3953361220747136</v>
      </c>
      <c r="CM20" s="69">
        <v>1.2429736035410941</v>
      </c>
      <c r="CN20" s="69">
        <v>0.88570763997529101</v>
      </c>
      <c r="CO20" s="69">
        <v>1.1047660306718181</v>
      </c>
      <c r="CP20" s="69">
        <v>0.87630018044815372</v>
      </c>
      <c r="CQ20" s="69"/>
      <c r="CR20" s="69">
        <f t="shared" si="50"/>
        <v>-9.4074595271372852E-3</v>
      </c>
      <c r="CS20" s="69">
        <f>'RD T1'!E280</f>
        <v>0.46628090596061805</v>
      </c>
      <c r="CT20" s="69">
        <f t="shared" si="51"/>
        <v>0.45687344643348077</v>
      </c>
    </row>
    <row r="21" spans="1:98" x14ac:dyDescent="0.2">
      <c r="A21" s="10" t="str">
        <f>name!D17</f>
        <v>51 Skilled agricultural and related trades</v>
      </c>
      <c r="B21" s="69">
        <v>4.2982822699616369E-3</v>
      </c>
      <c r="C21" s="69">
        <v>1.0525780452554572E-2</v>
      </c>
      <c r="D21" s="69">
        <v>1.6912136391910498E-2</v>
      </c>
      <c r="E21" s="69">
        <v>1.8242895272374129E-2</v>
      </c>
      <c r="F21" s="69">
        <v>2.160344580131434E-2</v>
      </c>
      <c r="G21" s="11"/>
      <c r="H21" s="69">
        <f t="shared" si="26"/>
        <v>4.6913094094038418E-3</v>
      </c>
      <c r="I21" s="69">
        <f>'RD T1'!E49</f>
        <v>1.3260011615280121E-2</v>
      </c>
      <c r="J21" s="69">
        <f t="shared" si="27"/>
        <v>1.7951321024683962E-2</v>
      </c>
      <c r="L21" t="str">
        <f t="shared" si="28"/>
        <v>51 Skilled agricultural and related trades</v>
      </c>
      <c r="M21" s="69">
        <v>8.8336953223804124E-2</v>
      </c>
      <c r="N21" s="69">
        <v>9.4848629966204842E-2</v>
      </c>
      <c r="O21" s="69">
        <v>9.2353881792255857E-2</v>
      </c>
      <c r="P21" s="69">
        <v>9.6699642111381837E-2</v>
      </c>
      <c r="Q21" s="69">
        <v>0.13134574272490718</v>
      </c>
      <c r="R21" s="11"/>
      <c r="S21" s="69">
        <f t="shared" si="29"/>
        <v>3.899186093265132E-2</v>
      </c>
      <c r="T21" s="69">
        <f>'RD T1'!E78</f>
        <v>6.3743899355211867E-2</v>
      </c>
      <c r="U21" s="69">
        <f t="shared" si="30"/>
        <v>0.10273576028786319</v>
      </c>
      <c r="W21" t="str">
        <f t="shared" si="31"/>
        <v>51 Skilled agricultural and related trades</v>
      </c>
      <c r="X21" s="69">
        <v>0.9245596113329887</v>
      </c>
      <c r="Y21" s="69">
        <v>0.69501220295475519</v>
      </c>
      <c r="Z21" s="69">
        <v>0.90305236043750714</v>
      </c>
      <c r="AA21" s="69">
        <v>1.0286603518937973</v>
      </c>
      <c r="AB21" s="69">
        <v>1.3884117464982513</v>
      </c>
      <c r="AC21" s="69"/>
      <c r="AD21" s="69">
        <f t="shared" si="32"/>
        <v>0.48535938606074414</v>
      </c>
      <c r="AE21" s="69">
        <f>'RD T1'!E107</f>
        <v>0.79782936463085752</v>
      </c>
      <c r="AF21" s="69">
        <f t="shared" si="33"/>
        <v>1.2831887506916018</v>
      </c>
      <c r="AH21" t="str">
        <f t="shared" si="34"/>
        <v>51 Skilled agricultural and related trades</v>
      </c>
      <c r="AI21" s="69">
        <v>0.52378456542947938</v>
      </c>
      <c r="AJ21" s="69">
        <v>0.44871624289088841</v>
      </c>
      <c r="AK21" s="69">
        <v>0.50238976184034057</v>
      </c>
      <c r="AL21" s="69">
        <v>0.54279651410790386</v>
      </c>
      <c r="AM21" s="69">
        <v>0.65326147068246099</v>
      </c>
      <c r="AN21" s="69"/>
      <c r="AO21" s="69">
        <f t="shared" si="35"/>
        <v>0.15087170884212042</v>
      </c>
      <c r="AP21" s="69">
        <f>'RD T1'!E136</f>
        <v>0.40869000038046549</v>
      </c>
      <c r="AQ21" s="69">
        <f t="shared" si="36"/>
        <v>0.55956170922258597</v>
      </c>
      <c r="AS21" t="str">
        <f t="shared" si="37"/>
        <v>51 Skilled agricultural and related trades</v>
      </c>
      <c r="AT21" s="69">
        <v>0.71521829147072169</v>
      </c>
      <c r="AU21" s="69">
        <v>0.55452661686924698</v>
      </c>
      <c r="AV21" s="69">
        <v>0.67421920915070088</v>
      </c>
      <c r="AW21" s="69">
        <v>0.74503145214166389</v>
      </c>
      <c r="AX21" s="69">
        <v>0.98481076043011861</v>
      </c>
      <c r="AY21" s="69"/>
      <c r="AZ21" s="69">
        <f t="shared" si="38"/>
        <v>0.31059155127941773</v>
      </c>
      <c r="BA21" s="69">
        <f>'RD T1'!E165</f>
        <v>0.53356577575426289</v>
      </c>
      <c r="BB21" s="69">
        <f t="shared" si="39"/>
        <v>0.84415732703368063</v>
      </c>
      <c r="BD21" t="str">
        <f t="shared" si="40"/>
        <v>51 Skilled agricultural and related trades</v>
      </c>
      <c r="BE21" s="69">
        <v>1.7659460742659809</v>
      </c>
      <c r="BF21" s="69">
        <v>1.241558181712054</v>
      </c>
      <c r="BG21" s="69">
        <v>1.4981043620029852</v>
      </c>
      <c r="BH21" s="69">
        <v>1.3093954271616663</v>
      </c>
      <c r="BI21" s="69">
        <v>1.4410357663548816</v>
      </c>
      <c r="BJ21" s="69"/>
      <c r="BK21" s="69">
        <f t="shared" si="41"/>
        <v>-5.7068595648103626E-2</v>
      </c>
      <c r="BL21" s="69">
        <f>'RD T1'!E194</f>
        <v>0.73519502625595889</v>
      </c>
      <c r="BM21" s="69">
        <f t="shared" si="42"/>
        <v>0.67812643060785527</v>
      </c>
      <c r="BO21" t="str">
        <f t="shared" si="43"/>
        <v>51 Skilled agricultural and related trades</v>
      </c>
      <c r="BP21" s="69">
        <v>2.8188977148413663</v>
      </c>
      <c r="BQ21" s="69">
        <v>2.335205923753608</v>
      </c>
      <c r="BR21" s="69">
        <v>2.2744448898368255</v>
      </c>
      <c r="BS21" s="69">
        <v>2.2829911972771679</v>
      </c>
      <c r="BT21" s="69">
        <v>2.5327041112974</v>
      </c>
      <c r="BU21" s="69"/>
      <c r="BV21" s="69">
        <f t="shared" si="44"/>
        <v>0.25825922146057456</v>
      </c>
      <c r="BW21" s="69">
        <f>'RD T1'!E223</f>
        <v>1.2472730000835393</v>
      </c>
      <c r="BX21" s="69">
        <f t="shared" si="45"/>
        <v>1.5055322215441138</v>
      </c>
      <c r="BZ21" t="str">
        <f t="shared" si="46"/>
        <v>51 Skilled agricultural and related trades</v>
      </c>
      <c r="CA21" s="69">
        <v>1.4914897031228125</v>
      </c>
      <c r="CB21" s="69">
        <v>1.7187098326595192</v>
      </c>
      <c r="CC21" s="69">
        <v>1.2689387879041718</v>
      </c>
      <c r="CD21" s="69">
        <v>1.2859847355107146</v>
      </c>
      <c r="CE21" s="69">
        <v>1.3900377041602283</v>
      </c>
      <c r="CF21" s="69"/>
      <c r="CG21" s="69">
        <f t="shared" si="47"/>
        <v>0.12109891625605651</v>
      </c>
      <c r="CH21" s="69">
        <f>'RD T1'!E252</f>
        <v>0.62230779896743726</v>
      </c>
      <c r="CI21" s="69">
        <f t="shared" si="48"/>
        <v>0.74340671522349377</v>
      </c>
      <c r="CK21" t="str">
        <f t="shared" si="49"/>
        <v>51 Skilled agricultural and related trades</v>
      </c>
      <c r="CL21" s="69">
        <v>1.4989655667625257</v>
      </c>
      <c r="CM21" s="69">
        <v>1.0300268605084999</v>
      </c>
      <c r="CN21" s="69">
        <v>0.97739979039697822</v>
      </c>
      <c r="CO21" s="69">
        <v>0.81338848579361955</v>
      </c>
      <c r="CP21" s="69">
        <v>0.38934489984898124</v>
      </c>
      <c r="CQ21" s="69"/>
      <c r="CR21" s="69">
        <f t="shared" si="50"/>
        <v>-0.58805489054799698</v>
      </c>
      <c r="CS21" s="69">
        <f>'RD T1'!E281</f>
        <v>0.27410071923218704</v>
      </c>
      <c r="CT21" s="69">
        <f t="shared" si="51"/>
        <v>-0.31395417131580994</v>
      </c>
    </row>
    <row r="22" spans="1:98" x14ac:dyDescent="0.2">
      <c r="A22" s="10" t="str">
        <f>name!D18</f>
        <v>52 Skilled metal, electrical and electronic trades</v>
      </c>
      <c r="B22" s="69">
        <v>2.3713109227290842E-2</v>
      </c>
      <c r="C22" s="69">
        <v>3.5665667633421751E-2</v>
      </c>
      <c r="D22" s="69">
        <v>2.562763950017698E-2</v>
      </c>
      <c r="E22" s="69">
        <v>3.0782784713957349E-2</v>
      </c>
      <c r="F22" s="69">
        <v>4.2423148208811184E-2</v>
      </c>
      <c r="G22" s="11"/>
      <c r="H22" s="69">
        <f t="shared" si="26"/>
        <v>1.6795508708634204E-2</v>
      </c>
      <c r="I22" s="69">
        <f>'RD T1'!E50</f>
        <v>1.6985398328241363E-2</v>
      </c>
      <c r="J22" s="69">
        <f t="shared" si="27"/>
        <v>3.3780907036875571E-2</v>
      </c>
      <c r="L22" t="str">
        <f t="shared" si="28"/>
        <v>52 Skilled metal, electrical and electronic trades</v>
      </c>
      <c r="M22" s="69">
        <v>0.39945631839653839</v>
      </c>
      <c r="N22" s="69">
        <v>0.66639693605508576</v>
      </c>
      <c r="O22" s="69">
        <v>0.40948463175829258</v>
      </c>
      <c r="P22" s="69">
        <v>0.60414997621815969</v>
      </c>
      <c r="Q22" s="69">
        <v>0.85013361960460587</v>
      </c>
      <c r="R22" s="11"/>
      <c r="S22" s="69">
        <f t="shared" si="29"/>
        <v>0.44064898784631329</v>
      </c>
      <c r="T22" s="69">
        <f>'RD T1'!E79</f>
        <v>0.33681882785557316</v>
      </c>
      <c r="U22" s="69">
        <f t="shared" si="30"/>
        <v>0.77746781570188639</v>
      </c>
      <c r="W22" t="str">
        <f t="shared" si="31"/>
        <v>52 Skilled metal, electrical and electronic trades</v>
      </c>
      <c r="X22" s="69">
        <v>1.8210622137416144</v>
      </c>
      <c r="Y22" s="69">
        <v>1.6094253562485807</v>
      </c>
      <c r="Z22" s="69">
        <v>1.2216924281428143</v>
      </c>
      <c r="AA22" s="69">
        <v>1.4479830541246113</v>
      </c>
      <c r="AB22" s="69">
        <v>1.6213915778095485</v>
      </c>
      <c r="AC22" s="69"/>
      <c r="AD22" s="69">
        <f t="shared" si="32"/>
        <v>0.39969914966673414</v>
      </c>
      <c r="AE22" s="69">
        <f>'RD T1'!E108</f>
        <v>0.71873368247815816</v>
      </c>
      <c r="AF22" s="69">
        <f t="shared" si="33"/>
        <v>1.1184328321448924</v>
      </c>
      <c r="AH22" t="str">
        <f t="shared" si="34"/>
        <v>52 Skilled metal, electrical and electronic trades</v>
      </c>
      <c r="AI22" s="69">
        <v>0.66333909500004795</v>
      </c>
      <c r="AJ22" s="69">
        <v>0.55330590834809834</v>
      </c>
      <c r="AK22" s="69">
        <v>0.47152028461356144</v>
      </c>
      <c r="AL22" s="69">
        <v>0.56464178184331959</v>
      </c>
      <c r="AM22" s="69">
        <v>0.72464400250230465</v>
      </c>
      <c r="AN22" s="69"/>
      <c r="AO22" s="69">
        <f t="shared" si="35"/>
        <v>0.25312371788874322</v>
      </c>
      <c r="AP22" s="69">
        <f>'RD T1'!E137</f>
        <v>0.27506784302396514</v>
      </c>
      <c r="AQ22" s="69">
        <f t="shared" si="36"/>
        <v>0.52819156091270836</v>
      </c>
      <c r="AS22" t="str">
        <f t="shared" si="37"/>
        <v>52 Skilled metal, electrical and electronic trades</v>
      </c>
      <c r="AT22" s="69">
        <v>2.7291025928934851</v>
      </c>
      <c r="AU22" s="69">
        <v>2.3308964990523684</v>
      </c>
      <c r="AV22" s="69">
        <v>1.8625543541240042</v>
      </c>
      <c r="AW22" s="69">
        <v>2.0022013834756698</v>
      </c>
      <c r="AX22" s="69">
        <v>2.014514817932306</v>
      </c>
      <c r="AY22" s="69"/>
      <c r="AZ22" s="69">
        <f t="shared" si="38"/>
        <v>0.15196046380830186</v>
      </c>
      <c r="BA22" s="69">
        <f>'RD T1'!E166</f>
        <v>0.87635314652055685</v>
      </c>
      <c r="BB22" s="69">
        <f t="shared" si="39"/>
        <v>1.0283136103288588</v>
      </c>
      <c r="BD22" t="str">
        <f t="shared" si="40"/>
        <v>52 Skilled metal, electrical and electronic trades</v>
      </c>
      <c r="BE22" s="69">
        <v>17.993902440243286</v>
      </c>
      <c r="BF22" s="69">
        <v>16.735525134297269</v>
      </c>
      <c r="BG22" s="69">
        <v>16.754471672018521</v>
      </c>
      <c r="BH22" s="69">
        <v>14.629856837140021</v>
      </c>
      <c r="BI22" s="69">
        <v>13.48452306035848</v>
      </c>
      <c r="BJ22" s="69"/>
      <c r="BK22" s="69">
        <f t="shared" si="41"/>
        <v>-3.2699486116600411</v>
      </c>
      <c r="BL22" s="69">
        <f>'RD T1'!E195</f>
        <v>5.0797298839659515</v>
      </c>
      <c r="BM22" s="69">
        <f t="shared" si="42"/>
        <v>1.8097812723059103</v>
      </c>
      <c r="BO22" t="str">
        <f t="shared" si="43"/>
        <v>52 Skilled metal, electrical and electronic trades</v>
      </c>
      <c r="BP22" s="69">
        <v>10.304981223704285</v>
      </c>
      <c r="BQ22" s="69">
        <v>9.8816830703210332</v>
      </c>
      <c r="BR22" s="69">
        <v>7.897118332790118</v>
      </c>
      <c r="BS22" s="69">
        <v>8.017301942114532</v>
      </c>
      <c r="BT22" s="69">
        <v>7.183871922859387</v>
      </c>
      <c r="BU22" s="69"/>
      <c r="BV22" s="69">
        <f t="shared" si="44"/>
        <v>-0.71324640993073096</v>
      </c>
      <c r="BW22" s="69">
        <f>'RD T1'!E224</f>
        <v>2.7350707593816495</v>
      </c>
      <c r="BX22" s="69">
        <f t="shared" si="45"/>
        <v>2.0218243494509185</v>
      </c>
      <c r="BZ22" t="str">
        <f t="shared" si="46"/>
        <v>52 Skilled metal, electrical and electronic trades</v>
      </c>
      <c r="CA22" s="69">
        <v>3.7008611635201025</v>
      </c>
      <c r="CB22" s="69">
        <v>5.0584113236210291</v>
      </c>
      <c r="CC22" s="69">
        <v>2.7236268113312856</v>
      </c>
      <c r="CD22" s="69">
        <v>2.7849601302976015</v>
      </c>
      <c r="CE22" s="69">
        <v>1.3737225380141889</v>
      </c>
      <c r="CF22" s="69"/>
      <c r="CG22" s="69">
        <f t="shared" si="47"/>
        <v>-1.3499042733170967</v>
      </c>
      <c r="CH22" s="69">
        <f>'RD T1'!E253</f>
        <v>0.82381697431845102</v>
      </c>
      <c r="CI22" s="69">
        <f t="shared" si="48"/>
        <v>-0.5260872989986457</v>
      </c>
      <c r="CK22" t="str">
        <f t="shared" si="49"/>
        <v>52 Skilled metal, electrical and electronic trades</v>
      </c>
      <c r="CL22" s="69">
        <v>1.6739502872339562</v>
      </c>
      <c r="CM22" s="69">
        <v>1.4872244602685565</v>
      </c>
      <c r="CN22" s="69">
        <v>1.065693368225699</v>
      </c>
      <c r="CO22" s="69">
        <v>0.89916193433865899</v>
      </c>
      <c r="CP22" s="69">
        <v>0.62055991118351728</v>
      </c>
      <c r="CQ22" s="69"/>
      <c r="CR22" s="69">
        <f t="shared" si="50"/>
        <v>-0.44513345704218177</v>
      </c>
      <c r="CS22" s="69">
        <f>'RD T1'!E282</f>
        <v>0.29815324231951501</v>
      </c>
      <c r="CT22" s="69">
        <f t="shared" si="51"/>
        <v>-0.14698021472266676</v>
      </c>
    </row>
    <row r="23" spans="1:98" x14ac:dyDescent="0.2">
      <c r="A23" s="10" t="str">
        <f>name!D19</f>
        <v>53 Skilled construction and building trades</v>
      </c>
      <c r="B23" s="69">
        <v>7.6498419012798434E-3</v>
      </c>
      <c r="C23" s="69">
        <v>8.3804192177755338E-3</v>
      </c>
      <c r="D23" s="69">
        <v>5.1349325387717148E-3</v>
      </c>
      <c r="E23" s="69">
        <v>8.3994135031081746E-3</v>
      </c>
      <c r="F23" s="69">
        <v>9.2487267737484807E-3</v>
      </c>
      <c r="G23" s="11"/>
      <c r="H23" s="69">
        <f t="shared" si="26"/>
        <v>4.113794234976766E-3</v>
      </c>
      <c r="I23" s="69">
        <f>'RD T1'!E51</f>
        <v>4.0540366067810286E-3</v>
      </c>
      <c r="J23" s="69">
        <f t="shared" si="27"/>
        <v>8.1678308417577946E-3</v>
      </c>
      <c r="L23" t="str">
        <f t="shared" si="28"/>
        <v>53 Skilled construction and building trades</v>
      </c>
      <c r="M23" s="69">
        <v>0.21009994228161996</v>
      </c>
      <c r="N23" s="69">
        <v>0.27413847108531386</v>
      </c>
      <c r="O23" s="69">
        <v>0.17429692145380235</v>
      </c>
      <c r="P23" s="69">
        <v>0.22298696341170796</v>
      </c>
      <c r="Q23" s="69">
        <v>0.28415562005669337</v>
      </c>
      <c r="R23" s="11"/>
      <c r="S23" s="69">
        <f t="shared" si="29"/>
        <v>0.10985869860289102</v>
      </c>
      <c r="T23" s="69">
        <f>'RD T1'!E80</f>
        <v>0.13083362120856096</v>
      </c>
      <c r="U23" s="69">
        <f t="shared" si="30"/>
        <v>0.24069231981145198</v>
      </c>
      <c r="W23" t="str">
        <f t="shared" si="31"/>
        <v>53 Skilled construction and building trades</v>
      </c>
      <c r="X23" s="69">
        <v>0.82417844171894539</v>
      </c>
      <c r="Y23" s="69">
        <v>0.73352714235794281</v>
      </c>
      <c r="Z23" s="69">
        <v>0.56598389365605151</v>
      </c>
      <c r="AA23" s="69">
        <v>0.63021171201391424</v>
      </c>
      <c r="AB23" s="69">
        <v>0.61169020665089147</v>
      </c>
      <c r="AC23" s="69"/>
      <c r="AD23" s="69">
        <f t="shared" si="32"/>
        <v>4.5706312994839959E-2</v>
      </c>
      <c r="AE23" s="69">
        <f>'RD T1'!E109</f>
        <v>0.32099567925699951</v>
      </c>
      <c r="AF23" s="69">
        <f t="shared" si="33"/>
        <v>0.36670199225183947</v>
      </c>
      <c r="AH23" t="str">
        <f t="shared" si="34"/>
        <v>53 Skilled construction and building trades</v>
      </c>
      <c r="AI23" s="69">
        <v>0.54063425414476562</v>
      </c>
      <c r="AJ23" s="69">
        <v>0.52365058775938367</v>
      </c>
      <c r="AK23" s="69">
        <v>0.43077181047116797</v>
      </c>
      <c r="AL23" s="69">
        <v>0.48291673865236806</v>
      </c>
      <c r="AM23" s="69">
        <v>0.50419192790357004</v>
      </c>
      <c r="AN23" s="69"/>
      <c r="AO23" s="69">
        <f t="shared" si="35"/>
        <v>7.3420117432402066E-2</v>
      </c>
      <c r="AP23" s="69">
        <f>'RD T1'!E138</f>
        <v>0.26523456031213422</v>
      </c>
      <c r="AQ23" s="69">
        <f t="shared" si="36"/>
        <v>0.33865467774453628</v>
      </c>
      <c r="AS23" t="str">
        <f t="shared" si="37"/>
        <v>53 Skilled construction and building trades</v>
      </c>
      <c r="AT23" s="69">
        <v>0.76058084394711389</v>
      </c>
      <c r="AU23" s="69">
        <v>0.74661724799967566</v>
      </c>
      <c r="AV23" s="69">
        <v>0.62091744158087314</v>
      </c>
      <c r="AW23" s="69">
        <v>0.66758341731522575</v>
      </c>
      <c r="AX23" s="69">
        <v>0.64853311907275735</v>
      </c>
      <c r="AY23" s="69"/>
      <c r="AZ23" s="69">
        <f t="shared" si="38"/>
        <v>2.7615677491884205E-2</v>
      </c>
      <c r="BA23" s="69">
        <f>'RD T1'!E167</f>
        <v>0.3478580112676869</v>
      </c>
      <c r="BB23" s="69">
        <f t="shared" si="39"/>
        <v>0.3754736887595711</v>
      </c>
      <c r="BD23" t="str">
        <f t="shared" si="40"/>
        <v>53 Skilled construction and building trades</v>
      </c>
      <c r="BE23" s="69">
        <v>12.019852520480551</v>
      </c>
      <c r="BF23" s="69">
        <v>11.874446687145232</v>
      </c>
      <c r="BG23" s="69">
        <v>11.5028627522198</v>
      </c>
      <c r="BH23" s="69">
        <v>9.4512608010006431</v>
      </c>
      <c r="BI23" s="69">
        <v>7.9021597518537741</v>
      </c>
      <c r="BJ23" s="69"/>
      <c r="BK23" s="69">
        <f t="shared" si="41"/>
        <v>-3.6007030003660256</v>
      </c>
      <c r="BL23" s="69">
        <f>'RD T1'!E196</f>
        <v>3.5200696580883442</v>
      </c>
      <c r="BM23" s="69">
        <f t="shared" si="42"/>
        <v>-8.0633342277681486E-2</v>
      </c>
      <c r="BO23" t="str">
        <f t="shared" si="43"/>
        <v>53 Skilled construction and building trades</v>
      </c>
      <c r="BP23" s="69">
        <v>10.458851963768648</v>
      </c>
      <c r="BQ23" s="69">
        <v>11.675153416618231</v>
      </c>
      <c r="BR23" s="69">
        <v>9.4131321346751342</v>
      </c>
      <c r="BS23" s="69">
        <v>10.057974687637438</v>
      </c>
      <c r="BT23" s="69">
        <v>10.254931160224851</v>
      </c>
      <c r="BU23" s="69"/>
      <c r="BV23" s="69">
        <f t="shared" si="44"/>
        <v>0.84179902554971697</v>
      </c>
      <c r="BW23" s="69">
        <f>'RD T1'!E225</f>
        <v>4.3166581336374987</v>
      </c>
      <c r="BX23" s="69">
        <f t="shared" si="45"/>
        <v>5.1584571591872157</v>
      </c>
      <c r="BZ23" t="str">
        <f t="shared" si="46"/>
        <v>53 Skilled construction and building trades</v>
      </c>
      <c r="CA23" s="69">
        <v>3.7132908031294689</v>
      </c>
      <c r="CB23" s="69">
        <v>5.5531043051839726</v>
      </c>
      <c r="CC23" s="69">
        <v>2.9723640280661994</v>
      </c>
      <c r="CD23" s="69">
        <v>3.0712668286541902</v>
      </c>
      <c r="CE23" s="69">
        <v>2.120891107248613</v>
      </c>
      <c r="CF23" s="69"/>
      <c r="CG23" s="69">
        <f t="shared" si="47"/>
        <v>-0.85147292081758641</v>
      </c>
      <c r="CH23" s="69">
        <f>'RD T1'!E254</f>
        <v>1.0961262364934923</v>
      </c>
      <c r="CI23" s="69">
        <f t="shared" si="48"/>
        <v>0.24465331567590587</v>
      </c>
      <c r="CK23" t="str">
        <f t="shared" si="49"/>
        <v>53 Skilled construction and building trades</v>
      </c>
      <c r="CL23" s="69">
        <v>2.2235376387888066</v>
      </c>
      <c r="CM23" s="69">
        <v>2.2217808772053953</v>
      </c>
      <c r="CN23" s="69">
        <v>1.569618467968724</v>
      </c>
      <c r="CO23" s="69">
        <v>0.98377985693538506</v>
      </c>
      <c r="CP23" s="69">
        <v>0.18578386230685207</v>
      </c>
      <c r="CQ23" s="69"/>
      <c r="CR23" s="69">
        <f t="shared" si="50"/>
        <v>-1.383834605661872</v>
      </c>
      <c r="CS23" s="69">
        <f>'RD T1'!E283</f>
        <v>0.23756055072617094</v>
      </c>
      <c r="CT23" s="69">
        <f t="shared" si="51"/>
        <v>-1.1462740549357011</v>
      </c>
    </row>
    <row r="24" spans="1:98" x14ac:dyDescent="0.2">
      <c r="A24" s="10" t="str">
        <f>name!D20</f>
        <v>54 Textiles, printing and other skilled trades</v>
      </c>
      <c r="B24" s="69">
        <v>5.2768669801593338E-2</v>
      </c>
      <c r="C24" s="69">
        <v>5.202848722353505E-2</v>
      </c>
      <c r="D24" s="69">
        <v>3.897404083264449E-2</v>
      </c>
      <c r="E24" s="69">
        <v>5.3469910115702929E-2</v>
      </c>
      <c r="F24" s="69">
        <v>6.9957396799001634E-2</v>
      </c>
      <c r="G24" s="11"/>
      <c r="H24" s="69">
        <f t="shared" si="26"/>
        <v>3.0983355966357144E-2</v>
      </c>
      <c r="I24" s="69">
        <f>'RD T1'!E52</f>
        <v>3.3916059553534411E-2</v>
      </c>
      <c r="J24" s="69">
        <f t="shared" si="27"/>
        <v>6.4899415519891562E-2</v>
      </c>
      <c r="L24" t="str">
        <f t="shared" si="28"/>
        <v>54 Textiles, printing and other skilled trades</v>
      </c>
      <c r="M24" s="69">
        <v>0.36183996554488923</v>
      </c>
      <c r="N24" s="69">
        <v>0.4346785220415032</v>
      </c>
      <c r="O24" s="69">
        <v>0.42621151796390927</v>
      </c>
      <c r="P24" s="69">
        <v>0.52548422713023402</v>
      </c>
      <c r="Q24" s="69">
        <v>0.73230063468696149</v>
      </c>
      <c r="R24" s="11"/>
      <c r="S24" s="69">
        <f t="shared" si="29"/>
        <v>0.30608911672305222</v>
      </c>
      <c r="T24" s="69">
        <f>'RD T1'!E81</f>
        <v>0.35297421332230566</v>
      </c>
      <c r="U24" s="69">
        <f t="shared" si="30"/>
        <v>0.65906333004535789</v>
      </c>
      <c r="W24" t="str">
        <f t="shared" si="31"/>
        <v>54 Textiles, printing and other skilled trades</v>
      </c>
      <c r="X24" s="69">
        <v>1.4250145590762417</v>
      </c>
      <c r="Y24" s="69">
        <v>1.3361551023207052</v>
      </c>
      <c r="Z24" s="69">
        <v>1.2231469511400805</v>
      </c>
      <c r="AA24" s="69">
        <v>1.5694713711079564</v>
      </c>
      <c r="AB24" s="69">
        <v>2.0294951624076112</v>
      </c>
      <c r="AC24" s="69"/>
      <c r="AD24" s="69">
        <f t="shared" si="32"/>
        <v>0.80634821126753065</v>
      </c>
      <c r="AE24" s="69">
        <f>'RD T1'!E110</f>
        <v>1.009644918342167</v>
      </c>
      <c r="AF24" s="69">
        <f t="shared" si="33"/>
        <v>1.8159931296096976</v>
      </c>
      <c r="AH24" t="str">
        <f t="shared" si="34"/>
        <v>54 Textiles, printing and other skilled trades</v>
      </c>
      <c r="AI24" s="69">
        <v>0.57281501287591852</v>
      </c>
      <c r="AJ24" s="69">
        <v>0.52605488324719851</v>
      </c>
      <c r="AK24" s="69">
        <v>0.60858443622360614</v>
      </c>
      <c r="AL24" s="69">
        <v>0.69747418299488295</v>
      </c>
      <c r="AM24" s="69">
        <v>1.0034665702699541</v>
      </c>
      <c r="AN24" s="69"/>
      <c r="AO24" s="69">
        <f t="shared" si="35"/>
        <v>0.39488213404634798</v>
      </c>
      <c r="AP24" s="69">
        <f>'RD T1'!E139</f>
        <v>0.49372154748280339</v>
      </c>
      <c r="AQ24" s="69">
        <f t="shared" si="36"/>
        <v>0.88860368152915137</v>
      </c>
      <c r="AS24" t="str">
        <f t="shared" si="37"/>
        <v>54 Textiles, printing and other skilled trades</v>
      </c>
      <c r="AT24" s="69">
        <v>0.58719493973489068</v>
      </c>
      <c r="AU24" s="69">
        <v>0.48963076048696441</v>
      </c>
      <c r="AV24" s="69">
        <v>0.50148916118623577</v>
      </c>
      <c r="AW24" s="69">
        <v>0.58588683042823486</v>
      </c>
      <c r="AX24" s="69">
        <v>0.65669637369926781</v>
      </c>
      <c r="AY24" s="69"/>
      <c r="AZ24" s="69">
        <f t="shared" si="38"/>
        <v>0.15520721251303204</v>
      </c>
      <c r="BA24" s="69">
        <f>'RD T1'!E168</f>
        <v>0.3486285846051238</v>
      </c>
      <c r="BB24" s="69">
        <f t="shared" si="39"/>
        <v>0.50383579711815585</v>
      </c>
      <c r="BD24" t="str">
        <f t="shared" si="40"/>
        <v>54 Textiles, printing and other skilled trades</v>
      </c>
      <c r="BE24" s="69">
        <v>5.0795785231512518</v>
      </c>
      <c r="BF24" s="69">
        <v>4.2746105153539098</v>
      </c>
      <c r="BG24" s="69">
        <v>4.4365453663695078</v>
      </c>
      <c r="BH24" s="69">
        <v>4.8751633959289364</v>
      </c>
      <c r="BI24" s="69">
        <v>5.5188968477619298</v>
      </c>
      <c r="BJ24" s="69"/>
      <c r="BK24" s="69">
        <f t="shared" si="41"/>
        <v>1.082351481392422</v>
      </c>
      <c r="BL24" s="69">
        <f>'RD T1'!E197</f>
        <v>2.2233041395142026</v>
      </c>
      <c r="BM24" s="69">
        <f t="shared" si="42"/>
        <v>3.3056556209066246</v>
      </c>
      <c r="BO24" t="str">
        <f t="shared" si="43"/>
        <v>54 Textiles, printing and other skilled trades</v>
      </c>
      <c r="BP24" s="69">
        <v>5.6783332533422701</v>
      </c>
      <c r="BQ24" s="69">
        <v>4.8421962771157361</v>
      </c>
      <c r="BR24" s="69">
        <v>4.7723551415314631</v>
      </c>
      <c r="BS24" s="69">
        <v>4.4264848867792645</v>
      </c>
      <c r="BT24" s="69">
        <v>3.9827259486473752</v>
      </c>
      <c r="BU24" s="69"/>
      <c r="BV24" s="69">
        <f t="shared" si="44"/>
        <v>-0.78962919288408795</v>
      </c>
      <c r="BW24" s="69">
        <f>'RD T1'!E226</f>
        <v>1.6746793061734229</v>
      </c>
      <c r="BX24" s="69">
        <f t="shared" si="45"/>
        <v>0.88505011328933492</v>
      </c>
      <c r="BZ24" t="str">
        <f t="shared" si="46"/>
        <v>54 Textiles, printing and other skilled trades</v>
      </c>
      <c r="CA24" s="69">
        <v>3.407806352569303</v>
      </c>
      <c r="CB24" s="69">
        <v>3.5111733964404999</v>
      </c>
      <c r="CC24" s="69">
        <v>2.7802557783898618</v>
      </c>
      <c r="CD24" s="69">
        <v>3.0038712927795501</v>
      </c>
      <c r="CE24" s="69">
        <v>1.9538404608241482</v>
      </c>
      <c r="CF24" s="69"/>
      <c r="CG24" s="69">
        <f t="shared" si="47"/>
        <v>-0.82641531756571363</v>
      </c>
      <c r="CH24" s="69">
        <f>'RD T1'!E255</f>
        <v>0.97948759169412536</v>
      </c>
      <c r="CI24" s="69">
        <f t="shared" si="48"/>
        <v>0.15307227412841173</v>
      </c>
      <c r="CK24" t="str">
        <f t="shared" si="49"/>
        <v>54 Textiles, printing and other skilled trades</v>
      </c>
      <c r="CL24" s="69">
        <v>2.1054271879686901</v>
      </c>
      <c r="CM24" s="69">
        <v>1.7302757360758994</v>
      </c>
      <c r="CN24" s="69">
        <v>1.3696981384241167</v>
      </c>
      <c r="CO24" s="69">
        <v>1.1927013608083616</v>
      </c>
      <c r="CP24" s="69">
        <v>0.98110455180333345</v>
      </c>
      <c r="CQ24" s="69"/>
      <c r="CR24" s="69">
        <f t="shared" si="50"/>
        <v>-0.38859358662078325</v>
      </c>
      <c r="CS24" s="69">
        <f>'RD T1'!E284</f>
        <v>0.40484348984598112</v>
      </c>
      <c r="CT24" s="69">
        <f t="shared" si="51"/>
        <v>1.624990322519787E-2</v>
      </c>
    </row>
    <row r="25" spans="1:98" x14ac:dyDescent="0.2">
      <c r="A25" s="10" t="str">
        <f>name!D21</f>
        <v>61 Caring personal service occupations</v>
      </c>
      <c r="B25" s="69">
        <v>3.3763994714071231E-2</v>
      </c>
      <c r="C25" s="69">
        <v>4.1063266851585879E-2</v>
      </c>
      <c r="D25" s="69">
        <v>3.3131266282902597E-2</v>
      </c>
      <c r="E25" s="69">
        <v>4.0954263196633638E-2</v>
      </c>
      <c r="F25" s="69">
        <v>5.0974067880370406E-2</v>
      </c>
      <c r="G25" s="11"/>
      <c r="H25" s="69">
        <f t="shared" si="26"/>
        <v>1.784280159746781E-2</v>
      </c>
      <c r="I25" s="69">
        <f>'RD T1'!E53</f>
        <v>2.6657200180114485E-2</v>
      </c>
      <c r="J25" s="69">
        <f t="shared" si="27"/>
        <v>4.4500001777582295E-2</v>
      </c>
      <c r="L25" t="str">
        <f t="shared" si="28"/>
        <v>61 Caring personal service occupations</v>
      </c>
      <c r="M25" s="69">
        <v>1.7475473369587844</v>
      </c>
      <c r="N25" s="69">
        <v>2.3457945264573796</v>
      </c>
      <c r="O25" s="69">
        <v>1.8943001137874413</v>
      </c>
      <c r="P25" s="69">
        <v>2.3743592714425024</v>
      </c>
      <c r="Q25" s="69">
        <v>2.8782799893079911</v>
      </c>
      <c r="R25" s="11"/>
      <c r="S25" s="69">
        <f t="shared" si="29"/>
        <v>0.98397987552054977</v>
      </c>
      <c r="T25" s="69">
        <f>'RD T1'!E82</f>
        <v>1.6090787731433316</v>
      </c>
      <c r="U25" s="69">
        <f t="shared" si="30"/>
        <v>2.5930586486638814</v>
      </c>
      <c r="W25" t="str">
        <f t="shared" si="31"/>
        <v>61 Caring personal service occupations</v>
      </c>
      <c r="X25" s="69">
        <v>6.2928386515799444</v>
      </c>
      <c r="Y25" s="69">
        <v>6.8049493065342945</v>
      </c>
      <c r="Z25" s="69">
        <v>7.0299688283888697</v>
      </c>
      <c r="AA25" s="69">
        <v>8.2070415022869199</v>
      </c>
      <c r="AB25" s="69">
        <v>10.408434236397541</v>
      </c>
      <c r="AC25" s="69"/>
      <c r="AD25" s="69">
        <f t="shared" si="32"/>
        <v>3.3784654080086716</v>
      </c>
      <c r="AE25" s="69">
        <f>'RD T1'!E111</f>
        <v>5.8408055947009592</v>
      </c>
      <c r="AF25" s="69">
        <f t="shared" si="33"/>
        <v>9.2192710027096307</v>
      </c>
      <c r="AH25" t="str">
        <f t="shared" si="34"/>
        <v>61 Caring personal service occupations</v>
      </c>
      <c r="AI25" s="69">
        <v>5.7617463965649884</v>
      </c>
      <c r="AJ25" s="69">
        <v>5.2900852781051828</v>
      </c>
      <c r="AK25" s="69">
        <v>5.8244730150319004</v>
      </c>
      <c r="AL25" s="69">
        <v>5.5602692454375537</v>
      </c>
      <c r="AM25" s="69">
        <v>5.9247798336958075</v>
      </c>
      <c r="AN25" s="69"/>
      <c r="AO25" s="69">
        <f t="shared" si="35"/>
        <v>0.10030681866390712</v>
      </c>
      <c r="AP25" s="69">
        <f>'RD T1'!E140</f>
        <v>3.3720006817319481</v>
      </c>
      <c r="AQ25" s="69">
        <f t="shared" si="36"/>
        <v>3.4723075003958552</v>
      </c>
      <c r="AS25" t="str">
        <f t="shared" si="37"/>
        <v>61 Caring personal service occupations</v>
      </c>
      <c r="AT25" s="69">
        <v>3.0135273703372825</v>
      </c>
      <c r="AU25" s="69">
        <v>2.9627253664928634</v>
      </c>
      <c r="AV25" s="69">
        <v>3.2164250943078385</v>
      </c>
      <c r="AW25" s="69">
        <v>3.1700111656104912</v>
      </c>
      <c r="AX25" s="69">
        <v>3.4329416137531381</v>
      </c>
      <c r="AY25" s="69"/>
      <c r="AZ25" s="69">
        <f t="shared" si="38"/>
        <v>0.21651651944529959</v>
      </c>
      <c r="BA25" s="69">
        <f>'RD T1'!E169</f>
        <v>1.9981378239713197</v>
      </c>
      <c r="BB25" s="69">
        <f t="shared" si="39"/>
        <v>2.214654343416619</v>
      </c>
      <c r="BD25" t="str">
        <f t="shared" si="40"/>
        <v>61 Caring personal service occupations</v>
      </c>
      <c r="BE25" s="69">
        <v>22.511531675176045</v>
      </c>
      <c r="BF25" s="69">
        <v>23.748912209567777</v>
      </c>
      <c r="BG25" s="69">
        <v>24.674283760044514</v>
      </c>
      <c r="BH25" s="69">
        <v>27.494603849437087</v>
      </c>
      <c r="BI25" s="69">
        <v>30.976653935066235</v>
      </c>
      <c r="BJ25" s="69"/>
      <c r="BK25" s="69">
        <f t="shared" si="41"/>
        <v>6.3023701750217214</v>
      </c>
      <c r="BL25" s="69">
        <f>'RD T1'!E198</f>
        <v>16.46504748746986</v>
      </c>
      <c r="BM25" s="69">
        <f t="shared" si="42"/>
        <v>22.767417662491582</v>
      </c>
      <c r="BO25" t="str">
        <f t="shared" si="43"/>
        <v>61 Caring personal service occupations</v>
      </c>
      <c r="BP25" s="69">
        <v>19.273467213723261</v>
      </c>
      <c r="BQ25" s="69">
        <v>16.669712906067225</v>
      </c>
      <c r="BR25" s="69">
        <v>17.251997974074111</v>
      </c>
      <c r="BS25" s="69">
        <v>15.025774019691703</v>
      </c>
      <c r="BT25" s="69">
        <v>10.872725116844713</v>
      </c>
      <c r="BU25" s="69"/>
      <c r="BV25" s="69">
        <f t="shared" si="44"/>
        <v>-6.3792728572293989</v>
      </c>
      <c r="BW25" s="69">
        <f>'RD T1'!E227</f>
        <v>6.7082473393951112</v>
      </c>
      <c r="BX25" s="69">
        <f t="shared" si="45"/>
        <v>0.32897448216571235</v>
      </c>
      <c r="BZ25" t="str">
        <f t="shared" si="46"/>
        <v>61 Caring personal service occupations</v>
      </c>
      <c r="CA25" s="69">
        <v>5.3022536024673075</v>
      </c>
      <c r="CB25" s="69">
        <v>2.8613497800257175</v>
      </c>
      <c r="CC25" s="69">
        <v>2.3080736652287928</v>
      </c>
      <c r="CD25" s="69">
        <v>1.7993971386663066</v>
      </c>
      <c r="CE25" s="69">
        <v>1.4443930377183523</v>
      </c>
      <c r="CF25" s="69"/>
      <c r="CG25" s="69">
        <f t="shared" si="47"/>
        <v>-0.8636806275104405</v>
      </c>
      <c r="CH25" s="69">
        <f>'RD T1'!E256</f>
        <v>0.57120881429787773</v>
      </c>
      <c r="CI25" s="69">
        <f t="shared" si="48"/>
        <v>-0.29247181321256277</v>
      </c>
      <c r="CK25" t="str">
        <f t="shared" si="49"/>
        <v>61 Caring personal service occupations</v>
      </c>
      <c r="CL25" s="69">
        <v>0.92668259364701866</v>
      </c>
      <c r="CM25" s="69">
        <v>0.85649135132649956</v>
      </c>
      <c r="CN25" s="69">
        <v>0.69748300838347166</v>
      </c>
      <c r="CO25" s="69">
        <v>0.75150231618187069</v>
      </c>
      <c r="CP25" s="69">
        <v>0.70137252943652129</v>
      </c>
      <c r="CQ25" s="69"/>
      <c r="CR25" s="69">
        <f t="shared" si="50"/>
        <v>3.8895210530496271E-3</v>
      </c>
      <c r="CS25" s="69">
        <f>'RD T1'!E285</f>
        <v>0.22457695544089609</v>
      </c>
      <c r="CT25" s="69">
        <f t="shared" si="51"/>
        <v>0.22846647649394572</v>
      </c>
    </row>
    <row r="26" spans="1:98" x14ac:dyDescent="0.2">
      <c r="A26" s="10" t="str">
        <f>name!D22</f>
        <v>62 Leisure, travel and related personal service occupations</v>
      </c>
      <c r="B26" s="69">
        <v>1.9632093438581619E-2</v>
      </c>
      <c r="C26" s="69">
        <v>1.8415299257664525E-2</v>
      </c>
      <c r="D26" s="69">
        <v>2.1527047560040233E-2</v>
      </c>
      <c r="E26" s="69">
        <v>2.7126642089077068E-2</v>
      </c>
      <c r="F26" s="69">
        <v>3.909296478508998E-2</v>
      </c>
      <c r="G26" s="11"/>
      <c r="H26" s="69">
        <f t="shared" si="26"/>
        <v>1.7565917225049747E-2</v>
      </c>
      <c r="I26" s="69">
        <f>'RD T1'!E54</f>
        <v>1.8060631787854206E-2</v>
      </c>
      <c r="J26" s="69">
        <f t="shared" si="27"/>
        <v>3.5626549012903949E-2</v>
      </c>
      <c r="L26" t="str">
        <f t="shared" si="28"/>
        <v>62 Leisure, travel and related personal service occupations</v>
      </c>
      <c r="M26" s="69">
        <v>0.33762123103116382</v>
      </c>
      <c r="N26" s="69">
        <v>0.51581015846918277</v>
      </c>
      <c r="O26" s="69">
        <v>0.37721042908341207</v>
      </c>
      <c r="P26" s="69">
        <v>0.39975304864473882</v>
      </c>
      <c r="Q26" s="69">
        <v>0.49526665741718828</v>
      </c>
      <c r="R26" s="11"/>
      <c r="S26" s="69">
        <f t="shared" si="29"/>
        <v>0.11805622833377621</v>
      </c>
      <c r="T26" s="69">
        <f>'RD T1'!E83</f>
        <v>0.2641146516160241</v>
      </c>
      <c r="U26" s="69">
        <f t="shared" si="30"/>
        <v>0.38217087994980031</v>
      </c>
      <c r="W26" t="str">
        <f t="shared" si="31"/>
        <v>62 Leisure, travel and related personal service occupations</v>
      </c>
      <c r="X26" s="69">
        <v>1.544397482396773</v>
      </c>
      <c r="Y26" s="69">
        <v>1.8440245209933293</v>
      </c>
      <c r="Z26" s="69">
        <v>1.86900999854108</v>
      </c>
      <c r="AA26" s="69">
        <v>2.1028975597374173</v>
      </c>
      <c r="AB26" s="69">
        <v>2.878050606119622</v>
      </c>
      <c r="AC26" s="69"/>
      <c r="AD26" s="69">
        <f t="shared" si="32"/>
        <v>1.0090406075785421</v>
      </c>
      <c r="AE26" s="69">
        <f>'RD T1'!E112</f>
        <v>1.4908989594353315</v>
      </c>
      <c r="AF26" s="69">
        <f t="shared" si="33"/>
        <v>2.4999395670138735</v>
      </c>
      <c r="AH26" t="str">
        <f t="shared" si="34"/>
        <v>62 Leisure, travel and related personal service occupations</v>
      </c>
      <c r="AI26" s="69">
        <v>1.0063314854182457</v>
      </c>
      <c r="AJ26" s="69">
        <v>1.2121116313672649</v>
      </c>
      <c r="AK26" s="69">
        <v>1.2795182262930715</v>
      </c>
      <c r="AL26" s="69">
        <v>1.3534296771175574</v>
      </c>
      <c r="AM26" s="69">
        <v>1.9264836599492661</v>
      </c>
      <c r="AN26" s="69"/>
      <c r="AO26" s="69">
        <f t="shared" si="35"/>
        <v>0.64696543365619452</v>
      </c>
      <c r="AP26" s="69">
        <f>'RD T1'!E141</f>
        <v>0.98311698476691955</v>
      </c>
      <c r="AQ26" s="69">
        <f t="shared" si="36"/>
        <v>1.6300824184231142</v>
      </c>
      <c r="AS26" t="str">
        <f t="shared" si="37"/>
        <v>62 Leisure, travel and related personal service occupations</v>
      </c>
      <c r="AT26" s="69">
        <v>1.2021746801437996</v>
      </c>
      <c r="AU26" s="69">
        <v>1.4950103685113347</v>
      </c>
      <c r="AV26" s="69">
        <v>1.6428974610291429</v>
      </c>
      <c r="AW26" s="69">
        <v>1.72852850869137</v>
      </c>
      <c r="AX26" s="69">
        <v>2.4650986376019328</v>
      </c>
      <c r="AY26" s="69"/>
      <c r="AZ26" s="69">
        <f t="shared" si="38"/>
        <v>0.8222011765727899</v>
      </c>
      <c r="BA26" s="69">
        <f>'RD T1'!E170</f>
        <v>1.2361280270383022</v>
      </c>
      <c r="BB26" s="69">
        <f t="shared" si="39"/>
        <v>2.0583292036110921</v>
      </c>
      <c r="BD26" t="str">
        <f t="shared" si="40"/>
        <v>62 Leisure, travel and related personal service occupations</v>
      </c>
      <c r="BE26" s="69">
        <v>5.2959089953378804</v>
      </c>
      <c r="BF26" s="69">
        <v>5.6357073143336294</v>
      </c>
      <c r="BG26" s="69">
        <v>5.4778989942916194</v>
      </c>
      <c r="BH26" s="69">
        <v>5.0912230881914251</v>
      </c>
      <c r="BI26" s="69">
        <v>5.2726729685908396</v>
      </c>
      <c r="BJ26" s="69"/>
      <c r="BK26" s="69">
        <f t="shared" si="41"/>
        <v>-0.20522602570077986</v>
      </c>
      <c r="BL26" s="69">
        <f>'RD T1'!E199</f>
        <v>2.4275175541217324</v>
      </c>
      <c r="BM26" s="69">
        <f t="shared" si="42"/>
        <v>2.2222915284209526</v>
      </c>
      <c r="BO26" t="str">
        <f t="shared" si="43"/>
        <v>62 Leisure, travel and related personal service occupations</v>
      </c>
      <c r="BP26" s="69">
        <v>5.931729223757003</v>
      </c>
      <c r="BQ26" s="69">
        <v>5.9991885959099527</v>
      </c>
      <c r="BR26" s="69">
        <v>5.5422660804607933</v>
      </c>
      <c r="BS26" s="69">
        <v>4.3843827314332069</v>
      </c>
      <c r="BT26" s="69">
        <v>3.472350317971213</v>
      </c>
      <c r="BU26" s="69"/>
      <c r="BV26" s="69">
        <f t="shared" si="44"/>
        <v>-2.0699157624895803</v>
      </c>
      <c r="BW26" s="69">
        <f>'RD T1'!E228</f>
        <v>1.9186963090637623</v>
      </c>
      <c r="BX26" s="69">
        <f t="shared" si="45"/>
        <v>-0.151219453425818</v>
      </c>
      <c r="BZ26" t="str">
        <f t="shared" si="46"/>
        <v>62 Leisure, travel and related personal service occupations</v>
      </c>
      <c r="CA26" s="69">
        <v>3.5098888113450144</v>
      </c>
      <c r="CB26" s="69">
        <v>3.6617191796256767</v>
      </c>
      <c r="CC26" s="69">
        <v>3.1281634232131363</v>
      </c>
      <c r="CD26" s="69">
        <v>2.6688293739807318</v>
      </c>
      <c r="CE26" s="69">
        <v>1.6447563066245225</v>
      </c>
      <c r="CF26" s="69"/>
      <c r="CG26" s="69">
        <f t="shared" si="47"/>
        <v>-1.4834071165886138</v>
      </c>
      <c r="CH26" s="69">
        <f>'RD T1'!E257</f>
        <v>0.97270191012291041</v>
      </c>
      <c r="CI26" s="69">
        <f t="shared" si="48"/>
        <v>-0.51070520646570339</v>
      </c>
      <c r="CK26" t="str">
        <f t="shared" si="49"/>
        <v>62 Leisure, travel and related personal service occupations</v>
      </c>
      <c r="CL26" s="69">
        <v>1.9195549571649608</v>
      </c>
      <c r="CM26" s="69">
        <v>1.4953539096121389</v>
      </c>
      <c r="CN26" s="69">
        <v>1.0710790743195628</v>
      </c>
      <c r="CO26" s="69">
        <v>0.74277219594867006</v>
      </c>
      <c r="CP26" s="69">
        <v>0.51562317412243053</v>
      </c>
      <c r="CQ26" s="69"/>
      <c r="CR26" s="69">
        <f t="shared" si="50"/>
        <v>-0.55545590019713231</v>
      </c>
      <c r="CS26" s="69">
        <f>'RD T1'!E286</f>
        <v>0.23473286442683661</v>
      </c>
      <c r="CT26" s="69">
        <f t="shared" si="51"/>
        <v>-0.32072303577029571</v>
      </c>
    </row>
    <row r="27" spans="1:98" x14ac:dyDescent="0.2">
      <c r="A27" s="10" t="str">
        <f>name!D23</f>
        <v>63 Community and civil enforcement occupations</v>
      </c>
      <c r="B27" s="69">
        <v>1.4175752437725784E-3</v>
      </c>
      <c r="C27" s="69">
        <v>2.1627846704362864E-3</v>
      </c>
      <c r="D27" s="69">
        <v>1.7345864019334518E-3</v>
      </c>
      <c r="E27" s="69">
        <v>2.0344310328146414E-3</v>
      </c>
      <c r="F27" s="69">
        <v>2.8613199759314747E-3</v>
      </c>
      <c r="G27" s="11"/>
      <c r="H27" s="69">
        <f t="shared" si="26"/>
        <v>1.1267335739980229E-3</v>
      </c>
      <c r="I27" s="69">
        <f>'RD T1'!E55</f>
        <v>1.3504048474852423E-3</v>
      </c>
      <c r="J27" s="69">
        <f t="shared" si="27"/>
        <v>2.4771384214832652E-3</v>
      </c>
      <c r="L27" t="str">
        <f t="shared" si="28"/>
        <v>63 Community and civil enforcement occupations</v>
      </c>
      <c r="M27" s="69">
        <v>2.5257649627324238E-2</v>
      </c>
      <c r="N27" s="69">
        <v>3.350940648054599E-2</v>
      </c>
      <c r="O27" s="69">
        <v>3.3888774517511704E-2</v>
      </c>
      <c r="P27" s="69">
        <v>3.0189269033019609E-2</v>
      </c>
      <c r="Q27" s="69">
        <v>4.5377995854846483E-2</v>
      </c>
      <c r="R27" s="11"/>
      <c r="S27" s="69">
        <f t="shared" si="29"/>
        <v>1.1489221337334779E-2</v>
      </c>
      <c r="T27" s="69">
        <f>'RD T1'!E84</f>
        <v>2.0533854024660948E-2</v>
      </c>
      <c r="U27" s="69">
        <f t="shared" si="30"/>
        <v>3.2023075361995723E-2</v>
      </c>
      <c r="W27" t="str">
        <f t="shared" si="31"/>
        <v>63 Community and civil enforcement occupations</v>
      </c>
      <c r="X27" s="69">
        <v>0.16336830421794313</v>
      </c>
      <c r="Y27" s="69">
        <v>0.17374529138779068</v>
      </c>
      <c r="Z27" s="69">
        <v>0.17744550411750842</v>
      </c>
      <c r="AA27" s="69">
        <v>0.19753401152227432</v>
      </c>
      <c r="AB27" s="69">
        <v>0.25428819000947467</v>
      </c>
      <c r="AC27" s="69"/>
      <c r="AD27" s="69">
        <f t="shared" si="32"/>
        <v>7.6842685891966245E-2</v>
      </c>
      <c r="AE27" s="69">
        <f>'RD T1'!E113</f>
        <v>0.14530627732808873</v>
      </c>
      <c r="AF27" s="69">
        <f t="shared" si="33"/>
        <v>0.22214896322005498</v>
      </c>
      <c r="AH27" t="str">
        <f t="shared" si="34"/>
        <v>63 Community and civil enforcement occupations</v>
      </c>
      <c r="AI27" s="69">
        <v>4.503310098439705E-2</v>
      </c>
      <c r="AJ27" s="69">
        <v>4.3020044297957263E-2</v>
      </c>
      <c r="AK27" s="69">
        <v>5.1379084950347854E-2</v>
      </c>
      <c r="AL27" s="69">
        <v>4.5136484878891624E-2</v>
      </c>
      <c r="AM27" s="69">
        <v>5.5319275059142491E-2</v>
      </c>
      <c r="AN27" s="69"/>
      <c r="AO27" s="69">
        <f t="shared" si="35"/>
        <v>3.9401901087946362E-3</v>
      </c>
      <c r="AP27" s="69">
        <f>'RD T1'!E142</f>
        <v>2.9803692332572067E-2</v>
      </c>
      <c r="AQ27" s="69">
        <f t="shared" si="36"/>
        <v>3.3743882441366703E-2</v>
      </c>
      <c r="AS27" t="str">
        <f t="shared" si="37"/>
        <v>63 Community and civil enforcement occupations</v>
      </c>
      <c r="AT27" s="69">
        <v>4.4573162253682019E-2</v>
      </c>
      <c r="AU27" s="69">
        <v>4.0437056838886265E-2</v>
      </c>
      <c r="AV27" s="69">
        <v>4.4577905028338041E-2</v>
      </c>
      <c r="AW27" s="69">
        <v>3.7051667829202301E-2</v>
      </c>
      <c r="AX27" s="69">
        <v>4.1723776857934027E-2</v>
      </c>
      <c r="AY27" s="69"/>
      <c r="AZ27" s="69">
        <f t="shared" si="38"/>
        <v>-2.8541281704040147E-3</v>
      </c>
      <c r="BA27" s="69">
        <f>'RD T1'!E171</f>
        <v>2.5572521410609648E-2</v>
      </c>
      <c r="BB27" s="69">
        <f t="shared" si="39"/>
        <v>2.2718393240205633E-2</v>
      </c>
      <c r="BD27" t="str">
        <f t="shared" si="40"/>
        <v>63 Community and civil enforcement occupations</v>
      </c>
      <c r="BE27" s="69">
        <v>0.21789184861371552</v>
      </c>
      <c r="BF27" s="69">
        <v>0.14543117481781784</v>
      </c>
      <c r="BG27" s="69">
        <v>0.24902012684882976</v>
      </c>
      <c r="BH27" s="69">
        <v>0.1342821088198442</v>
      </c>
      <c r="BI27" s="69">
        <v>0.1462254473782682</v>
      </c>
      <c r="BJ27" s="69"/>
      <c r="BK27" s="69">
        <f t="shared" si="41"/>
        <v>-0.10279467947056156</v>
      </c>
      <c r="BL27" s="69">
        <f>'RD T1'!E200</f>
        <v>5.6861383046528421E-2</v>
      </c>
      <c r="BM27" s="69">
        <f t="shared" si="42"/>
        <v>-4.593329642403314E-2</v>
      </c>
      <c r="BO27" t="str">
        <f t="shared" si="43"/>
        <v>63 Community and civil enforcement occupations</v>
      </c>
      <c r="BP27" s="69">
        <v>0.3096514063379554</v>
      </c>
      <c r="BQ27" s="69">
        <v>0.26721341120515185</v>
      </c>
      <c r="BR27" s="69">
        <v>0.34232379190231527</v>
      </c>
      <c r="BS27" s="69">
        <v>0.24206977393906001</v>
      </c>
      <c r="BT27" s="69">
        <v>0.26058433522818952</v>
      </c>
      <c r="BU27" s="69"/>
      <c r="BV27" s="69">
        <f t="shared" si="44"/>
        <v>-8.1739456674125743E-2</v>
      </c>
      <c r="BW27" s="69">
        <f>'RD T1'!E229</f>
        <v>0.10711539209801471</v>
      </c>
      <c r="BX27" s="69">
        <f t="shared" si="45"/>
        <v>2.5375935423888968E-2</v>
      </c>
      <c r="BZ27" t="str">
        <f t="shared" si="46"/>
        <v>63 Community and civil enforcement occupations</v>
      </c>
      <c r="CA27" s="69">
        <v>0.19075929472710931</v>
      </c>
      <c r="CB27" s="69">
        <v>0.21895849248143059</v>
      </c>
      <c r="CC27" s="69">
        <v>0.21154191871769371</v>
      </c>
      <c r="CD27" s="69">
        <v>0.17185744548891507</v>
      </c>
      <c r="CE27" s="69">
        <v>0.12965769327627769</v>
      </c>
      <c r="CF27" s="69"/>
      <c r="CG27" s="69">
        <f t="shared" si="47"/>
        <v>-8.188422544141602E-2</v>
      </c>
      <c r="CH27" s="69">
        <f>'RD T1'!E258</f>
        <v>6.4752211819100847E-2</v>
      </c>
      <c r="CI27" s="69">
        <f t="shared" si="48"/>
        <v>-1.7132013622315173E-2</v>
      </c>
      <c r="CK27" t="str">
        <f t="shared" si="49"/>
        <v>63 Community and civil enforcement occupations</v>
      </c>
      <c r="CL27" s="69">
        <v>7.596929931143323E-2</v>
      </c>
      <c r="CM27" s="69">
        <v>5.0751702104903429E-2</v>
      </c>
      <c r="CN27" s="69">
        <v>6.2510785169605565E-2</v>
      </c>
      <c r="CO27" s="69">
        <v>2.4872223051715839E-2</v>
      </c>
      <c r="CP27" s="69">
        <v>1.5311053212284615E-2</v>
      </c>
      <c r="CQ27" s="69"/>
      <c r="CR27" s="69">
        <f t="shared" si="50"/>
        <v>-4.7199731957320953E-2</v>
      </c>
      <c r="CS27" s="69">
        <f>'RD T1'!E287</f>
        <v>6.9811574527004327E-3</v>
      </c>
      <c r="CT27" s="69">
        <f t="shared" si="51"/>
        <v>-4.0218574504620519E-2</v>
      </c>
    </row>
    <row r="28" spans="1:98" x14ac:dyDescent="0.2">
      <c r="A28" s="10" t="str">
        <f>name!D24</f>
        <v>71 Sales occupations</v>
      </c>
      <c r="B28" s="69">
        <v>0.14790652184920935</v>
      </c>
      <c r="C28" s="69">
        <v>0.18218492721488455</v>
      </c>
      <c r="D28" s="69">
        <v>0.11944302968641185</v>
      </c>
      <c r="E28" s="69">
        <v>0.14149105406527859</v>
      </c>
      <c r="F28" s="69">
        <v>0.18024681801931178</v>
      </c>
      <c r="G28" s="11"/>
      <c r="H28" s="69">
        <f t="shared" si="26"/>
        <v>6.0803788332899927E-2</v>
      </c>
      <c r="I28" s="69">
        <f>'RD T1'!E56</f>
        <v>8.2477335934188295E-2</v>
      </c>
      <c r="J28" s="69">
        <f t="shared" si="27"/>
        <v>0.14328112426708822</v>
      </c>
      <c r="L28" t="str">
        <f t="shared" si="28"/>
        <v>71 Sales occupations</v>
      </c>
      <c r="M28" s="69">
        <v>1.7864159305047462</v>
      </c>
      <c r="N28" s="69">
        <v>2.3054878739066336</v>
      </c>
      <c r="O28" s="69">
        <v>1.8650527412489375</v>
      </c>
      <c r="P28" s="69">
        <v>2.3331557325305585</v>
      </c>
      <c r="Q28" s="69">
        <v>3.282374162789325</v>
      </c>
      <c r="R28" s="11"/>
      <c r="S28" s="69">
        <f t="shared" si="29"/>
        <v>1.4173214215403875</v>
      </c>
      <c r="T28" s="69">
        <f>'RD T1'!E85</f>
        <v>1.4737956734047735</v>
      </c>
      <c r="U28" s="69">
        <f t="shared" si="30"/>
        <v>2.891117094945161</v>
      </c>
      <c r="W28" t="str">
        <f t="shared" si="31"/>
        <v>71 Sales occupations</v>
      </c>
      <c r="X28" s="69">
        <v>8.241395409507744</v>
      </c>
      <c r="Y28" s="69">
        <v>8.0585711591505191</v>
      </c>
      <c r="Z28" s="69">
        <v>8.7218592968073914</v>
      </c>
      <c r="AA28" s="69">
        <v>10.178048875541348</v>
      </c>
      <c r="AB28" s="69">
        <v>14.185091282407193</v>
      </c>
      <c r="AC28" s="69"/>
      <c r="AD28" s="69">
        <f t="shared" si="32"/>
        <v>5.4632319855998013</v>
      </c>
      <c r="AE28" s="69">
        <f>'RD T1'!E114</f>
        <v>6.8874627679534832</v>
      </c>
      <c r="AF28" s="69">
        <f t="shared" si="33"/>
        <v>12.350694753553284</v>
      </c>
      <c r="AH28" t="str">
        <f t="shared" si="34"/>
        <v>71 Sales occupations</v>
      </c>
      <c r="AI28" s="69">
        <v>3.0785850368314294</v>
      </c>
      <c r="AJ28" s="69">
        <v>2.9635638618097029</v>
      </c>
      <c r="AK28" s="69">
        <v>3.3279769973988973</v>
      </c>
      <c r="AL28" s="69">
        <v>3.7308005096085699</v>
      </c>
      <c r="AM28" s="69">
        <v>5.3231170951763618</v>
      </c>
      <c r="AN28" s="69"/>
      <c r="AO28" s="69">
        <f t="shared" si="35"/>
        <v>1.9951400977774645</v>
      </c>
      <c r="AP28" s="69">
        <f>'RD T1'!E143</f>
        <v>2.5679130884106458</v>
      </c>
      <c r="AQ28" s="69">
        <f t="shared" si="36"/>
        <v>4.5630531861881103</v>
      </c>
      <c r="AS28" t="str">
        <f t="shared" si="37"/>
        <v>71 Sales occupations</v>
      </c>
      <c r="AT28" s="69">
        <v>2.4479490147627754</v>
      </c>
      <c r="AU28" s="69">
        <v>2.2023308096841125</v>
      </c>
      <c r="AV28" s="69">
        <v>2.3530464184101465</v>
      </c>
      <c r="AW28" s="69">
        <v>2.5415854616849067</v>
      </c>
      <c r="AX28" s="69">
        <v>3.3655110154311538</v>
      </c>
      <c r="AY28" s="69"/>
      <c r="AZ28" s="69">
        <f t="shared" si="38"/>
        <v>1.0124645970210073</v>
      </c>
      <c r="BA28" s="69">
        <f>'RD T1'!E172</f>
        <v>1.4815417213352169</v>
      </c>
      <c r="BB28" s="69">
        <f t="shared" si="39"/>
        <v>2.4940063183562242</v>
      </c>
      <c r="BD28" t="str">
        <f t="shared" si="40"/>
        <v>71 Sales occupations</v>
      </c>
      <c r="BE28" s="69">
        <v>21.901537005795465</v>
      </c>
      <c r="BF28" s="69">
        <v>20.823742939454561</v>
      </c>
      <c r="BG28" s="69">
        <v>23.376077509590804</v>
      </c>
      <c r="BH28" s="69">
        <v>24.433729190726261</v>
      </c>
      <c r="BI28" s="69">
        <v>28.33978921826256</v>
      </c>
      <c r="BJ28" s="69"/>
      <c r="BK28" s="69">
        <f t="shared" si="41"/>
        <v>4.9637117086717559</v>
      </c>
      <c r="BL28" s="69">
        <f>'RD T1'!E201</f>
        <v>13.184491192490775</v>
      </c>
      <c r="BM28" s="69">
        <f t="shared" si="42"/>
        <v>18.148202901162531</v>
      </c>
      <c r="BO28" t="str">
        <f t="shared" si="43"/>
        <v>71 Sales occupations</v>
      </c>
      <c r="BP28" s="69">
        <v>24.31388503508332</v>
      </c>
      <c r="BQ28" s="69">
        <v>21.183416452061909</v>
      </c>
      <c r="BR28" s="69">
        <v>21.856356200108713</v>
      </c>
      <c r="BS28" s="69">
        <v>20.425808712918652</v>
      </c>
      <c r="BT28" s="69">
        <v>16.289832086242058</v>
      </c>
      <c r="BU28" s="69"/>
      <c r="BV28" s="69">
        <f t="shared" si="44"/>
        <v>-5.5665241138666559</v>
      </c>
      <c r="BW28" s="69">
        <f>'RD T1'!E230</f>
        <v>9.2625297082726394</v>
      </c>
      <c r="BX28" s="69">
        <f t="shared" si="45"/>
        <v>3.6960055944059835</v>
      </c>
      <c r="BZ28" t="str">
        <f t="shared" si="46"/>
        <v>71 Sales occupations</v>
      </c>
      <c r="CA28" s="69">
        <v>15.073187998944874</v>
      </c>
      <c r="CB28" s="69">
        <v>13.490240574009754</v>
      </c>
      <c r="CC28" s="69">
        <v>12.030370997907859</v>
      </c>
      <c r="CD28" s="69">
        <v>10.743862667867702</v>
      </c>
      <c r="CE28" s="69">
        <v>4.911762098841371</v>
      </c>
      <c r="CF28" s="69"/>
      <c r="CG28" s="69">
        <f t="shared" si="47"/>
        <v>-7.118608899066488</v>
      </c>
      <c r="CH28" s="69">
        <f>'RD T1'!E259</f>
        <v>3.4787454834577214</v>
      </c>
      <c r="CI28" s="69">
        <f t="shared" si="48"/>
        <v>-3.6398634156087666</v>
      </c>
      <c r="CK28" t="str">
        <f t="shared" si="49"/>
        <v>71 Sales occupations</v>
      </c>
      <c r="CL28" s="69">
        <v>9.1061261963342197</v>
      </c>
      <c r="CM28" s="69">
        <v>6.7421878210561861</v>
      </c>
      <c r="CN28" s="69">
        <v>4.5316116527234769</v>
      </c>
      <c r="CO28" s="69">
        <v>3.6635345220999</v>
      </c>
      <c r="CP28" s="69">
        <v>1.9365764509056262</v>
      </c>
      <c r="CQ28" s="69"/>
      <c r="CR28" s="69">
        <f t="shared" si="50"/>
        <v>-2.5950352018178506</v>
      </c>
      <c r="CS28" s="69">
        <f>'RD T1'!E288</f>
        <v>1.018860573023924</v>
      </c>
      <c r="CT28" s="69">
        <f t="shared" si="51"/>
        <v>-1.5761746287939267</v>
      </c>
    </row>
    <row r="29" spans="1:98" x14ac:dyDescent="0.2">
      <c r="A29" s="10" t="str">
        <f>name!D25</f>
        <v>72 Customer service occupations</v>
      </c>
      <c r="B29" s="69">
        <v>4.2050647230617487E-2</v>
      </c>
      <c r="C29" s="69">
        <v>5.6247361785960168E-2</v>
      </c>
      <c r="D29" s="69">
        <v>5.0439306036119839E-2</v>
      </c>
      <c r="E29" s="69">
        <v>7.581048405228373E-2</v>
      </c>
      <c r="F29" s="69">
        <v>0.10351656287360614</v>
      </c>
      <c r="G29" s="11"/>
      <c r="H29" s="69">
        <f>F29-D29</f>
        <v>5.3077256837486299E-2</v>
      </c>
      <c r="I29" s="69">
        <f>'RD T1'!E57</f>
        <v>3.9153552443601011E-2</v>
      </c>
      <c r="J29" s="69">
        <f t="shared" si="27"/>
        <v>9.2230809281087317E-2</v>
      </c>
      <c r="L29" t="str">
        <f t="shared" si="28"/>
        <v>72 Customer service occupations</v>
      </c>
      <c r="M29" s="69">
        <v>0.49603566248073844</v>
      </c>
      <c r="N29" s="69">
        <v>0.72921319555555075</v>
      </c>
      <c r="O29" s="69">
        <v>0.55041384059668907</v>
      </c>
      <c r="P29" s="69">
        <v>0.7541452320473796</v>
      </c>
      <c r="Q29" s="69">
        <v>1.0181055850280791</v>
      </c>
      <c r="R29" s="11"/>
      <c r="S29" s="69">
        <f t="shared" si="29"/>
        <v>0.46769174443139006</v>
      </c>
      <c r="T29" s="69">
        <f>'RD T1'!E86</f>
        <v>0.4515026663522988</v>
      </c>
      <c r="U29" s="69">
        <f t="shared" si="30"/>
        <v>0.91919441078368891</v>
      </c>
      <c r="W29" t="str">
        <f t="shared" si="31"/>
        <v>72 Customer service occupations</v>
      </c>
      <c r="X29" s="69">
        <v>2.2368965778851297</v>
      </c>
      <c r="Y29" s="69">
        <v>2.3076463170242612</v>
      </c>
      <c r="Z29" s="69">
        <v>2.5705351136152568</v>
      </c>
      <c r="AA29" s="69">
        <v>3.0936747128658375</v>
      </c>
      <c r="AB29" s="69">
        <v>4.153168009484113</v>
      </c>
      <c r="AC29" s="69"/>
      <c r="AD29" s="69">
        <f t="shared" si="32"/>
        <v>1.5826328958688562</v>
      </c>
      <c r="AE29" s="69">
        <f>'RD T1'!E115</f>
        <v>1.8016375335390595</v>
      </c>
      <c r="AF29" s="69">
        <f t="shared" si="33"/>
        <v>3.3842704294079158</v>
      </c>
      <c r="AH29" t="str">
        <f t="shared" si="34"/>
        <v>72 Customer service occupations</v>
      </c>
      <c r="AI29" s="69">
        <v>0.63479978605404308</v>
      </c>
      <c r="AJ29" s="69">
        <v>0.68272565058116552</v>
      </c>
      <c r="AK29" s="69">
        <v>0.78057869922320788</v>
      </c>
      <c r="AL29" s="69">
        <v>0.94089669871738202</v>
      </c>
      <c r="AM29" s="69">
        <v>1.2469912989951439</v>
      </c>
      <c r="AN29" s="69"/>
      <c r="AO29" s="69">
        <f t="shared" si="35"/>
        <v>0.46641259977193605</v>
      </c>
      <c r="AP29" s="69">
        <f>'RD T1'!E144</f>
        <v>0.56224529977491011</v>
      </c>
      <c r="AQ29" s="69">
        <f t="shared" si="36"/>
        <v>1.0286578995468463</v>
      </c>
      <c r="AS29" t="str">
        <f t="shared" si="37"/>
        <v>72 Customer service occupations</v>
      </c>
      <c r="AT29" s="69">
        <v>0.92905265003565829</v>
      </c>
      <c r="AU29" s="69">
        <v>0.90669698016211653</v>
      </c>
      <c r="AV29" s="69">
        <v>0.99662872695197069</v>
      </c>
      <c r="AW29" s="69">
        <v>1.1943157913548537</v>
      </c>
      <c r="AX29" s="69">
        <v>1.4306473349464495</v>
      </c>
      <c r="AY29" s="69"/>
      <c r="AZ29" s="69">
        <f t="shared" si="38"/>
        <v>0.43401860799447878</v>
      </c>
      <c r="BA29" s="69">
        <f>'RD T1'!E173</f>
        <v>0.61409923515133336</v>
      </c>
      <c r="BB29" s="69">
        <f t="shared" si="39"/>
        <v>1.0481178431458122</v>
      </c>
      <c r="BD29" t="str">
        <f t="shared" si="40"/>
        <v>72 Customer service occupations</v>
      </c>
      <c r="BE29" s="69">
        <v>4.0351240601374094</v>
      </c>
      <c r="BF29" s="69">
        <v>4.1265938732768701</v>
      </c>
      <c r="BG29" s="69">
        <v>4.6825972385052008</v>
      </c>
      <c r="BH29" s="69">
        <v>5.0833737227374192</v>
      </c>
      <c r="BI29" s="69">
        <v>5.9040793472653572</v>
      </c>
      <c r="BJ29" s="69"/>
      <c r="BK29" s="69">
        <f t="shared" si="41"/>
        <v>1.2214821087601564</v>
      </c>
      <c r="BL29" s="69">
        <f>'RD T1'!E202</f>
        <v>2.3238592161628673</v>
      </c>
      <c r="BM29" s="69">
        <f t="shared" si="42"/>
        <v>3.5453413249230237</v>
      </c>
      <c r="BO29" t="str">
        <f t="shared" si="43"/>
        <v>72 Customer service occupations</v>
      </c>
      <c r="BP29" s="69">
        <v>4.565020630435372</v>
      </c>
      <c r="BQ29" s="69">
        <v>4.6064691529060688</v>
      </c>
      <c r="BR29" s="69">
        <v>4.7904075590879307</v>
      </c>
      <c r="BS29" s="69">
        <v>4.9152396597401102</v>
      </c>
      <c r="BT29" s="69">
        <v>4.8107035222214325</v>
      </c>
      <c r="BU29" s="69"/>
      <c r="BV29" s="69">
        <f t="shared" si="44"/>
        <v>2.0295963133501793E-2</v>
      </c>
      <c r="BW29" s="69">
        <f>'RD T1'!E231</f>
        <v>2.1468555124582007</v>
      </c>
      <c r="BX29" s="69">
        <f t="shared" si="45"/>
        <v>2.1671514755917025</v>
      </c>
      <c r="BZ29" t="str">
        <f t="shared" si="46"/>
        <v>72 Customer service occupations</v>
      </c>
      <c r="CA29" s="69">
        <v>1.9398387874213232</v>
      </c>
      <c r="CB29" s="69">
        <v>1.9593433219601244</v>
      </c>
      <c r="CC29" s="69">
        <v>1.7361461913429856</v>
      </c>
      <c r="CD29" s="69">
        <v>1.7833148955554095</v>
      </c>
      <c r="CE29" s="69">
        <v>1.6800702480249003</v>
      </c>
      <c r="CF29" s="69"/>
      <c r="CG29" s="69">
        <f t="shared" si="47"/>
        <v>-5.6075943318085297E-2</v>
      </c>
      <c r="CH29" s="69">
        <f>'RD T1'!E260</f>
        <v>0.5773606175782201</v>
      </c>
      <c r="CI29" s="69">
        <f t="shared" si="48"/>
        <v>0.52128467426013481</v>
      </c>
      <c r="CK29" t="str">
        <f t="shared" si="49"/>
        <v>72 Customer service occupations</v>
      </c>
      <c r="CL29" s="69">
        <v>0.76860943322153741</v>
      </c>
      <c r="CM29" s="69">
        <v>0.88859583785091023</v>
      </c>
      <c r="CN29" s="69">
        <v>0.65991888910355134</v>
      </c>
      <c r="CO29" s="69">
        <v>0.84633739377483119</v>
      </c>
      <c r="CP29" s="69">
        <v>0.93115100241269377</v>
      </c>
      <c r="CQ29" s="69"/>
      <c r="CR29" s="69">
        <f t="shared" si="50"/>
        <v>0.27123211330914243</v>
      </c>
      <c r="CS29" s="69">
        <f>'RD T1'!E289</f>
        <v>0.33696091769236847</v>
      </c>
      <c r="CT29" s="69">
        <f t="shared" si="51"/>
        <v>0.6081930310015109</v>
      </c>
    </row>
    <row r="30" spans="1:98" x14ac:dyDescent="0.2">
      <c r="A30" s="10" t="str">
        <f>name!D26</f>
        <v>81 Process, plant and machine operatives</v>
      </c>
      <c r="B30" s="69">
        <v>3.5149299111129795E-2</v>
      </c>
      <c r="C30" s="69">
        <v>6.3048598596809252E-2</v>
      </c>
      <c r="D30" s="69">
        <v>4.476676507716585E-2</v>
      </c>
      <c r="E30" s="69">
        <v>6.6034783513805789E-2</v>
      </c>
      <c r="F30" s="69">
        <v>9.8750636642494533E-2</v>
      </c>
      <c r="G30" s="11"/>
      <c r="H30" s="69">
        <f t="shared" si="26"/>
        <v>5.3983871565328682E-2</v>
      </c>
      <c r="I30" s="69">
        <f>'RD T1'!E58</f>
        <v>3.4211961430829475E-2</v>
      </c>
      <c r="J30" s="69">
        <f t="shared" si="27"/>
        <v>8.8195832996158158E-2</v>
      </c>
      <c r="L30" t="str">
        <f t="shared" si="28"/>
        <v>81 Process, plant and machine operatives</v>
      </c>
      <c r="M30" s="69">
        <v>0.25763680690579727</v>
      </c>
      <c r="N30" s="69">
        <v>0.37194430310758564</v>
      </c>
      <c r="O30" s="69">
        <v>0.26410161703524387</v>
      </c>
      <c r="P30" s="69">
        <v>0.39373173017193114</v>
      </c>
      <c r="Q30" s="69">
        <v>0.58387623581586912</v>
      </c>
      <c r="R30" s="11"/>
      <c r="S30" s="69">
        <f t="shared" si="29"/>
        <v>0.31977461878062524</v>
      </c>
      <c r="T30" s="69">
        <f>'RD T1'!E87</f>
        <v>0.24072148442612953</v>
      </c>
      <c r="U30" s="69">
        <f t="shared" si="30"/>
        <v>0.5604961032067548</v>
      </c>
      <c r="W30" t="str">
        <f t="shared" si="31"/>
        <v>81 Process, plant and machine operatives</v>
      </c>
      <c r="X30" s="69">
        <v>0.98116288189059009</v>
      </c>
      <c r="Y30" s="69">
        <v>0.83552062006459349</v>
      </c>
      <c r="Z30" s="69">
        <v>0.76086881823327734</v>
      </c>
      <c r="AA30" s="69">
        <v>1.0843022413572239</v>
      </c>
      <c r="AB30" s="69">
        <v>1.6281966761377602</v>
      </c>
      <c r="AC30" s="69"/>
      <c r="AD30" s="69">
        <f t="shared" si="32"/>
        <v>0.86732785790448286</v>
      </c>
      <c r="AE30" s="69">
        <f>'RD T1'!E116</f>
        <v>0.64652848114125805</v>
      </c>
      <c r="AF30" s="69">
        <f t="shared" si="33"/>
        <v>1.5138563390457409</v>
      </c>
      <c r="AH30" t="str">
        <f t="shared" si="34"/>
        <v>81 Process, plant and machine operatives</v>
      </c>
      <c r="AI30" s="69">
        <v>0.51342763788712587</v>
      </c>
      <c r="AJ30" s="69">
        <v>0.46870704093687526</v>
      </c>
      <c r="AK30" s="69">
        <v>0.44864185398968676</v>
      </c>
      <c r="AL30" s="69">
        <v>0.61126565337200311</v>
      </c>
      <c r="AM30" s="69">
        <v>0.80600492728763529</v>
      </c>
      <c r="AN30" s="69"/>
      <c r="AO30" s="69">
        <f t="shared" si="35"/>
        <v>0.35736307329794853</v>
      </c>
      <c r="AP30" s="69">
        <f>'RD T1'!E145</f>
        <v>0.3149850094949474</v>
      </c>
      <c r="AQ30" s="69">
        <f t="shared" si="36"/>
        <v>0.67234808279289593</v>
      </c>
      <c r="AS30" t="str">
        <f t="shared" si="37"/>
        <v>81 Process, plant and machine operatives</v>
      </c>
      <c r="AT30" s="69">
        <v>0.97330099312100926</v>
      </c>
      <c r="AU30" s="69">
        <v>0.74860394162424615</v>
      </c>
      <c r="AV30" s="69">
        <v>0.68958809130554999</v>
      </c>
      <c r="AW30" s="69">
        <v>0.83506390421519661</v>
      </c>
      <c r="AX30" s="69">
        <v>0.91479280423151854</v>
      </c>
      <c r="AY30" s="69"/>
      <c r="AZ30" s="69">
        <f t="shared" si="38"/>
        <v>0.22520471292596855</v>
      </c>
      <c r="BA30" s="69">
        <f>'RD T1'!E174</f>
        <v>0.3772904351189455</v>
      </c>
      <c r="BB30" s="69">
        <f t="shared" si="39"/>
        <v>0.60249514804491411</v>
      </c>
      <c r="BD30" t="str">
        <f t="shared" si="40"/>
        <v>81 Process, plant and machine operatives</v>
      </c>
      <c r="BE30" s="69">
        <v>9.022814941700469</v>
      </c>
      <c r="BF30" s="69">
        <v>7.7556151409532985</v>
      </c>
      <c r="BG30" s="69">
        <v>8.4913996841447386</v>
      </c>
      <c r="BH30" s="69">
        <v>8.5616714095249105</v>
      </c>
      <c r="BI30" s="69">
        <v>8.9784531310606326</v>
      </c>
      <c r="BJ30" s="69"/>
      <c r="BK30" s="69">
        <f t="shared" si="41"/>
        <v>0.48705344691589403</v>
      </c>
      <c r="BL30" s="69">
        <f>'RD T1'!E203</f>
        <v>3.2368530905993236</v>
      </c>
      <c r="BM30" s="69">
        <f t="shared" si="42"/>
        <v>3.7239065375152176</v>
      </c>
      <c r="BO30" t="str">
        <f t="shared" si="43"/>
        <v>81 Process, plant and machine operatives</v>
      </c>
      <c r="BP30" s="69">
        <v>10.593598924126828</v>
      </c>
      <c r="BQ30" s="69">
        <v>9.6007289434908536</v>
      </c>
      <c r="BR30" s="69">
        <v>8.699177638639723</v>
      </c>
      <c r="BS30" s="69">
        <v>9.6803812275149319</v>
      </c>
      <c r="BT30" s="69">
        <v>9.1879952654685155</v>
      </c>
      <c r="BU30" s="69"/>
      <c r="BV30" s="69">
        <f t="shared" si="44"/>
        <v>0.48881762682879248</v>
      </c>
      <c r="BW30" s="69">
        <f>'RD T1'!E232</f>
        <v>3.5448455372671388</v>
      </c>
      <c r="BX30" s="69">
        <f t="shared" si="45"/>
        <v>4.0336631640959313</v>
      </c>
      <c r="BZ30" t="str">
        <f t="shared" si="46"/>
        <v>81 Process, plant and machine operatives</v>
      </c>
      <c r="CA30" s="69">
        <v>6.3658217189711861</v>
      </c>
      <c r="CB30" s="69">
        <v>7.0755970921175271</v>
      </c>
      <c r="CC30" s="69">
        <v>4.6744605201578526</v>
      </c>
      <c r="CD30" s="69">
        <v>4.4936558169272791</v>
      </c>
      <c r="CE30" s="69">
        <v>1.8324121596675003</v>
      </c>
      <c r="CF30" s="69"/>
      <c r="CG30" s="69">
        <f t="shared" si="47"/>
        <v>-2.8420483604903524</v>
      </c>
      <c r="CH30" s="69">
        <f>'RD T1'!E261</f>
        <v>1.2110588723565554</v>
      </c>
      <c r="CI30" s="69">
        <f t="shared" si="48"/>
        <v>-1.630989488133797</v>
      </c>
      <c r="CK30" t="str">
        <f t="shared" si="49"/>
        <v>81 Process, plant and machine operatives</v>
      </c>
      <c r="CL30" s="69">
        <v>4.4050279806300559</v>
      </c>
      <c r="CM30" s="69">
        <v>3.3046387112196465</v>
      </c>
      <c r="CN30" s="69">
        <v>2.4406439277578231</v>
      </c>
      <c r="CO30" s="69">
        <v>1.3186080328273291</v>
      </c>
      <c r="CP30" s="69">
        <v>0.54249703505601865</v>
      </c>
      <c r="CQ30" s="69"/>
      <c r="CR30" s="69">
        <f t="shared" si="50"/>
        <v>-1.8981468927018046</v>
      </c>
      <c r="CS30" s="69">
        <f>'RD T1'!E290</f>
        <v>0.32581980704103408</v>
      </c>
      <c r="CT30" s="69">
        <f t="shared" si="51"/>
        <v>-1.5723270856607705</v>
      </c>
    </row>
    <row r="31" spans="1:98" x14ac:dyDescent="0.2">
      <c r="A31" s="10" t="str">
        <f>name!D27</f>
        <v>82 Transport and mobile machine drivers and operatives</v>
      </c>
      <c r="B31" s="69">
        <v>3.956640597187272E-2</v>
      </c>
      <c r="C31" s="69">
        <v>7.4353904748708441E-2</v>
      </c>
      <c r="D31" s="69">
        <v>5.6554527418303871E-2</v>
      </c>
      <c r="E31" s="69">
        <v>7.8777394004146309E-2</v>
      </c>
      <c r="F31" s="69">
        <v>0.12198116887117379</v>
      </c>
      <c r="G31" s="11"/>
      <c r="H31" s="69">
        <f t="shared" si="26"/>
        <v>6.5426641452869916E-2</v>
      </c>
      <c r="I31" s="69">
        <f>'RD T1'!E59</f>
        <v>6.2249750723525711E-2</v>
      </c>
      <c r="J31" s="69">
        <f t="shared" si="27"/>
        <v>0.12767639217639562</v>
      </c>
      <c r="L31" t="str">
        <f t="shared" si="28"/>
        <v>82 Transport and mobile machine drivers and operatives</v>
      </c>
      <c r="M31" s="69">
        <v>0.23071337236069461</v>
      </c>
      <c r="N31" s="69">
        <v>0.4196064206747307</v>
      </c>
      <c r="O31" s="69">
        <v>0.32541234946893666</v>
      </c>
      <c r="P31" s="69">
        <v>0.43475436788584876</v>
      </c>
      <c r="Q31" s="69">
        <v>0.71503032047549153</v>
      </c>
      <c r="R31" s="11"/>
      <c r="S31" s="69">
        <f t="shared" si="29"/>
        <v>0.38961797100655488</v>
      </c>
      <c r="T31" s="69">
        <f>'RD T1'!E88</f>
        <v>0.34602535509739796</v>
      </c>
      <c r="U31" s="69">
        <f t="shared" si="30"/>
        <v>0.73564332610395278</v>
      </c>
      <c r="W31" t="str">
        <f t="shared" si="31"/>
        <v>82 Transport and mobile machine drivers and operatives</v>
      </c>
      <c r="X31" s="69">
        <v>1.0720908975160968</v>
      </c>
      <c r="Y31" s="69">
        <v>1.2598627595690715</v>
      </c>
      <c r="Z31" s="69">
        <v>1.2328606120057686</v>
      </c>
      <c r="AA31" s="69">
        <v>1.4863863539599846</v>
      </c>
      <c r="AB31" s="69">
        <v>2.0531732495713571</v>
      </c>
      <c r="AC31" s="69"/>
      <c r="AD31" s="69">
        <f t="shared" si="32"/>
        <v>0.82031263756558848</v>
      </c>
      <c r="AE31" s="69">
        <f>'RD T1'!E117</f>
        <v>1.0981813717898845</v>
      </c>
      <c r="AF31" s="69">
        <f t="shared" si="33"/>
        <v>1.918494009355473</v>
      </c>
      <c r="AH31" t="str">
        <f t="shared" si="34"/>
        <v>82 Transport and mobile machine drivers and operatives</v>
      </c>
      <c r="AI31" s="69">
        <v>0.54932994740814467</v>
      </c>
      <c r="AJ31" s="69">
        <v>0.54988657545907571</v>
      </c>
      <c r="AK31" s="69">
        <v>0.56608336216427657</v>
      </c>
      <c r="AL31" s="69">
        <v>0.63539989718807688</v>
      </c>
      <c r="AM31" s="69">
        <v>0.69796562725780631</v>
      </c>
      <c r="AN31" s="69"/>
      <c r="AO31" s="69">
        <f t="shared" si="35"/>
        <v>0.13188226509352974</v>
      </c>
      <c r="AP31" s="69">
        <f>'RD T1'!E146</f>
        <v>0.39990356516757641</v>
      </c>
      <c r="AQ31" s="69">
        <f t="shared" si="36"/>
        <v>0.53178583026110615</v>
      </c>
      <c r="AS31" t="str">
        <f t="shared" si="37"/>
        <v>82 Transport and mobile machine drivers and operatives</v>
      </c>
      <c r="AT31" s="69">
        <v>0.86413319623487539</v>
      </c>
      <c r="AU31" s="69">
        <v>0.89864910693195021</v>
      </c>
      <c r="AV31" s="69">
        <v>0.89794358748545733</v>
      </c>
      <c r="AW31" s="69">
        <v>1.0117036584243184</v>
      </c>
      <c r="AX31" s="69">
        <v>1.0878225364272205</v>
      </c>
      <c r="AY31" s="69"/>
      <c r="AZ31" s="69">
        <f t="shared" si="38"/>
        <v>0.18987894894176316</v>
      </c>
      <c r="BA31" s="69">
        <f>'RD T1'!E175</f>
        <v>0.68968173313011283</v>
      </c>
      <c r="BB31" s="69">
        <f t="shared" si="39"/>
        <v>0.87956068207187599</v>
      </c>
      <c r="BD31" t="str">
        <f t="shared" si="40"/>
        <v>82 Transport and mobile machine drivers and operatives</v>
      </c>
      <c r="BE31" s="69">
        <v>6.8607497763893726</v>
      </c>
      <c r="BF31" s="69">
        <v>7.2899387371872324</v>
      </c>
      <c r="BG31" s="69">
        <v>8.4604236816492566</v>
      </c>
      <c r="BH31" s="69">
        <v>7.5440616556935804</v>
      </c>
      <c r="BI31" s="69">
        <v>7.6807895990598531</v>
      </c>
      <c r="BJ31" s="69"/>
      <c r="BK31" s="69">
        <f t="shared" si="41"/>
        <v>-0.77963408258940348</v>
      </c>
      <c r="BL31" s="69">
        <f>'RD T1'!E204</f>
        <v>3.9072533141813364</v>
      </c>
      <c r="BM31" s="69">
        <f t="shared" si="42"/>
        <v>3.1276192315919329</v>
      </c>
      <c r="BO31" t="str">
        <f t="shared" si="43"/>
        <v>82 Transport and mobile machine drivers and operatives</v>
      </c>
      <c r="BP31" s="69">
        <v>10.570209511153276</v>
      </c>
      <c r="BQ31" s="69">
        <v>11.882103836801296</v>
      </c>
      <c r="BR31" s="69">
        <v>11.071395413391992</v>
      </c>
      <c r="BS31" s="69">
        <v>11.660835170355897</v>
      </c>
      <c r="BT31" s="69">
        <v>12.275065265286896</v>
      </c>
      <c r="BU31" s="69"/>
      <c r="BV31" s="69">
        <f t="shared" si="44"/>
        <v>1.2036698518949045</v>
      </c>
      <c r="BW31" s="69">
        <f>'RD T1'!E233</f>
        <v>6.1012660322696339</v>
      </c>
      <c r="BX31" s="69">
        <f t="shared" si="45"/>
        <v>7.3049358841645384</v>
      </c>
      <c r="BZ31" t="str">
        <f t="shared" si="46"/>
        <v>82 Transport and mobile machine drivers and operatives</v>
      </c>
      <c r="CA31" s="69">
        <v>6.4908331679671889</v>
      </c>
      <c r="CB31" s="69">
        <v>10.150122572860486</v>
      </c>
      <c r="CC31" s="69">
        <v>6.317931841645291</v>
      </c>
      <c r="CD31" s="69">
        <v>6.1639368106080283</v>
      </c>
      <c r="CE31" s="69">
        <v>3.9725868122123913</v>
      </c>
      <c r="CF31" s="69"/>
      <c r="CG31" s="69">
        <f t="shared" si="47"/>
        <v>-2.3453450294328997</v>
      </c>
      <c r="CH31" s="69">
        <f>'RD T1'!E262</f>
        <v>2.5136839802853022</v>
      </c>
      <c r="CI31" s="69">
        <f t="shared" si="48"/>
        <v>0.16833895085240247</v>
      </c>
      <c r="CK31" t="str">
        <f t="shared" si="49"/>
        <v>82 Transport and mobile machine drivers and operatives</v>
      </c>
      <c r="CL31" s="69">
        <v>3.5835809070509526</v>
      </c>
      <c r="CM31" s="69">
        <v>3.7586862728181014</v>
      </c>
      <c r="CN31" s="69">
        <v>3.3881733007313835</v>
      </c>
      <c r="CO31" s="69">
        <v>2.4010273189314564</v>
      </c>
      <c r="CP31" s="69">
        <v>0.99885792460807843</v>
      </c>
      <c r="CQ31" s="69"/>
      <c r="CR31" s="69">
        <f t="shared" si="50"/>
        <v>-2.3893153761233048</v>
      </c>
      <c r="CS31" s="69">
        <f>'RD T1'!E291</f>
        <v>0.82368385779583864</v>
      </c>
      <c r="CT31" s="69">
        <f t="shared" si="51"/>
        <v>-1.5656315183274661</v>
      </c>
    </row>
    <row r="32" spans="1:98" x14ac:dyDescent="0.2">
      <c r="A32" s="10" t="str">
        <f>name!D28</f>
        <v>91 Elementary trades and related occupations</v>
      </c>
      <c r="B32" s="69">
        <v>5.8617389635964683E-4</v>
      </c>
      <c r="C32" s="69">
        <v>6.2538472249639842E-4</v>
      </c>
      <c r="D32" s="69">
        <v>5.1369849700392861E-4</v>
      </c>
      <c r="E32" s="69">
        <v>2.66103938312382E-3</v>
      </c>
      <c r="F32" s="69">
        <v>4.0248950230922587E-3</v>
      </c>
      <c r="G32" s="11"/>
      <c r="H32" s="69">
        <f t="shared" si="26"/>
        <v>3.5111965260883303E-3</v>
      </c>
      <c r="I32" s="69">
        <f>'RD T1'!E60</f>
        <v>2.35039318748475E-3</v>
      </c>
      <c r="J32" s="69">
        <f t="shared" si="27"/>
        <v>5.8615897135730803E-3</v>
      </c>
      <c r="L32" t="str">
        <f t="shared" si="28"/>
        <v>91 Elementary trades and related occupations</v>
      </c>
      <c r="M32" s="69">
        <v>9.4787068415133749E-2</v>
      </c>
      <c r="N32" s="69">
        <v>0.16379329630119127</v>
      </c>
      <c r="O32" s="69">
        <v>8.0085899258257404E-2</v>
      </c>
      <c r="P32" s="69">
        <v>0.19581161761440202</v>
      </c>
      <c r="Q32" s="69">
        <v>0.35765345926432063</v>
      </c>
      <c r="R32" s="11"/>
      <c r="S32" s="69">
        <f t="shared" si="29"/>
        <v>0.2775675600060632</v>
      </c>
      <c r="T32" s="69">
        <f>'RD T1'!E89</f>
        <v>0.14113159777849829</v>
      </c>
      <c r="U32" s="69">
        <f t="shared" si="30"/>
        <v>0.41869915778456146</v>
      </c>
      <c r="W32" t="str">
        <f t="shared" si="31"/>
        <v>91 Elementary trades and related occupations</v>
      </c>
      <c r="X32" s="69">
        <v>0.51809614758384759</v>
      </c>
      <c r="Y32" s="69">
        <v>0.40784102724097226</v>
      </c>
      <c r="Z32" s="69">
        <v>0.36614915088005173</v>
      </c>
      <c r="AA32" s="69">
        <v>0.98203275139450763</v>
      </c>
      <c r="AB32" s="69">
        <v>1.5218780340638087</v>
      </c>
      <c r="AC32" s="69"/>
      <c r="AD32" s="69">
        <f t="shared" si="32"/>
        <v>1.1557288831837571</v>
      </c>
      <c r="AE32" s="69">
        <f>'RD T1'!E118</f>
        <v>0.75111446548694671</v>
      </c>
      <c r="AF32" s="69">
        <f t="shared" si="33"/>
        <v>1.9068433486707037</v>
      </c>
      <c r="AH32" t="str">
        <f t="shared" si="34"/>
        <v>91 Elementary trades and related occupations</v>
      </c>
      <c r="AI32" s="69">
        <v>0.35495322267286422</v>
      </c>
      <c r="AJ32" s="69">
        <v>0.32314376594800676</v>
      </c>
      <c r="AK32" s="69">
        <v>0.27111479758565205</v>
      </c>
      <c r="AL32" s="69">
        <v>0.85700088474243163</v>
      </c>
      <c r="AM32" s="69">
        <v>1.5813987393267133</v>
      </c>
      <c r="AN32" s="69"/>
      <c r="AO32" s="69">
        <f t="shared" si="35"/>
        <v>1.3102839417410612</v>
      </c>
      <c r="AP32" s="69">
        <f>'RD T1'!E147</f>
        <v>0.7629795468403674</v>
      </c>
      <c r="AQ32" s="69">
        <f t="shared" si="36"/>
        <v>2.0732634885814285</v>
      </c>
      <c r="AS32" t="str">
        <f t="shared" si="37"/>
        <v>91 Elementary trades and related occupations</v>
      </c>
      <c r="AT32" s="69">
        <v>0.39852934848022609</v>
      </c>
      <c r="AU32" s="69">
        <v>0.30286093854422458</v>
      </c>
      <c r="AV32" s="69">
        <v>0.28833252212785954</v>
      </c>
      <c r="AW32" s="69">
        <v>0.69061809266085938</v>
      </c>
      <c r="AX32" s="69">
        <v>1.029134892242064</v>
      </c>
      <c r="AY32" s="69"/>
      <c r="AZ32" s="69">
        <f t="shared" si="38"/>
        <v>0.74080237011420447</v>
      </c>
      <c r="BA32" s="69">
        <f>'RD T1'!E176</f>
        <v>0.47195429461927807</v>
      </c>
      <c r="BB32" s="69">
        <f t="shared" si="39"/>
        <v>1.2127566647334826</v>
      </c>
      <c r="BD32" t="str">
        <f t="shared" si="40"/>
        <v>91 Elementary trades and related occupations</v>
      </c>
      <c r="BE32" s="69">
        <v>2.5488916405753836</v>
      </c>
      <c r="BF32" s="69">
        <v>1.9887927580170111</v>
      </c>
      <c r="BG32" s="69">
        <v>2.1824810619673527</v>
      </c>
      <c r="BH32" s="69">
        <v>3.4404427105433104</v>
      </c>
      <c r="BI32" s="69">
        <v>4.500271096396494</v>
      </c>
      <c r="BJ32" s="69"/>
      <c r="BK32" s="69">
        <f t="shared" si="41"/>
        <v>2.3177900344291413</v>
      </c>
      <c r="BL32" s="69">
        <f>'RD T1'!E205</f>
        <v>1.7757542041709309</v>
      </c>
      <c r="BM32" s="69">
        <f t="shared" si="42"/>
        <v>4.0935442386000727</v>
      </c>
      <c r="BO32" t="str">
        <f t="shared" si="43"/>
        <v>91 Elementary trades and related occupations</v>
      </c>
      <c r="BP32" s="69">
        <v>4.7257142048047225</v>
      </c>
      <c r="BQ32" s="69">
        <v>3.906924684546258</v>
      </c>
      <c r="BR32" s="69">
        <v>3.7777423963445709</v>
      </c>
      <c r="BS32" s="69">
        <v>6.3596480262775401</v>
      </c>
      <c r="BT32" s="69">
        <v>7.6150372260548247</v>
      </c>
      <c r="BU32" s="69"/>
      <c r="BV32" s="69">
        <f t="shared" si="44"/>
        <v>3.8372948297102538</v>
      </c>
      <c r="BW32" s="69">
        <f>'RD T1'!E234</f>
        <v>2.5907438876253357</v>
      </c>
      <c r="BX32" s="69">
        <f t="shared" si="45"/>
        <v>6.4280387173355891</v>
      </c>
      <c r="BZ32" t="str">
        <f t="shared" si="46"/>
        <v>91 Elementary trades and related occupations</v>
      </c>
      <c r="CA32" s="69">
        <v>4.1410985333764128</v>
      </c>
      <c r="CB32" s="69">
        <v>4.3005537245706051</v>
      </c>
      <c r="CC32" s="69">
        <v>3.0992538691445786</v>
      </c>
      <c r="CD32" s="69">
        <v>5.4426340152081822</v>
      </c>
      <c r="CE32" s="69">
        <v>4.6240251346809078</v>
      </c>
      <c r="CF32" s="69"/>
      <c r="CG32" s="69">
        <f t="shared" si="47"/>
        <v>1.5247712655363292</v>
      </c>
      <c r="CH32" s="69">
        <f>'RD T1'!E263</f>
        <v>1.9876211123691883</v>
      </c>
      <c r="CI32" s="69">
        <f t="shared" si="48"/>
        <v>3.5123923779055177</v>
      </c>
      <c r="CK32" t="str">
        <f t="shared" si="49"/>
        <v>91 Elementary trades and related occupations</v>
      </c>
      <c r="CL32" s="69">
        <v>2.4979574431034339</v>
      </c>
      <c r="CM32" s="69">
        <v>2.0962377002627175</v>
      </c>
      <c r="CN32" s="69">
        <v>1.6178800066964338</v>
      </c>
      <c r="CO32" s="69">
        <v>2.4720432534682484</v>
      </c>
      <c r="CP32" s="69">
        <v>2.0892967835495404</v>
      </c>
      <c r="CQ32" s="69"/>
      <c r="CR32" s="69">
        <f t="shared" si="50"/>
        <v>0.47141677685310657</v>
      </c>
      <c r="CS32" s="69">
        <f>'RD T1'!E292</f>
        <v>0.79726202442409932</v>
      </c>
      <c r="CT32" s="69">
        <f t="shared" si="51"/>
        <v>1.2686788012772059</v>
      </c>
    </row>
    <row r="33" spans="1:98" x14ac:dyDescent="0.2">
      <c r="A33" s="10" t="str">
        <f>name!D29</f>
        <v>92 Elementary administration and service occupations</v>
      </c>
      <c r="B33" s="69">
        <v>5.1806226505401155E-2</v>
      </c>
      <c r="C33" s="69">
        <v>7.6981831320373603E-2</v>
      </c>
      <c r="D33" s="69">
        <v>6.316192622349201E-2</v>
      </c>
      <c r="E33" s="69">
        <v>7.0312975228492794E-2</v>
      </c>
      <c r="F33" s="69">
        <v>9.2725973224817917E-2</v>
      </c>
      <c r="G33" s="11"/>
      <c r="H33" s="69">
        <f t="shared" ref="H33" si="52">F33-D33</f>
        <v>2.9564047001325908E-2</v>
      </c>
      <c r="I33" s="69">
        <f>'RD T1'!E61</f>
        <v>4.5428040143164101E-2</v>
      </c>
      <c r="J33" s="69">
        <f t="shared" ref="J33" si="53">SUM(H33:I33)</f>
        <v>7.4992087144490016E-2</v>
      </c>
      <c r="L33" t="str">
        <f t="shared" ref="L33" si="54">A33</f>
        <v>92 Elementary administration and service occupations</v>
      </c>
      <c r="M33" s="69">
        <v>1.259333616934035</v>
      </c>
      <c r="N33" s="69">
        <v>1.9560151348593766</v>
      </c>
      <c r="O33" s="69">
        <v>1.6689375646223554</v>
      </c>
      <c r="P33" s="69">
        <v>2.0755211280797612</v>
      </c>
      <c r="Q33" s="69">
        <v>3.1143158687425365</v>
      </c>
      <c r="R33" s="11"/>
      <c r="S33" s="69">
        <f t="shared" ref="S33" si="55">Q33-O33</f>
        <v>1.4453783041201811</v>
      </c>
      <c r="T33" s="69">
        <f>'RD T1'!E90</f>
        <v>1.4442607245418708</v>
      </c>
      <c r="U33" s="69">
        <f t="shared" ref="U33" si="56">SUM(S33:T33)</f>
        <v>2.8896390286620521</v>
      </c>
      <c r="W33" t="str">
        <f t="shared" ref="W33" si="57">A33</f>
        <v>92 Elementary administration and service occupations</v>
      </c>
      <c r="X33" s="69">
        <v>5.3616491414234071</v>
      </c>
      <c r="Y33" s="69">
        <v>5.665288649702056</v>
      </c>
      <c r="Z33" s="69">
        <v>6.0619463883589528</v>
      </c>
      <c r="AA33" s="69">
        <v>6.6735049991419544</v>
      </c>
      <c r="AB33" s="69">
        <v>9.1347262731498731</v>
      </c>
      <c r="AC33" s="69"/>
      <c r="AD33" s="69">
        <f t="shared" ref="AD33" si="58">AB33-Z33</f>
        <v>3.0727798847909202</v>
      </c>
      <c r="AE33" s="69">
        <f>'RD T1'!E119</f>
        <v>4.9032077072081908</v>
      </c>
      <c r="AF33" s="69">
        <f t="shared" ref="AF33" si="59">SUM(AD33:AE33)</f>
        <v>7.975987591999111</v>
      </c>
      <c r="AH33" t="str">
        <f t="shared" ref="AH33" si="60">L33</f>
        <v>92 Elementary administration and service occupations</v>
      </c>
      <c r="AI33" s="69">
        <v>2.5206716257078727</v>
      </c>
      <c r="AJ33" s="69">
        <v>2.7704977004390603</v>
      </c>
      <c r="AK33" s="69">
        <v>3.0444522357937589</v>
      </c>
      <c r="AL33" s="69">
        <v>3.246365584776469</v>
      </c>
      <c r="AM33" s="69">
        <v>4.4930878548790387</v>
      </c>
      <c r="AN33" s="69"/>
      <c r="AO33" s="69">
        <f t="shared" ref="AO33" si="61">AM33-AK33</f>
        <v>1.4486356190852798</v>
      </c>
      <c r="AP33" s="69">
        <f>'RD T1'!E148</f>
        <v>2.2068698633221469</v>
      </c>
      <c r="AQ33" s="69">
        <f t="shared" ref="AQ33" si="62">SUM(AO33:AP33)</f>
        <v>3.6555054824074267</v>
      </c>
      <c r="AS33" t="str">
        <f t="shared" ref="AS33" si="63">W33</f>
        <v>92 Elementary administration and service occupations</v>
      </c>
      <c r="AT33" s="69">
        <v>2.3890579381180914</v>
      </c>
      <c r="AU33" s="69">
        <v>2.4755398237859474</v>
      </c>
      <c r="AV33" s="69">
        <v>2.5943923896001504</v>
      </c>
      <c r="AW33" s="69">
        <v>2.6795679367148222</v>
      </c>
      <c r="AX33" s="69">
        <v>3.6430837771087199</v>
      </c>
      <c r="AY33" s="69"/>
      <c r="AZ33" s="69">
        <f t="shared" ref="AZ33" si="64">AX33-AV33</f>
        <v>1.0486913875085695</v>
      </c>
      <c r="BA33" s="69">
        <f>'RD T1'!E177</f>
        <v>1.8607464193515217</v>
      </c>
      <c r="BB33" s="69">
        <f t="shared" ref="BB33" si="65">SUM(AZ33:BA33)</f>
        <v>2.9094378068600912</v>
      </c>
      <c r="BD33" t="str">
        <f t="shared" ref="BD33" si="66">AH33</f>
        <v>92 Elementary administration and service occupations</v>
      </c>
      <c r="BE33" s="69">
        <v>18.303231521844268</v>
      </c>
      <c r="BF33" s="69">
        <v>16.588371121332891</v>
      </c>
      <c r="BG33" s="69">
        <v>18.681064489028337</v>
      </c>
      <c r="BH33" s="69">
        <v>15.326228039106036</v>
      </c>
      <c r="BI33" s="69">
        <v>15.373182823493467</v>
      </c>
      <c r="BJ33" s="69"/>
      <c r="BK33" s="69">
        <f t="shared" ref="BK33" si="67">BI33-BG33</f>
        <v>-3.30788166553487</v>
      </c>
      <c r="BL33" s="69">
        <f>'RD T1'!E206</f>
        <v>7.8323998480557764</v>
      </c>
      <c r="BM33" s="69">
        <f t="shared" ref="BM33" si="68">SUM(BK33:BL33)</f>
        <v>4.5245181825209064</v>
      </c>
      <c r="BO33" t="str">
        <f t="shared" ref="BO33" si="69">AS33</f>
        <v>92 Elementary administration and service occupations</v>
      </c>
      <c r="BP33" s="69">
        <v>30.858435820798814</v>
      </c>
      <c r="BQ33" s="69">
        <v>30.788831439995754</v>
      </c>
      <c r="BR33" s="69">
        <v>30.706298641204075</v>
      </c>
      <c r="BS33" s="69">
        <v>28.092140127466163</v>
      </c>
      <c r="BT33" s="69">
        <v>27.30417324092577</v>
      </c>
      <c r="BU33" s="69"/>
      <c r="BV33" s="69">
        <f t="shared" ref="BV33" si="70">BT33-BR33</f>
        <v>-3.4021254002783046</v>
      </c>
      <c r="BW33" s="69">
        <f>'RD T1'!E235</f>
        <v>12.874181842222358</v>
      </c>
      <c r="BX33" s="69">
        <f t="shared" ref="BX33" si="71">SUM(BV33:BW33)</f>
        <v>9.4720564419440532</v>
      </c>
      <c r="BZ33" t="str">
        <f t="shared" ref="BZ33" si="72">BD33</f>
        <v>92 Elementary administration and service occupations</v>
      </c>
      <c r="CA33" s="69">
        <v>22.815597864203745</v>
      </c>
      <c r="CB33" s="69">
        <v>25.232524922425064</v>
      </c>
      <c r="CC33" s="69">
        <v>20.159132936415524</v>
      </c>
      <c r="CD33" s="69">
        <v>18.186052109481199</v>
      </c>
      <c r="CE33" s="69">
        <v>12.661633971306518</v>
      </c>
      <c r="CF33" s="69"/>
      <c r="CG33" s="69">
        <f t="shared" ref="CG33" si="73">CE33-CC33</f>
        <v>-7.4974989651090063</v>
      </c>
      <c r="CH33" s="69">
        <f>'RD T1'!E264</f>
        <v>6.5662082742035404</v>
      </c>
      <c r="CI33" s="69">
        <f t="shared" ref="CI33" si="74">SUM(CG33:CH33)</f>
        <v>-0.9312906909054659</v>
      </c>
      <c r="CK33" t="str">
        <f t="shared" ref="CK33" si="75">BO33</f>
        <v>92 Elementary administration and service occupations</v>
      </c>
      <c r="CL33" s="69">
        <v>14.703906952474833</v>
      </c>
      <c r="CM33" s="69">
        <v>10.412879304130959</v>
      </c>
      <c r="CN33" s="69">
        <v>7.2420890925359513</v>
      </c>
      <c r="CO33" s="69">
        <v>4.7721029510025117</v>
      </c>
      <c r="CP33" s="69">
        <v>2.9778874708420573</v>
      </c>
      <c r="CQ33" s="69"/>
      <c r="CR33" s="69">
        <f t="shared" ref="CR33" si="76">CP33-CN33</f>
        <v>-4.2642016216938945</v>
      </c>
      <c r="CS33" s="69">
        <f>'RD T1'!E293</f>
        <v>1.2791765589165391</v>
      </c>
      <c r="CT33" s="69">
        <f t="shared" ref="CT33" si="77">SUM(CR33:CS33)</f>
        <v>-2.9850250627773551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10.239287360300304</v>
      </c>
      <c r="C35" s="67">
        <f t="shared" ref="C35:F35" si="78">SUM(C8:C33)</f>
        <v>13.455008764642622</v>
      </c>
      <c r="D35" s="67">
        <f t="shared" si="78"/>
        <v>12.017507705166349</v>
      </c>
      <c r="E35" s="67">
        <f t="shared" si="78"/>
        <v>14.842130262256765</v>
      </c>
      <c r="F35" s="67">
        <f t="shared" si="78"/>
        <v>18.636893099097406</v>
      </c>
      <c r="G35" s="11"/>
      <c r="H35" s="67">
        <f>F35-D35</f>
        <v>6.6193853939310578</v>
      </c>
      <c r="I35" s="67">
        <f>SUM(I8:I33)</f>
        <v>8.0842207327061608</v>
      </c>
      <c r="J35" s="67">
        <f>SUM(H35:I35)</f>
        <v>14.703606126637219</v>
      </c>
      <c r="L35" s="24" t="str">
        <f>A35</f>
        <v>All occupations</v>
      </c>
      <c r="M35" s="67">
        <f>SUM(M8:M33)</f>
        <v>65.121378456534998</v>
      </c>
      <c r="N35" s="67">
        <f t="shared" ref="N35:Q35" si="79">SUM(N8:N33)</f>
        <v>87.898871871730094</v>
      </c>
      <c r="O35" s="67">
        <f t="shared" si="79"/>
        <v>77.675399740572431</v>
      </c>
      <c r="P35" s="67">
        <f t="shared" si="79"/>
        <v>93.144316153122261</v>
      </c>
      <c r="Q35" s="67">
        <f t="shared" si="79"/>
        <v>114.30172470980048</v>
      </c>
      <c r="R35" s="11"/>
      <c r="S35" s="67">
        <f t="shared" si="29"/>
        <v>36.626324969228051</v>
      </c>
      <c r="T35" s="67">
        <f>SUM(T8:T33)</f>
        <v>53.774280354758424</v>
      </c>
      <c r="U35" s="67">
        <f>SUM(S35:T35)</f>
        <v>90.400605323986468</v>
      </c>
      <c r="W35" s="24" t="str">
        <f>A35</f>
        <v>All occupations</v>
      </c>
      <c r="X35" s="67">
        <f>SUM(X8:X33)</f>
        <v>148.61623382968062</v>
      </c>
      <c r="Y35" s="67">
        <f t="shared" ref="Y35:AB35" si="80">SUM(Y8:Y33)</f>
        <v>146.37880153305932</v>
      </c>
      <c r="Z35" s="67">
        <f t="shared" si="80"/>
        <v>161.69010378977541</v>
      </c>
      <c r="AA35" s="67">
        <f t="shared" si="80"/>
        <v>181.72036015300841</v>
      </c>
      <c r="AB35" s="67">
        <f t="shared" si="80"/>
        <v>225.99174305209908</v>
      </c>
      <c r="AC35" s="69"/>
      <c r="AD35" s="67">
        <f t="shared" ref="AD35" si="81">AB35-Z35</f>
        <v>64.301639262323675</v>
      </c>
      <c r="AE35" s="67">
        <f>SUM(AE8:AE33)</f>
        <v>109.71014735849977</v>
      </c>
      <c r="AF35" s="67">
        <f>SUM(AD35:AE35)</f>
        <v>174.01178662082344</v>
      </c>
      <c r="AH35" s="24" t="str">
        <f>L35</f>
        <v>All occupations</v>
      </c>
      <c r="AI35" s="67">
        <f>SUM(AI8:AI33)</f>
        <v>51.389216768261512</v>
      </c>
      <c r="AJ35" s="67">
        <f t="shared" ref="AJ35:AM35" si="82">SUM(AJ8:AJ33)</f>
        <v>44.955678131983035</v>
      </c>
      <c r="AK35" s="67">
        <f t="shared" si="82"/>
        <v>49.492786481237047</v>
      </c>
      <c r="AL35" s="67">
        <f t="shared" si="82"/>
        <v>48.426908949337353</v>
      </c>
      <c r="AM35" s="67">
        <f t="shared" si="82"/>
        <v>53.825365477237639</v>
      </c>
      <c r="AN35" s="69"/>
      <c r="AO35" s="67">
        <f t="shared" ref="AO35" si="83">AM35-AK35</f>
        <v>4.332578996000592</v>
      </c>
      <c r="AP35" s="67">
        <f>SUM(AP8:AP33)</f>
        <v>27.565283017475917</v>
      </c>
      <c r="AQ35" s="67">
        <f>SUM(AO35:AP35)</f>
        <v>31.897862013476509</v>
      </c>
      <c r="AS35" s="24" t="str">
        <f>W35</f>
        <v>All occupations</v>
      </c>
      <c r="AT35" s="67">
        <f>SUM(AT8:AT33)</f>
        <v>41.786649099593781</v>
      </c>
      <c r="AU35" s="67">
        <f t="shared" ref="AU35:AX35" si="84">SUM(AU8:AU33)</f>
        <v>39.321357564190308</v>
      </c>
      <c r="AV35" s="67">
        <f t="shared" si="84"/>
        <v>42.032738048243196</v>
      </c>
      <c r="AW35" s="67">
        <f t="shared" si="84"/>
        <v>44.880602471878433</v>
      </c>
      <c r="AX35" s="67">
        <f t="shared" si="84"/>
        <v>52.518123357921617</v>
      </c>
      <c r="AY35" s="69"/>
      <c r="AZ35" s="67">
        <f t="shared" ref="AZ35" si="85">AX35-AV35</f>
        <v>10.485385309678421</v>
      </c>
      <c r="BA35" s="67">
        <f>SUM(BA8:BA33)</f>
        <v>24.938640527981899</v>
      </c>
      <c r="BB35" s="67">
        <f>SUM(AZ35:BA35)</f>
        <v>35.424025837660324</v>
      </c>
      <c r="BD35" s="24" t="str">
        <f>AH35</f>
        <v>All occupations</v>
      </c>
      <c r="BE35" s="67">
        <f>SUM(BE8:BE33)</f>
        <v>204.83908114723789</v>
      </c>
      <c r="BF35" s="67">
        <f t="shared" ref="BF35:BI35" si="86">SUM(BF8:BF33)</f>
        <v>199.54190959728058</v>
      </c>
      <c r="BG35" s="67">
        <f t="shared" si="86"/>
        <v>222.55133955313556</v>
      </c>
      <c r="BH35" s="67">
        <f t="shared" si="86"/>
        <v>215.79098689196272</v>
      </c>
      <c r="BI35" s="67">
        <f t="shared" si="86"/>
        <v>227.23041100478733</v>
      </c>
      <c r="BJ35" s="69"/>
      <c r="BK35" s="67">
        <f t="shared" ref="BK35" si="87">BI35-BG35</f>
        <v>4.6790714516517653</v>
      </c>
      <c r="BL35" s="67">
        <f>SUM(BL8:BL33)</f>
        <v>103.6301524046828</v>
      </c>
      <c r="BM35" s="67">
        <f>SUM(BK35:BL35)</f>
        <v>108.30922385633457</v>
      </c>
      <c r="BO35" s="24" t="str">
        <f>AS35</f>
        <v>All occupations</v>
      </c>
      <c r="BP35" s="67">
        <f>SUM(BP8:BP33)</f>
        <v>211.61817770296355</v>
      </c>
      <c r="BQ35" s="67">
        <f t="shared" ref="BQ35:BT35" si="88">SUM(BQ8:BQ33)</f>
        <v>202.78034858880397</v>
      </c>
      <c r="BR35" s="67">
        <f t="shared" si="88"/>
        <v>200.81674239577026</v>
      </c>
      <c r="BS35" s="67">
        <f t="shared" si="88"/>
        <v>193.48193820470334</v>
      </c>
      <c r="BT35" s="67">
        <f t="shared" si="88"/>
        <v>175.37836323559</v>
      </c>
      <c r="BU35" s="69"/>
      <c r="BV35" s="67">
        <f t="shared" ref="BV35" si="89">BT35-BR35</f>
        <v>-25.438379160180261</v>
      </c>
      <c r="BW35" s="67">
        <f>SUM(BW8:BW33)</f>
        <v>82.137109653949395</v>
      </c>
      <c r="BX35" s="67">
        <f>SUM(BV35:BW35)</f>
        <v>56.698730493769133</v>
      </c>
      <c r="BZ35" s="24" t="str">
        <f>BD35</f>
        <v>All occupations</v>
      </c>
      <c r="CA35" s="67">
        <f>SUM(CA8:CA33)</f>
        <v>114.8357640321245</v>
      </c>
      <c r="CB35" s="67">
        <f t="shared" ref="CB35:CE35" si="90">SUM(CB8:CB33)</f>
        <v>123.587869858803</v>
      </c>
      <c r="CC35" s="67">
        <f t="shared" si="90"/>
        <v>96.646400325596574</v>
      </c>
      <c r="CD35" s="67">
        <f t="shared" si="90"/>
        <v>91.1585504370167</v>
      </c>
      <c r="CE35" s="67">
        <f t="shared" si="90"/>
        <v>57.258895386592982</v>
      </c>
      <c r="CF35" s="69"/>
      <c r="CG35" s="67">
        <f t="shared" ref="CG35" si="91">CE35-CC35</f>
        <v>-39.387504939003591</v>
      </c>
      <c r="CH35" s="67">
        <f>SUM(CH8:CH33)</f>
        <v>31.267124211119526</v>
      </c>
      <c r="CI35" s="67">
        <f>SUM(CG35:CH35)</f>
        <v>-8.120380727884065</v>
      </c>
      <c r="CK35" s="24" t="str">
        <f>BO35</f>
        <v>All occupations</v>
      </c>
      <c r="CL35" s="67">
        <f>SUM(CL8:CL33)</f>
        <v>56.672211603303033</v>
      </c>
      <c r="CM35" s="67">
        <f t="shared" ref="CM35:CP35" si="92">SUM(CM8:CM33)</f>
        <v>47.081154089506576</v>
      </c>
      <c r="CN35" s="67">
        <f t="shared" si="92"/>
        <v>35.520981960503292</v>
      </c>
      <c r="CO35" s="67">
        <f t="shared" si="92"/>
        <v>30.137206476713782</v>
      </c>
      <c r="CP35" s="67">
        <f t="shared" si="92"/>
        <v>22.014480676873692</v>
      </c>
      <c r="CQ35" s="69"/>
      <c r="CR35" s="67">
        <f t="shared" ref="CR35" si="93">CP35-CN35</f>
        <v>-13.5065012836296</v>
      </c>
      <c r="CS35" s="67">
        <f>SUM(CS8:CS33)</f>
        <v>9.6945457912529385</v>
      </c>
      <c r="CT35" s="67">
        <f>SUM(CR35:CS35)</f>
        <v>-3.8119554923766614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3.869079859981797</v>
      </c>
      <c r="C45" s="18">
        <f t="shared" si="104"/>
        <v>4.353847643238991</v>
      </c>
      <c r="D45" s="18">
        <f t="shared" si="104"/>
        <v>4.1278461085306803</v>
      </c>
      <c r="E45" s="18">
        <f t="shared" si="104"/>
        <v>3.6959423294508658</v>
      </c>
      <c r="F45" s="18">
        <f t="shared" si="104"/>
        <v>3.8789718950342431</v>
      </c>
      <c r="H45" s="68">
        <f t="shared" ref="H45:H70" si="105">IF(D8&gt;0,(H8/D8)*100,0)</f>
        <v>45.731098964082115</v>
      </c>
      <c r="I45" s="69">
        <f t="shared" ref="I45:I70" si="106">IF(D8&gt;0,I8/D8*100,0)</f>
        <v>68.955680489165289</v>
      </c>
      <c r="J45" s="69">
        <f t="shared" ref="J45:J70" si="107">IF(D8&gt;0,(J8/D8)*100,0)</f>
        <v>114.6867794532474</v>
      </c>
      <c r="L45" t="str">
        <f>A45</f>
        <v>11 Corporate managers and directors</v>
      </c>
      <c r="M45" s="18">
        <f t="shared" ref="M45:Q54" si="108">M8/M$35*100</f>
        <v>5.7597253737619019</v>
      </c>
      <c r="N45" s="18">
        <f t="shared" si="108"/>
        <v>6.6238715319312025</v>
      </c>
      <c r="O45" s="18">
        <f t="shared" si="108"/>
        <v>6.251683522039639</v>
      </c>
      <c r="P45" s="18">
        <f t="shared" si="108"/>
        <v>5.3973400449709068</v>
      </c>
      <c r="Q45" s="18">
        <f t="shared" si="108"/>
        <v>5.3192383552945577</v>
      </c>
      <c r="S45" s="68">
        <f t="shared" ref="S45:S70" si="109">IF(O8&gt;0,(S8/O8)*100,0)</f>
        <v>25.205023318711589</v>
      </c>
      <c r="T45" s="69">
        <f t="shared" ref="T45:T70" si="110">IF(O8&gt;0,T8/O8*100,0)</f>
        <v>64.682571253657059</v>
      </c>
      <c r="U45" s="69">
        <f t="shared" ref="U45:U70" si="111">IF(O8&gt;0,(U8/O8)*100,0)</f>
        <v>89.887594572368656</v>
      </c>
      <c r="W45" t="str">
        <f>A45</f>
        <v>11 Corporate managers and directors</v>
      </c>
      <c r="X45" s="18">
        <f t="shared" ref="X45:AB54" si="112">X8/X$35*100</f>
        <v>7.1261107977670903</v>
      </c>
      <c r="Y45" s="18">
        <f t="shared" si="112"/>
        <v>7.7706245646310821</v>
      </c>
      <c r="Z45" s="18">
        <f t="shared" si="112"/>
        <v>7.4932536425668372</v>
      </c>
      <c r="AA45" s="18">
        <f t="shared" si="112"/>
        <v>6.4992836741232223</v>
      </c>
      <c r="AB45" s="18">
        <f t="shared" si="112"/>
        <v>6.2700596819554466</v>
      </c>
      <c r="AD45" s="68">
        <f t="shared" ref="AD45:AD70" si="113">IF(Z8&gt;0,(AD8/Z8)*100,0)</f>
        <v>16.952732519345339</v>
      </c>
      <c r="AE45" s="69">
        <f t="shared" ref="AE45:AE70" si="114">IF(Z8&gt;0,AE8/Z8*100,0)</f>
        <v>61.654609791872318</v>
      </c>
      <c r="AF45" s="69">
        <f t="shared" ref="AF45:AF70" si="115">IF(Z8&gt;0,(AF8/Z8)*100,0)</f>
        <v>78.607342311217664</v>
      </c>
      <c r="AH45" t="str">
        <f>L45</f>
        <v>11 Corporate managers and directors</v>
      </c>
      <c r="AI45" s="18">
        <f t="shared" ref="AI45:AM54" si="116">AI8/AI$35*100</f>
        <v>4.9901471138697699</v>
      </c>
      <c r="AJ45" s="18">
        <f t="shared" si="116"/>
        <v>5.5721995147415857</v>
      </c>
      <c r="AK45" s="18">
        <f t="shared" si="116"/>
        <v>5.9457405503668523</v>
      </c>
      <c r="AL45" s="18">
        <f t="shared" si="116"/>
        <v>5.5674714387273472</v>
      </c>
      <c r="AM45" s="18">
        <f t="shared" si="116"/>
        <v>5.6578662559434489</v>
      </c>
      <c r="AO45" s="68">
        <f t="shared" ref="AO45:AO70" si="117">IF(AK8&gt;0,(AO8/AK8)*100,0)</f>
        <v>3.4884314739377844</v>
      </c>
      <c r="AP45" s="69">
        <f t="shared" ref="AP45:AP70" si="118">IF(AK8&gt;0,AP8/AK8*100,0)</f>
        <v>52.310508683348289</v>
      </c>
      <c r="AQ45" s="69">
        <f t="shared" ref="AQ45:AQ70" si="119">IF(AK8&gt;0,(AQ8/AK8)*100,0)</f>
        <v>55.798940157286069</v>
      </c>
      <c r="AS45" t="str">
        <f>W45</f>
        <v>11 Corporate managers and directors</v>
      </c>
      <c r="AT45" s="18">
        <f t="shared" ref="AT45:AX54" si="120">AT8/AT$35*100</f>
        <v>7.1081013573069924</v>
      </c>
      <c r="AU45" s="18">
        <f t="shared" si="120"/>
        <v>7.3129757524695025</v>
      </c>
      <c r="AV45" s="18">
        <f t="shared" si="120"/>
        <v>7.3674489581936884</v>
      </c>
      <c r="AW45" s="18">
        <f t="shared" si="120"/>
        <v>6.1497219391320899</v>
      </c>
      <c r="AX45" s="18">
        <f t="shared" si="120"/>
        <v>5.7714306392311636</v>
      </c>
      <c r="AZ45" s="68">
        <f t="shared" ref="AZ45:AZ70" si="121">IF(AV8&gt;0,(AZ8/AV8)*100,0)</f>
        <v>-2.1213743402955547</v>
      </c>
      <c r="BA45" s="69">
        <f t="shared" ref="BA45:BA70" si="122">IF(AV8&gt;0,BA8/AV8*100,0)</f>
        <v>50.404007128593022</v>
      </c>
      <c r="BB45" s="69">
        <f t="shared" ref="BB45:BB70" si="123">IF(AV8&gt;0,(BB8/AV8)*100,0)</f>
        <v>48.282632788297455</v>
      </c>
      <c r="BD45" t="str">
        <f>AH45</f>
        <v>11 Corporate managers and directors</v>
      </c>
      <c r="BE45" s="18">
        <f t="shared" ref="BE45:BI54" si="124">BE8/BE$35*100</f>
        <v>4.0620500703418587</v>
      </c>
      <c r="BF45" s="18">
        <f t="shared" si="124"/>
        <v>4.6128068006249467</v>
      </c>
      <c r="BG45" s="18">
        <f t="shared" si="124"/>
        <v>5.0142748517429814</v>
      </c>
      <c r="BH45" s="18">
        <f t="shared" si="124"/>
        <v>4.0244091443387173</v>
      </c>
      <c r="BI45" s="18">
        <f t="shared" si="124"/>
        <v>4.1625290606029504</v>
      </c>
      <c r="BK45" s="68">
        <f t="shared" ref="BK45:BK70" si="125">IF(BG8&gt;0,(BK8/BG8)*100,0)</f>
        <v>-15.241085862742121</v>
      </c>
      <c r="BL45" s="69">
        <f t="shared" ref="BL45:BL70" si="126">IF(BG8&gt;0,BL8/BG8*100,0)</f>
        <v>36.681014960034631</v>
      </c>
      <c r="BM45" s="69">
        <f t="shared" ref="BM45:BM70" si="127">IF(BG8&gt;0,(BM8/BG8)*100,0)</f>
        <v>21.439929097292509</v>
      </c>
      <c r="BO45" t="str">
        <f>AS45</f>
        <v>11 Corporate managers and directors</v>
      </c>
      <c r="BP45" s="18">
        <f t="shared" ref="BP45:BT54" si="128">BP8/BP$35*100</f>
        <v>3.2044910219454854</v>
      </c>
      <c r="BQ45" s="18">
        <f t="shared" si="128"/>
        <v>3.6920117444255447</v>
      </c>
      <c r="BR45" s="18">
        <f t="shared" si="128"/>
        <v>3.7491684304311503</v>
      </c>
      <c r="BS45" s="18">
        <f t="shared" si="128"/>
        <v>3.236391437036596</v>
      </c>
      <c r="BT45" s="18">
        <f t="shared" si="128"/>
        <v>3.3417743801222421</v>
      </c>
      <c r="BV45" s="68">
        <f t="shared" ref="BV45:BV70" si="129">IF(BR8&gt;0,(BV8/BR8)*100,0)</f>
        <v>-22.157232358289892</v>
      </c>
      <c r="BW45" s="69">
        <f t="shared" ref="BW45:BW70" si="130">IF(BR8&gt;0,BW8/BR8*100,0)</f>
        <v>36.348733420804706</v>
      </c>
      <c r="BX45" s="69">
        <f t="shared" ref="BX45:BX70" si="131">IF(BR8&gt;0,(BX8/BR8)*100,0)</f>
        <v>14.191501062514813</v>
      </c>
      <c r="BZ45" t="str">
        <f>BD45</f>
        <v>11 Corporate managers and directors</v>
      </c>
      <c r="CA45" s="18">
        <f t="shared" ref="CA45:CE54" si="132">CA8/CA$35*100</f>
        <v>2.771429215133745</v>
      </c>
      <c r="CB45" s="18">
        <f t="shared" si="132"/>
        <v>3.7286548212720136</v>
      </c>
      <c r="CC45" s="18">
        <f t="shared" si="132"/>
        <v>3.789494031798593</v>
      </c>
      <c r="CD45" s="18">
        <f t="shared" si="132"/>
        <v>3.4946154505034599</v>
      </c>
      <c r="CE45" s="18">
        <f t="shared" si="132"/>
        <v>3.8302269218183191</v>
      </c>
      <c r="CG45" s="68">
        <f t="shared" ref="CG45:CG70" si="133">IF(CC8&gt;0,(CG8/CC8)*100,0)</f>
        <v>-40.11741224060416</v>
      </c>
      <c r="CH45" s="69">
        <f t="shared" ref="CH45:CH70" si="134">IF(CC8&gt;0,CH8/CC8*100,0)</f>
        <v>33.831904458016929</v>
      </c>
      <c r="CI45" s="69">
        <f t="shared" ref="CI45:CI70" si="135">IF(CC8&gt;0,(CI8/CC8)*100,0)</f>
        <v>-6.2855077825872296</v>
      </c>
      <c r="CK45" t="str">
        <f>BO45</f>
        <v>11 Corporate managers and directors</v>
      </c>
      <c r="CL45" s="18">
        <f t="shared" ref="CL45:CP54" si="136">CL8/CL$35*100</f>
        <v>1.8413773450055064</v>
      </c>
      <c r="CM45" s="18">
        <f t="shared" si="136"/>
        <v>2.6985244972072211</v>
      </c>
      <c r="CN45" s="18">
        <f t="shared" si="136"/>
        <v>2.7571838053010413</v>
      </c>
      <c r="CO45" s="18">
        <f t="shared" si="136"/>
        <v>3.0184347475840001</v>
      </c>
      <c r="CP45" s="18">
        <f t="shared" si="136"/>
        <v>4.7624926468669733</v>
      </c>
      <c r="CR45" s="68">
        <f t="shared" ref="CR45:CR70" si="137">IF(CN8&gt;0,(CR8/CN8)*100,0)</f>
        <v>7.0513333610745947</v>
      </c>
      <c r="CS45" s="69">
        <f t="shared" ref="CS45:CS70" si="138">IF(CN8&gt;0,CS8/CN8*100,0)</f>
        <v>38.210346415688853</v>
      </c>
      <c r="CT45" s="69">
        <f t="shared" ref="CT45:CT70" si="139">IF(CN8&gt;0,(CT8/CN8)*100,0)</f>
        <v>45.261679776763451</v>
      </c>
    </row>
    <row r="46" spans="1:98" x14ac:dyDescent="0.2">
      <c r="A46" t="str">
        <f t="shared" si="103"/>
        <v>12 Other managers and proprietors</v>
      </c>
      <c r="B46" s="18">
        <f t="shared" si="104"/>
        <v>1.9608544111511115</v>
      </c>
      <c r="C46" s="18">
        <f t="shared" si="104"/>
        <v>2.5614940709632781</v>
      </c>
      <c r="D46" s="18">
        <f t="shared" si="104"/>
        <v>2.0857083250926656</v>
      </c>
      <c r="E46" s="18">
        <f t="shared" si="104"/>
        <v>2.1777575329852836</v>
      </c>
      <c r="F46" s="18">
        <f t="shared" si="104"/>
        <v>2.707900149716636</v>
      </c>
      <c r="H46" s="68">
        <f t="shared" si="105"/>
        <v>101.34376088177027</v>
      </c>
      <c r="I46" s="69">
        <f t="shared" si="106"/>
        <v>96.451270506294819</v>
      </c>
      <c r="J46" s="69">
        <f t="shared" si="107"/>
        <v>197.79503138806507</v>
      </c>
      <c r="L46" t="str">
        <f t="shared" ref="L46:L69" si="140">A46</f>
        <v>12 Other managers and proprietors</v>
      </c>
      <c r="M46" s="18">
        <f t="shared" si="108"/>
        <v>2.6876210040185495</v>
      </c>
      <c r="N46" s="18">
        <f t="shared" si="108"/>
        <v>3.0766927143946172</v>
      </c>
      <c r="O46" s="18">
        <f t="shared" si="108"/>
        <v>2.9663771234655045</v>
      </c>
      <c r="P46" s="18">
        <f t="shared" si="108"/>
        <v>3.038875223551174</v>
      </c>
      <c r="Q46" s="18">
        <f t="shared" si="108"/>
        <v>3.7723666189465925</v>
      </c>
      <c r="S46" s="68">
        <f t="shared" si="109"/>
        <v>87.135773487000534</v>
      </c>
      <c r="T46" s="69">
        <f t="shared" si="110"/>
        <v>91.792294199386689</v>
      </c>
      <c r="U46" s="69">
        <f t="shared" si="111"/>
        <v>178.92806768638721</v>
      </c>
      <c r="W46" t="str">
        <f t="shared" ref="W46:W69" si="141">A46</f>
        <v>12 Other managers and proprietors</v>
      </c>
      <c r="X46" s="18">
        <f t="shared" si="112"/>
        <v>3.5122234298954855</v>
      </c>
      <c r="Y46" s="18">
        <f t="shared" si="112"/>
        <v>3.9370170424242326</v>
      </c>
      <c r="Z46" s="18">
        <f t="shared" si="112"/>
        <v>3.6470353788853056</v>
      </c>
      <c r="AA46" s="18">
        <f t="shared" si="112"/>
        <v>3.6942375994615451</v>
      </c>
      <c r="AB46" s="18">
        <f t="shared" si="112"/>
        <v>3.8226425618497912</v>
      </c>
      <c r="AD46" s="68">
        <f t="shared" si="113"/>
        <v>46.498388257788804</v>
      </c>
      <c r="AE46" s="69">
        <f t="shared" si="114"/>
        <v>82.325600826564909</v>
      </c>
      <c r="AF46" s="69">
        <f t="shared" si="115"/>
        <v>128.82398908435371</v>
      </c>
      <c r="AH46" t="str">
        <f t="shared" ref="AH46:AH69" si="142">L46</f>
        <v>12 Other managers and proprietors</v>
      </c>
      <c r="AI46" s="18">
        <f t="shared" si="116"/>
        <v>3.3373844259934096</v>
      </c>
      <c r="AJ46" s="18">
        <f t="shared" si="116"/>
        <v>4.086361992954699</v>
      </c>
      <c r="AK46" s="18">
        <f t="shared" si="116"/>
        <v>4.2686922445070987</v>
      </c>
      <c r="AL46" s="18">
        <f t="shared" si="116"/>
        <v>4.4052293698953342</v>
      </c>
      <c r="AM46" s="18">
        <f t="shared" si="116"/>
        <v>5.2728503860737872</v>
      </c>
      <c r="AO46" s="68">
        <f t="shared" si="117"/>
        <v>34.337012355337855</v>
      </c>
      <c r="AP46" s="69">
        <f t="shared" si="118"/>
        <v>72.76473431708078</v>
      </c>
      <c r="AQ46" s="69">
        <f t="shared" si="119"/>
        <v>107.10174667241866</v>
      </c>
      <c r="AS46" t="str">
        <f t="shared" ref="AS46:AS69" si="143">W46</f>
        <v>12 Other managers and proprietors</v>
      </c>
      <c r="AT46" s="18">
        <f t="shared" si="120"/>
        <v>4.0701604630424839</v>
      </c>
      <c r="AU46" s="18">
        <f t="shared" si="120"/>
        <v>4.5197297370387437</v>
      </c>
      <c r="AV46" s="18">
        <f t="shared" si="120"/>
        <v>4.1532252976375865</v>
      </c>
      <c r="AW46" s="18">
        <f t="shared" si="120"/>
        <v>4.1915045284477905</v>
      </c>
      <c r="AX46" s="18">
        <f t="shared" si="120"/>
        <v>4.1691989860647514</v>
      </c>
      <c r="AZ46" s="68">
        <f t="shared" si="121"/>
        <v>25.426311402142908</v>
      </c>
      <c r="BA46" s="69">
        <f t="shared" si="122"/>
        <v>68.561492789254558</v>
      </c>
      <c r="BB46" s="69">
        <f t="shared" si="123"/>
        <v>93.987804191397473</v>
      </c>
      <c r="BD46" t="str">
        <f t="shared" ref="BD46:BD69" si="144">AH46</f>
        <v>12 Other managers and proprietors</v>
      </c>
      <c r="BE46" s="18">
        <f t="shared" si="124"/>
        <v>2.85361613121791</v>
      </c>
      <c r="BF46" s="18">
        <f t="shared" si="124"/>
        <v>2.7739089810829731</v>
      </c>
      <c r="BG46" s="18">
        <f t="shared" si="124"/>
        <v>2.7757337184651347</v>
      </c>
      <c r="BH46" s="18">
        <f t="shared" si="124"/>
        <v>2.474894466476568</v>
      </c>
      <c r="BI46" s="18">
        <f t="shared" si="124"/>
        <v>2.6211600192043374</v>
      </c>
      <c r="BK46" s="68">
        <f t="shared" si="125"/>
        <v>-3.5833638899293958</v>
      </c>
      <c r="BL46" s="69">
        <f t="shared" si="126"/>
        <v>43.509076866726524</v>
      </c>
      <c r="BM46" s="69">
        <f t="shared" si="127"/>
        <v>39.925712976797122</v>
      </c>
      <c r="BO46" t="str">
        <f t="shared" ref="BO46:BO69" si="145">AS46</f>
        <v>12 Other managers and proprietors</v>
      </c>
      <c r="BP46" s="18">
        <f t="shared" si="128"/>
        <v>2.8039953461128433</v>
      </c>
      <c r="BQ46" s="18">
        <f t="shared" si="128"/>
        <v>3.2152784845088109</v>
      </c>
      <c r="BR46" s="18">
        <f t="shared" si="128"/>
        <v>3.1439882198544793</v>
      </c>
      <c r="BS46" s="18">
        <f t="shared" si="128"/>
        <v>3.2339366068779651</v>
      </c>
      <c r="BT46" s="18">
        <f t="shared" si="128"/>
        <v>3.814070350536789</v>
      </c>
      <c r="BV46" s="68">
        <f t="shared" si="129"/>
        <v>5.9458339961945015</v>
      </c>
      <c r="BW46" s="69">
        <f t="shared" si="130"/>
        <v>51.670705348417158</v>
      </c>
      <c r="BX46" s="69">
        <f t="shared" si="131"/>
        <v>57.616539344611652</v>
      </c>
      <c r="BZ46" t="str">
        <f t="shared" ref="BZ46:BZ69" si="146">BD46</f>
        <v>12 Other managers and proprietors</v>
      </c>
      <c r="CA46" s="18">
        <f t="shared" si="132"/>
        <v>2.8886651252163627</v>
      </c>
      <c r="CB46" s="18">
        <f t="shared" si="132"/>
        <v>3.6408844757067924</v>
      </c>
      <c r="CC46" s="18">
        <f t="shared" si="132"/>
        <v>3.4970005098769712</v>
      </c>
      <c r="CD46" s="18">
        <f t="shared" si="132"/>
        <v>3.6785043580465961</v>
      </c>
      <c r="CE46" s="18">
        <f t="shared" si="132"/>
        <v>4.497935576866106</v>
      </c>
      <c r="CG46" s="68">
        <f t="shared" si="133"/>
        <v>-23.796517733207569</v>
      </c>
      <c r="CH46" s="69">
        <f t="shared" si="134"/>
        <v>42.881419456546794</v>
      </c>
      <c r="CI46" s="69">
        <f t="shared" si="135"/>
        <v>19.084901723339222</v>
      </c>
      <c r="CK46" t="str">
        <f t="shared" ref="CK46:CK69" si="147">BO46</f>
        <v>12 Other managers and proprietors</v>
      </c>
      <c r="CL46" s="18">
        <f t="shared" si="136"/>
        <v>2.5913539637641825</v>
      </c>
      <c r="CM46" s="18">
        <f t="shared" si="136"/>
        <v>2.9941290298691223</v>
      </c>
      <c r="CN46" s="18">
        <f t="shared" si="136"/>
        <v>3.0107944702871028</v>
      </c>
      <c r="CO46" s="18">
        <f t="shared" si="136"/>
        <v>3.385095971227766</v>
      </c>
      <c r="CP46" s="18">
        <f t="shared" si="136"/>
        <v>4.192544578712206</v>
      </c>
      <c r="CR46" s="68">
        <f t="shared" si="137"/>
        <v>-13.69815882479217</v>
      </c>
      <c r="CS46" s="69">
        <f t="shared" si="138"/>
        <v>33.345993461088177</v>
      </c>
      <c r="CT46" s="69">
        <f t="shared" si="139"/>
        <v>19.647834636296007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14.893474354210712</v>
      </c>
      <c r="C47" s="18">
        <f t="shared" si="104"/>
        <v>15.911871437265004</v>
      </c>
      <c r="D47" s="18">
        <f t="shared" si="104"/>
        <v>15.445676043450241</v>
      </c>
      <c r="E47" s="18">
        <f t="shared" si="104"/>
        <v>17.38620684387725</v>
      </c>
      <c r="F47" s="18">
        <f t="shared" si="104"/>
        <v>18.407692221701023</v>
      </c>
      <c r="H47" s="68">
        <f t="shared" si="105"/>
        <v>84.821090082272974</v>
      </c>
      <c r="I47" s="69">
        <f t="shared" si="106"/>
        <v>59.860004987663416</v>
      </c>
      <c r="J47" s="69">
        <f t="shared" si="107"/>
        <v>144.68109506993642</v>
      </c>
      <c r="L47" t="str">
        <f t="shared" si="140"/>
        <v>21 Science, research, engineering and technology professionals</v>
      </c>
      <c r="M47" s="18">
        <f t="shared" si="108"/>
        <v>8.5753314208572515</v>
      </c>
      <c r="N47" s="18">
        <f t="shared" si="108"/>
        <v>9.7212631310221624</v>
      </c>
      <c r="O47" s="18">
        <f t="shared" si="108"/>
        <v>9.632741462385404</v>
      </c>
      <c r="P47" s="18">
        <f t="shared" si="108"/>
        <v>12.022329596397201</v>
      </c>
      <c r="Q47" s="18">
        <f t="shared" si="108"/>
        <v>13.838285039663475</v>
      </c>
      <c r="S47" s="68">
        <f t="shared" si="109"/>
        <v>111.3983797300623</v>
      </c>
      <c r="T47" s="69">
        <f t="shared" si="110"/>
        <v>70.115250351988152</v>
      </c>
      <c r="U47" s="69">
        <f t="shared" si="111"/>
        <v>181.51363008205047</v>
      </c>
      <c r="W47" t="str">
        <f t="shared" si="141"/>
        <v>21 Science, research, engineering and technology professionals</v>
      </c>
      <c r="X47" s="18">
        <f t="shared" si="112"/>
        <v>9.1091148788670484</v>
      </c>
      <c r="Y47" s="18">
        <f t="shared" si="112"/>
        <v>8.4758818308476975</v>
      </c>
      <c r="Z47" s="18">
        <f t="shared" si="112"/>
        <v>8.1950562839149441</v>
      </c>
      <c r="AA47" s="18">
        <f t="shared" si="112"/>
        <v>9.0838110193844059</v>
      </c>
      <c r="AB47" s="18">
        <f t="shared" si="112"/>
        <v>8.1179908222602979</v>
      </c>
      <c r="AD47" s="68">
        <f t="shared" si="113"/>
        <v>38.454076550353705</v>
      </c>
      <c r="AE47" s="69">
        <f t="shared" si="114"/>
        <v>49.967797543661611</v>
      </c>
      <c r="AF47" s="69">
        <f t="shared" si="115"/>
        <v>88.421874094015322</v>
      </c>
      <c r="AH47" t="str">
        <f t="shared" si="142"/>
        <v>21 Science, research, engineering and technology professionals</v>
      </c>
      <c r="AI47" s="18">
        <f t="shared" si="116"/>
        <v>2.6327168449637215</v>
      </c>
      <c r="AJ47" s="18">
        <f t="shared" si="116"/>
        <v>2.8191343491563234</v>
      </c>
      <c r="AK47" s="18">
        <f t="shared" si="116"/>
        <v>2.9118505365663503</v>
      </c>
      <c r="AL47" s="18">
        <f t="shared" si="116"/>
        <v>3.721339230884297</v>
      </c>
      <c r="AM47" s="18">
        <f t="shared" si="116"/>
        <v>3.9120239409526416</v>
      </c>
      <c r="AO47" s="68">
        <f t="shared" si="117"/>
        <v>46.109181066051427</v>
      </c>
      <c r="AP47" s="69">
        <f t="shared" si="118"/>
        <v>49.299364782688933</v>
      </c>
      <c r="AQ47" s="69">
        <f t="shared" si="119"/>
        <v>95.408545848740374</v>
      </c>
      <c r="AS47" t="str">
        <f t="shared" si="143"/>
        <v>21 Science, research, engineering and technology professionals</v>
      </c>
      <c r="AT47" s="18">
        <f t="shared" si="120"/>
        <v>9.9244958684080569</v>
      </c>
      <c r="AU47" s="18">
        <f t="shared" si="120"/>
        <v>9.4520875886850515</v>
      </c>
      <c r="AV47" s="18">
        <f t="shared" si="120"/>
        <v>9.3416373791606162</v>
      </c>
      <c r="AW47" s="18">
        <f t="shared" si="120"/>
        <v>10.020263544607877</v>
      </c>
      <c r="AX47" s="18">
        <f t="shared" si="120"/>
        <v>8.7929889761025191</v>
      </c>
      <c r="AZ47" s="68">
        <f t="shared" si="121"/>
        <v>17.607506286111459</v>
      </c>
      <c r="BA47" s="69">
        <f t="shared" si="122"/>
        <v>39.747661559999074</v>
      </c>
      <c r="BB47" s="69">
        <f t="shared" si="123"/>
        <v>57.355167846110547</v>
      </c>
      <c r="BD47" t="str">
        <f t="shared" si="144"/>
        <v>21 Science, research, engineering and technology professionals</v>
      </c>
      <c r="BE47" s="18">
        <f t="shared" si="124"/>
        <v>3.2764145038173473</v>
      </c>
      <c r="BF47" s="18">
        <f t="shared" si="124"/>
        <v>3.2815975174573686</v>
      </c>
      <c r="BG47" s="18">
        <f t="shared" si="124"/>
        <v>3.79626269742419</v>
      </c>
      <c r="BH47" s="18">
        <f t="shared" si="124"/>
        <v>3.7153619798112816</v>
      </c>
      <c r="BI47" s="18">
        <f t="shared" si="124"/>
        <v>3.5034828313736415</v>
      </c>
      <c r="BK47" s="68">
        <f t="shared" si="125"/>
        <v>-5.7719991009774727</v>
      </c>
      <c r="BL47" s="69">
        <f t="shared" si="126"/>
        <v>27.703747369804372</v>
      </c>
      <c r="BM47" s="69">
        <f t="shared" si="127"/>
        <v>21.931748268826901</v>
      </c>
      <c r="BO47" t="str">
        <f t="shared" si="145"/>
        <v>21 Science, research, engineering and technology professionals</v>
      </c>
      <c r="BP47" s="18">
        <f t="shared" si="128"/>
        <v>2.1675722309524668</v>
      </c>
      <c r="BQ47" s="18">
        <f t="shared" si="128"/>
        <v>2.2616932173710351</v>
      </c>
      <c r="BR47" s="18">
        <f t="shared" si="128"/>
        <v>2.4713691457931746</v>
      </c>
      <c r="BS47" s="18">
        <f t="shared" si="128"/>
        <v>2.8787953228110985</v>
      </c>
      <c r="BT47" s="18">
        <f t="shared" si="128"/>
        <v>3.2992032708651822</v>
      </c>
      <c r="BV47" s="68">
        <f t="shared" si="129"/>
        <v>16.58630777169029</v>
      </c>
      <c r="BW47" s="69">
        <f t="shared" si="130"/>
        <v>35.345180293980036</v>
      </c>
      <c r="BX47" s="69">
        <f t="shared" si="131"/>
        <v>51.931488065670329</v>
      </c>
      <c r="BZ47" t="str">
        <f t="shared" si="146"/>
        <v>21 Science, research, engineering and technology professionals</v>
      </c>
      <c r="CA47" s="18">
        <f t="shared" si="132"/>
        <v>1.764020139547855</v>
      </c>
      <c r="CB47" s="18">
        <f t="shared" si="132"/>
        <v>2.5815646922487572</v>
      </c>
      <c r="CC47" s="18">
        <f t="shared" si="132"/>
        <v>2.4708582260673406</v>
      </c>
      <c r="CD47" s="18">
        <f t="shared" si="132"/>
        <v>3.3658707739629743</v>
      </c>
      <c r="CE47" s="18">
        <f t="shared" si="132"/>
        <v>4.5290032885467797</v>
      </c>
      <c r="CG47" s="68">
        <f t="shared" si="133"/>
        <v>8.5955655944716902</v>
      </c>
      <c r="CH47" s="69">
        <f t="shared" si="134"/>
        <v>35.209376596217588</v>
      </c>
      <c r="CI47" s="69">
        <f t="shared" si="135"/>
        <v>43.804942190689282</v>
      </c>
      <c r="CK47" t="str">
        <f t="shared" si="147"/>
        <v>21 Science, research, engineering and technology professionals</v>
      </c>
      <c r="CL47" s="18">
        <f t="shared" si="136"/>
        <v>0.88523872506960644</v>
      </c>
      <c r="CM47" s="18">
        <f t="shared" si="136"/>
        <v>1.298700125380333</v>
      </c>
      <c r="CN47" s="18">
        <f t="shared" si="136"/>
        <v>1.5761315647384015</v>
      </c>
      <c r="CO47" s="18">
        <f t="shared" si="136"/>
        <v>2.4654980231157522</v>
      </c>
      <c r="CP47" s="18">
        <f t="shared" si="136"/>
        <v>3.271177595937909</v>
      </c>
      <c r="CR47" s="68">
        <f t="shared" si="137"/>
        <v>28.627887827261418</v>
      </c>
      <c r="CS47" s="69">
        <f t="shared" si="138"/>
        <v>41.543259151887199</v>
      </c>
      <c r="CT47" s="69">
        <f t="shared" si="139"/>
        <v>70.171146979148617</v>
      </c>
    </row>
    <row r="48" spans="1:98" x14ac:dyDescent="0.2">
      <c r="A48" t="str">
        <f t="shared" si="103"/>
        <v>22 Health professionals</v>
      </c>
      <c r="B48" s="18">
        <f t="shared" si="104"/>
        <v>26.334356961070366</v>
      </c>
      <c r="C48" s="18">
        <f t="shared" si="104"/>
        <v>26.946585714042538</v>
      </c>
      <c r="D48" s="18">
        <f t="shared" si="104"/>
        <v>27.651134632244457</v>
      </c>
      <c r="E48" s="18">
        <f t="shared" si="104"/>
        <v>27.916583587847228</v>
      </c>
      <c r="F48" s="18">
        <f t="shared" si="104"/>
        <v>27.824724106770056</v>
      </c>
      <c r="H48" s="68">
        <f t="shared" si="105"/>
        <v>56.054758133301554</v>
      </c>
      <c r="I48" s="69">
        <f t="shared" si="106"/>
        <v>71.020959264631372</v>
      </c>
      <c r="J48" s="69">
        <f t="shared" si="107"/>
        <v>127.07571739793293</v>
      </c>
      <c r="L48" t="str">
        <f t="shared" si="140"/>
        <v>22 Health professionals</v>
      </c>
      <c r="M48" s="18">
        <f t="shared" si="108"/>
        <v>12.401292714254996</v>
      </c>
      <c r="N48" s="18">
        <f t="shared" si="108"/>
        <v>11.904033537524834</v>
      </c>
      <c r="O48" s="18">
        <f t="shared" si="108"/>
        <v>12.130666270011151</v>
      </c>
      <c r="P48" s="18">
        <f t="shared" si="108"/>
        <v>11.071031863897385</v>
      </c>
      <c r="Q48" s="18">
        <f t="shared" si="108"/>
        <v>9.914961793593676</v>
      </c>
      <c r="S48" s="68">
        <f t="shared" si="109"/>
        <v>20.275086176455606</v>
      </c>
      <c r="T48" s="69">
        <f t="shared" si="110"/>
        <v>62.986845119275934</v>
      </c>
      <c r="U48" s="69">
        <f t="shared" si="111"/>
        <v>83.261931295731557</v>
      </c>
      <c r="W48" t="str">
        <f t="shared" si="141"/>
        <v>22 Health professionals</v>
      </c>
      <c r="X48" s="18">
        <f t="shared" si="112"/>
        <v>13.145767206231476</v>
      </c>
      <c r="Y48" s="18">
        <f t="shared" si="112"/>
        <v>13.574084989518715</v>
      </c>
      <c r="Z48" s="18">
        <f t="shared" si="112"/>
        <v>14.151916476355463</v>
      </c>
      <c r="AA48" s="18">
        <f t="shared" si="112"/>
        <v>13.593762613525264</v>
      </c>
      <c r="AB48" s="18">
        <f t="shared" si="112"/>
        <v>13.58222437660244</v>
      </c>
      <c r="AD48" s="68">
        <f t="shared" si="113"/>
        <v>34.141999620113353</v>
      </c>
      <c r="AE48" s="69">
        <f t="shared" si="114"/>
        <v>68.204644320794685</v>
      </c>
      <c r="AF48" s="69">
        <f t="shared" si="115"/>
        <v>102.34664394090804</v>
      </c>
      <c r="AH48" t="str">
        <f t="shared" si="142"/>
        <v>22 Health professionals</v>
      </c>
      <c r="AI48" s="18">
        <f t="shared" si="116"/>
        <v>20.835685046477078</v>
      </c>
      <c r="AJ48" s="18">
        <f t="shared" si="116"/>
        <v>15.943192711659551</v>
      </c>
      <c r="AK48" s="18">
        <f t="shared" si="116"/>
        <v>15.259763883114477</v>
      </c>
      <c r="AL48" s="18">
        <f t="shared" si="116"/>
        <v>8.1637708221065548</v>
      </c>
      <c r="AM48" s="18">
        <f t="shared" si="116"/>
        <v>2.1829303722767102</v>
      </c>
      <c r="AO48" s="68">
        <f t="shared" si="117"/>
        <v>-84.442595221353571</v>
      </c>
      <c r="AP48" s="69">
        <f t="shared" si="118"/>
        <v>17.463777206121556</v>
      </c>
      <c r="AQ48" s="69">
        <f t="shared" si="119"/>
        <v>-66.978818015232008</v>
      </c>
      <c r="AS48" t="str">
        <f t="shared" si="143"/>
        <v>22 Health professionals</v>
      </c>
      <c r="AT48" s="18">
        <f t="shared" si="120"/>
        <v>2.7996298049222998</v>
      </c>
      <c r="AU48" s="18">
        <f t="shared" si="120"/>
        <v>3.0370398210861844</v>
      </c>
      <c r="AV48" s="18">
        <f t="shared" si="120"/>
        <v>3.6400175779539428</v>
      </c>
      <c r="AW48" s="18">
        <f t="shared" si="120"/>
        <v>3.6354162053248347</v>
      </c>
      <c r="AX48" s="18">
        <f t="shared" si="120"/>
        <v>3.6807157521009075</v>
      </c>
      <c r="AZ48" s="68">
        <f t="shared" si="121"/>
        <v>26.342747388126124</v>
      </c>
      <c r="BA48" s="69">
        <f t="shared" si="122"/>
        <v>57.264315749431738</v>
      </c>
      <c r="BB48" s="69">
        <f t="shared" si="123"/>
        <v>83.607063137557859</v>
      </c>
      <c r="BD48" t="str">
        <f t="shared" si="144"/>
        <v>22 Health professionals</v>
      </c>
      <c r="BE48" s="18">
        <f t="shared" si="124"/>
        <v>2.6037222095899502</v>
      </c>
      <c r="BF48" s="18">
        <f t="shared" si="124"/>
        <v>3.0963323748378193</v>
      </c>
      <c r="BG48" s="18">
        <f t="shared" si="124"/>
        <v>3.2238555834306943</v>
      </c>
      <c r="BH48" s="18">
        <f t="shared" si="124"/>
        <v>3.6397298637196074</v>
      </c>
      <c r="BI48" s="18">
        <f t="shared" si="124"/>
        <v>4.0251591152405819</v>
      </c>
      <c r="BK48" s="68">
        <f t="shared" si="125"/>
        <v>27.480487412245086</v>
      </c>
      <c r="BL48" s="69">
        <f t="shared" si="126"/>
        <v>63.883273303589064</v>
      </c>
      <c r="BM48" s="69">
        <f t="shared" si="127"/>
        <v>91.363760715834147</v>
      </c>
      <c r="BO48" t="str">
        <f t="shared" si="145"/>
        <v>22 Health professionals</v>
      </c>
      <c r="BP48" s="18">
        <f t="shared" si="128"/>
        <v>1.9952528714104287</v>
      </c>
      <c r="BQ48" s="18">
        <f t="shared" si="128"/>
        <v>2.2426412474609405</v>
      </c>
      <c r="BR48" s="18">
        <f t="shared" si="128"/>
        <v>2.4953889448406033</v>
      </c>
      <c r="BS48" s="18">
        <f t="shared" si="128"/>
        <v>2.451270515247979</v>
      </c>
      <c r="BT48" s="18">
        <f t="shared" si="128"/>
        <v>2.3849292011771417</v>
      </c>
      <c r="BV48" s="68">
        <f t="shared" si="129"/>
        <v>-16.533281555109351</v>
      </c>
      <c r="BW48" s="69">
        <f t="shared" si="130"/>
        <v>39.928735582224398</v>
      </c>
      <c r="BX48" s="69">
        <f t="shared" si="131"/>
        <v>23.395454027115044</v>
      </c>
      <c r="BZ48" t="str">
        <f t="shared" si="146"/>
        <v>22 Health professionals</v>
      </c>
      <c r="CA48" s="18">
        <f t="shared" si="132"/>
        <v>1.970849721898315</v>
      </c>
      <c r="CB48" s="18">
        <f t="shared" si="132"/>
        <v>1.669230086852648</v>
      </c>
      <c r="CC48" s="18">
        <f t="shared" si="132"/>
        <v>2.0676182588999859</v>
      </c>
      <c r="CD48" s="18">
        <f t="shared" si="132"/>
        <v>1.8727490009480767</v>
      </c>
      <c r="CE48" s="18">
        <f t="shared" si="132"/>
        <v>1.46967437035436</v>
      </c>
      <c r="CG48" s="68">
        <f t="shared" si="133"/>
        <v>-57.887788922526198</v>
      </c>
      <c r="CH48" s="69">
        <f t="shared" si="134"/>
        <v>28.281214823927627</v>
      </c>
      <c r="CI48" s="69">
        <f t="shared" si="135"/>
        <v>-29.606574098598571</v>
      </c>
      <c r="CK48" t="str">
        <f t="shared" si="147"/>
        <v>22 Health professionals</v>
      </c>
      <c r="CL48" s="18">
        <f t="shared" si="136"/>
        <v>0.5483088916019252</v>
      </c>
      <c r="CM48" s="18">
        <f t="shared" si="136"/>
        <v>0.71919136743269807</v>
      </c>
      <c r="CN48" s="18">
        <f t="shared" si="136"/>
        <v>0.82849767327043511</v>
      </c>
      <c r="CO48" s="18">
        <f t="shared" si="136"/>
        <v>1.0310469191570975</v>
      </c>
      <c r="CP48" s="18">
        <f t="shared" si="136"/>
        <v>1.3862018203318491</v>
      </c>
      <c r="CR48" s="68">
        <f t="shared" si="137"/>
        <v>3.6951999737858179</v>
      </c>
      <c r="CS48" s="69">
        <f t="shared" si="138"/>
        <v>39.816420064074499</v>
      </c>
      <c r="CT48" s="69">
        <f t="shared" si="139"/>
        <v>43.511620037860318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31.654093312406932</v>
      </c>
      <c r="C49" s="18">
        <f t="shared" si="104"/>
        <v>28.01272906198064</v>
      </c>
      <c r="D49" s="18">
        <f t="shared" si="104"/>
        <v>29.434300884930675</v>
      </c>
      <c r="E49" s="18">
        <f t="shared" si="104"/>
        <v>27.687716684182028</v>
      </c>
      <c r="F49" s="18">
        <f t="shared" si="104"/>
        <v>24.783925352005671</v>
      </c>
      <c r="H49" s="68">
        <f t="shared" si="105"/>
        <v>30.579641570328718</v>
      </c>
      <c r="I49" s="69">
        <f t="shared" si="106"/>
        <v>60.6742659366192</v>
      </c>
      <c r="J49" s="69">
        <f t="shared" si="107"/>
        <v>91.253907506947911</v>
      </c>
      <c r="L49" t="str">
        <f t="shared" si="140"/>
        <v>23 Teaching and other educational professionals</v>
      </c>
      <c r="M49" s="18">
        <f t="shared" si="108"/>
        <v>26.476329728247183</v>
      </c>
      <c r="N49" s="18">
        <f t="shared" si="108"/>
        <v>24.13230186156304</v>
      </c>
      <c r="O49" s="18">
        <f t="shared" si="108"/>
        <v>25.853543888631165</v>
      </c>
      <c r="P49" s="18">
        <f t="shared" si="108"/>
        <v>24.661045074518441</v>
      </c>
      <c r="Q49" s="18">
        <f t="shared" si="108"/>
        <v>22.135842442931793</v>
      </c>
      <c r="S49" s="68">
        <f t="shared" si="109"/>
        <v>25.992664032290865</v>
      </c>
      <c r="T49" s="69">
        <f t="shared" si="110"/>
        <v>61.460244569296194</v>
      </c>
      <c r="U49" s="69">
        <f t="shared" si="111"/>
        <v>87.452908601587055</v>
      </c>
      <c r="W49" t="str">
        <f t="shared" si="141"/>
        <v>23 Teaching and other educational professionals</v>
      </c>
      <c r="X49" s="18">
        <f t="shared" si="112"/>
        <v>7.7828346897413265</v>
      </c>
      <c r="Y49" s="18">
        <f t="shared" si="112"/>
        <v>6.3536311951634907</v>
      </c>
      <c r="Z49" s="18">
        <f t="shared" si="112"/>
        <v>7.2050122254300879</v>
      </c>
      <c r="AA49" s="18">
        <f t="shared" si="112"/>
        <v>5.7817253144775353</v>
      </c>
      <c r="AB49" s="18">
        <f t="shared" si="112"/>
        <v>4.7175306525061327</v>
      </c>
      <c r="AD49" s="68">
        <f t="shared" si="113"/>
        <v>-8.4856623736784336</v>
      </c>
      <c r="AE49" s="69">
        <f t="shared" si="114"/>
        <v>44.403203389326038</v>
      </c>
      <c r="AF49" s="69">
        <f t="shared" si="115"/>
        <v>35.9175410156476</v>
      </c>
      <c r="AH49" t="str">
        <f t="shared" si="142"/>
        <v>23 Teaching and other educational professionals</v>
      </c>
      <c r="AI49" s="18">
        <f t="shared" si="116"/>
        <v>3.0388599463688712</v>
      </c>
      <c r="AJ49" s="18">
        <f t="shared" si="116"/>
        <v>1.4335355315955149</v>
      </c>
      <c r="AK49" s="18">
        <f t="shared" si="116"/>
        <v>1.2733940497223999</v>
      </c>
      <c r="AL49" s="18">
        <f t="shared" si="116"/>
        <v>0.59071004493670864</v>
      </c>
      <c r="AM49" s="18">
        <f t="shared" si="116"/>
        <v>0.55456586035376676</v>
      </c>
      <c r="AO49" s="68">
        <f t="shared" si="117"/>
        <v>-52.637415178866078</v>
      </c>
      <c r="AP49" s="69">
        <f t="shared" si="118"/>
        <v>13.470565483868535</v>
      </c>
      <c r="AQ49" s="69">
        <f t="shared" si="119"/>
        <v>-39.166849694997538</v>
      </c>
      <c r="AS49" t="str">
        <f t="shared" si="143"/>
        <v>23 Teaching and other educational professionals</v>
      </c>
      <c r="AT49" s="18">
        <f t="shared" si="120"/>
        <v>0.95258492995463173</v>
      </c>
      <c r="AU49" s="18">
        <f t="shared" si="120"/>
        <v>0.66292859101859014</v>
      </c>
      <c r="AV49" s="18">
        <f t="shared" si="120"/>
        <v>0.70097131566684767</v>
      </c>
      <c r="AW49" s="18">
        <f t="shared" si="120"/>
        <v>0.51397612144098803</v>
      </c>
      <c r="AX49" s="18">
        <f t="shared" si="120"/>
        <v>0.36254374339877721</v>
      </c>
      <c r="AZ49" s="68">
        <f t="shared" si="121"/>
        <v>-35.377807931336676</v>
      </c>
      <c r="BA49" s="69">
        <f t="shared" si="122"/>
        <v>30.169067186854381</v>
      </c>
      <c r="BB49" s="69">
        <f t="shared" si="123"/>
        <v>-5.2087407444822924</v>
      </c>
      <c r="BD49" t="str">
        <f t="shared" si="144"/>
        <v>23 Teaching and other educational professionals</v>
      </c>
      <c r="BE49" s="18">
        <f t="shared" si="124"/>
        <v>0.85615270622445749</v>
      </c>
      <c r="BF49" s="18">
        <f t="shared" si="124"/>
        <v>0.76777582424615742</v>
      </c>
      <c r="BG49" s="18">
        <f t="shared" si="124"/>
        <v>0.97669945820120052</v>
      </c>
      <c r="BH49" s="18">
        <f t="shared" si="124"/>
        <v>0.92841224315477844</v>
      </c>
      <c r="BI49" s="18">
        <f t="shared" si="124"/>
        <v>0.96105809777800721</v>
      </c>
      <c r="BK49" s="68">
        <f t="shared" si="125"/>
        <v>0.46734763305262506</v>
      </c>
      <c r="BL49" s="69">
        <f t="shared" si="126"/>
        <v>37.571982309366867</v>
      </c>
      <c r="BM49" s="69">
        <f t="shared" si="127"/>
        <v>38.039329942419492</v>
      </c>
      <c r="BO49" t="str">
        <f t="shared" si="145"/>
        <v>23 Teaching and other educational professionals</v>
      </c>
      <c r="BP49" s="18">
        <f t="shared" si="128"/>
        <v>0.65924964410955011</v>
      </c>
      <c r="BQ49" s="18">
        <f t="shared" si="128"/>
        <v>0.62980982300312005</v>
      </c>
      <c r="BR49" s="18">
        <f t="shared" si="128"/>
        <v>0.79445402278557253</v>
      </c>
      <c r="BS49" s="18">
        <f t="shared" si="128"/>
        <v>0.70343949151989316</v>
      </c>
      <c r="BT49" s="18">
        <f t="shared" si="128"/>
        <v>0.6550069087507685</v>
      </c>
      <c r="BV49" s="68">
        <f t="shared" si="129"/>
        <v>-27.996566370819732</v>
      </c>
      <c r="BW49" s="69">
        <f t="shared" si="130"/>
        <v>36.165880399414235</v>
      </c>
      <c r="BX49" s="69">
        <f t="shared" si="131"/>
        <v>8.1693140285945027</v>
      </c>
      <c r="BZ49" t="str">
        <f t="shared" si="146"/>
        <v>23 Teaching and other educational professionals</v>
      </c>
      <c r="CA49" s="18">
        <f t="shared" si="132"/>
        <v>0.86576057184445365</v>
      </c>
      <c r="CB49" s="18">
        <f t="shared" si="132"/>
        <v>0.77417304188725922</v>
      </c>
      <c r="CC49" s="18">
        <f t="shared" si="132"/>
        <v>1.0149518882344282</v>
      </c>
      <c r="CD49" s="18">
        <f t="shared" si="132"/>
        <v>0.94983238133326797</v>
      </c>
      <c r="CE49" s="18">
        <f t="shared" si="132"/>
        <v>1.0160438009361694</v>
      </c>
      <c r="CG49" s="68">
        <f t="shared" si="133"/>
        <v>-40.690500771546731</v>
      </c>
      <c r="CH49" s="69">
        <f t="shared" si="134"/>
        <v>31.960952469262644</v>
      </c>
      <c r="CI49" s="69">
        <f t="shared" si="135"/>
        <v>-8.729548302284087</v>
      </c>
      <c r="CK49" t="str">
        <f t="shared" si="147"/>
        <v>23 Teaching and other educational professionals</v>
      </c>
      <c r="CL49" s="18">
        <f t="shared" si="136"/>
        <v>0.39090048190771542</v>
      </c>
      <c r="CM49" s="18">
        <f t="shared" si="136"/>
        <v>0.52936528946159767</v>
      </c>
      <c r="CN49" s="18">
        <f t="shared" si="136"/>
        <v>0.67205185278537272</v>
      </c>
      <c r="CO49" s="18">
        <f t="shared" si="136"/>
        <v>0.85461925791826565</v>
      </c>
      <c r="CP49" s="18">
        <f t="shared" si="136"/>
        <v>1.254294512312482</v>
      </c>
      <c r="CR49" s="68">
        <f t="shared" si="137"/>
        <v>15.669862996270915</v>
      </c>
      <c r="CS49" s="69">
        <f t="shared" si="138"/>
        <v>42.283466497803026</v>
      </c>
      <c r="CT49" s="69">
        <f t="shared" si="139"/>
        <v>57.953329494073948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5.2333470369275936</v>
      </c>
      <c r="C50" s="18">
        <f t="shared" si="104"/>
        <v>5.6695172769054976</v>
      </c>
      <c r="D50" s="18">
        <f t="shared" si="104"/>
        <v>5.8686848279369466</v>
      </c>
      <c r="E50" s="18">
        <f t="shared" si="104"/>
        <v>5.7767661438763964</v>
      </c>
      <c r="F50" s="18">
        <f t="shared" si="104"/>
        <v>6.1432045877084924</v>
      </c>
      <c r="H50" s="68">
        <f t="shared" si="105"/>
        <v>62.335422999533982</v>
      </c>
      <c r="I50" s="69">
        <f t="shared" si="106"/>
        <v>72.193398174743123</v>
      </c>
      <c r="J50" s="69">
        <f t="shared" si="107"/>
        <v>134.52882117427711</v>
      </c>
      <c r="L50" t="str">
        <f t="shared" si="140"/>
        <v>24 Business, media and public service professionals</v>
      </c>
      <c r="M50" s="18">
        <f t="shared" si="108"/>
        <v>11.156393979685092</v>
      </c>
      <c r="N50" s="18">
        <f t="shared" si="108"/>
        <v>11.26751394233931</v>
      </c>
      <c r="O50" s="18">
        <f t="shared" si="108"/>
        <v>11.788572100679815</v>
      </c>
      <c r="P50" s="18">
        <f t="shared" si="108"/>
        <v>11.170416087958014</v>
      </c>
      <c r="Q50" s="18">
        <f t="shared" si="108"/>
        <v>10.756138867416254</v>
      </c>
      <c r="S50" s="68">
        <f t="shared" si="109"/>
        <v>34.265515347086627</v>
      </c>
      <c r="T50" s="69">
        <f t="shared" si="110"/>
        <v>65.164041138973971</v>
      </c>
      <c r="U50" s="69">
        <f t="shared" si="111"/>
        <v>99.429556486060591</v>
      </c>
      <c r="W50" t="str">
        <f t="shared" si="141"/>
        <v>24 Business, media and public service professionals</v>
      </c>
      <c r="X50" s="18">
        <f t="shared" si="112"/>
        <v>9.4466672831752323</v>
      </c>
      <c r="Y50" s="18">
        <f t="shared" si="112"/>
        <v>9.4172015652321228</v>
      </c>
      <c r="Z50" s="18">
        <f t="shared" si="112"/>
        <v>10.510818826698621</v>
      </c>
      <c r="AA50" s="18">
        <f t="shared" si="112"/>
        <v>9.7712592446191344</v>
      </c>
      <c r="AB50" s="18">
        <f t="shared" si="112"/>
        <v>9.4030456110989196</v>
      </c>
      <c r="AD50" s="68">
        <f t="shared" si="113"/>
        <v>25.037742608777201</v>
      </c>
      <c r="AE50" s="69">
        <f t="shared" si="114"/>
        <v>59.019567803524509</v>
      </c>
      <c r="AF50" s="69">
        <f t="shared" si="115"/>
        <v>84.057310412301717</v>
      </c>
      <c r="AH50" t="str">
        <f t="shared" si="142"/>
        <v>24 Business, media and public service professionals</v>
      </c>
      <c r="AI50" s="18">
        <f t="shared" si="116"/>
        <v>3.1975861176291711</v>
      </c>
      <c r="AJ50" s="18">
        <f t="shared" si="116"/>
        <v>3.066145908189799</v>
      </c>
      <c r="AK50" s="18">
        <f t="shared" si="116"/>
        <v>3.3010323660128882</v>
      </c>
      <c r="AL50" s="18">
        <f t="shared" si="116"/>
        <v>2.9505066981235224</v>
      </c>
      <c r="AM50" s="18">
        <f t="shared" si="116"/>
        <v>2.9231905195430423</v>
      </c>
      <c r="AO50" s="68">
        <f t="shared" si="117"/>
        <v>-3.6942049795039664</v>
      </c>
      <c r="AP50" s="69">
        <f t="shared" si="118"/>
        <v>34.928561429021016</v>
      </c>
      <c r="AQ50" s="69">
        <f t="shared" si="119"/>
        <v>31.234356449517048</v>
      </c>
      <c r="AS50" t="str">
        <f t="shared" si="143"/>
        <v>24 Business, media and public service professionals</v>
      </c>
      <c r="AT50" s="18">
        <f t="shared" si="120"/>
        <v>5.3104978096113511</v>
      </c>
      <c r="AU50" s="18">
        <f t="shared" si="120"/>
        <v>5.1174813425312777</v>
      </c>
      <c r="AV50" s="18">
        <f t="shared" si="120"/>
        <v>5.6889834296794062</v>
      </c>
      <c r="AW50" s="18">
        <f t="shared" si="120"/>
        <v>5.6413058316653792</v>
      </c>
      <c r="AX50" s="18">
        <f t="shared" si="120"/>
        <v>5.6167134066059763</v>
      </c>
      <c r="AZ50" s="68">
        <f t="shared" si="121"/>
        <v>23.358509537376296</v>
      </c>
      <c r="BA50" s="69">
        <f t="shared" si="122"/>
        <v>53.295477254112697</v>
      </c>
      <c r="BB50" s="69">
        <f t="shared" si="123"/>
        <v>76.65398679148899</v>
      </c>
      <c r="BD50" t="str">
        <f t="shared" si="144"/>
        <v>24 Business, media and public service professionals</v>
      </c>
      <c r="BE50" s="18">
        <f t="shared" si="124"/>
        <v>2.982225333434982</v>
      </c>
      <c r="BF50" s="18">
        <f t="shared" si="124"/>
        <v>3.1707656331191427</v>
      </c>
      <c r="BG50" s="18">
        <f t="shared" si="124"/>
        <v>3.7959938682151613</v>
      </c>
      <c r="BH50" s="18">
        <f t="shared" si="124"/>
        <v>3.6622042490823938</v>
      </c>
      <c r="BI50" s="18">
        <f t="shared" si="124"/>
        <v>3.8740726225988809</v>
      </c>
      <c r="BK50" s="68">
        <f t="shared" si="125"/>
        <v>4.2025859428086578</v>
      </c>
      <c r="BL50" s="69">
        <f t="shared" si="126"/>
        <v>41.389259157596484</v>
      </c>
      <c r="BM50" s="69">
        <f t="shared" si="127"/>
        <v>45.591845100405145</v>
      </c>
      <c r="BO50" t="str">
        <f t="shared" si="145"/>
        <v>24 Business, media and public service professionals</v>
      </c>
      <c r="BP50" s="18">
        <f t="shared" si="128"/>
        <v>2.0949232548514627</v>
      </c>
      <c r="BQ50" s="18">
        <f t="shared" si="128"/>
        <v>2.1659316989509612</v>
      </c>
      <c r="BR50" s="18">
        <f t="shared" si="128"/>
        <v>2.5267048040844582</v>
      </c>
      <c r="BS50" s="18">
        <f t="shared" si="128"/>
        <v>2.5050207974879144</v>
      </c>
      <c r="BT50" s="18">
        <f t="shared" si="128"/>
        <v>2.6768921480001304</v>
      </c>
      <c r="BV50" s="68">
        <f t="shared" si="129"/>
        <v>-7.4764127488527583</v>
      </c>
      <c r="BW50" s="69">
        <f t="shared" si="130"/>
        <v>37.8065429416665</v>
      </c>
      <c r="BX50" s="69">
        <f t="shared" si="131"/>
        <v>30.330130192813737</v>
      </c>
      <c r="BZ50" t="str">
        <f t="shared" si="146"/>
        <v>24 Business, media and public service professionals</v>
      </c>
      <c r="CA50" s="18">
        <f t="shared" si="132"/>
        <v>1.7443517946902871</v>
      </c>
      <c r="CB50" s="18">
        <f t="shared" si="132"/>
        <v>2.0441651342213558</v>
      </c>
      <c r="CC50" s="18">
        <f t="shared" si="132"/>
        <v>2.3901410285209272</v>
      </c>
      <c r="CD50" s="18">
        <f t="shared" si="132"/>
        <v>2.4584724534570128</v>
      </c>
      <c r="CE50" s="18">
        <f t="shared" si="132"/>
        <v>2.4528503524806262</v>
      </c>
      <c r="CG50" s="68">
        <f t="shared" si="133"/>
        <v>-39.199827915785832</v>
      </c>
      <c r="CH50" s="69">
        <f t="shared" si="134"/>
        <v>32.18716480576272</v>
      </c>
      <c r="CI50" s="69">
        <f t="shared" si="135"/>
        <v>-7.0126631100231167</v>
      </c>
      <c r="CK50" t="str">
        <f t="shared" si="147"/>
        <v>24 Business, media and public service professionals</v>
      </c>
      <c r="CL50" s="18">
        <f t="shared" si="136"/>
        <v>1.1544429966907541</v>
      </c>
      <c r="CM50" s="18">
        <f t="shared" si="136"/>
        <v>1.6488702425682848</v>
      </c>
      <c r="CN50" s="18">
        <f t="shared" si="136"/>
        <v>2.012158284320718</v>
      </c>
      <c r="CO50" s="18">
        <f t="shared" si="136"/>
        <v>2.6188535432613707</v>
      </c>
      <c r="CP50" s="18">
        <f t="shared" si="136"/>
        <v>4.1024533130063432</v>
      </c>
      <c r="CR50" s="68">
        <f t="shared" si="137"/>
        <v>26.358653129198817</v>
      </c>
      <c r="CS50" s="69">
        <f t="shared" si="138"/>
        <v>44.496603856284842</v>
      </c>
      <c r="CT50" s="69">
        <f t="shared" si="139"/>
        <v>70.855256985483663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2.0428537895162053</v>
      </c>
      <c r="C51" s="18">
        <f t="shared" si="104"/>
        <v>2.2672604431136349</v>
      </c>
      <c r="D51" s="18">
        <f t="shared" si="104"/>
        <v>2.2368580474667246</v>
      </c>
      <c r="E51" s="18">
        <f t="shared" si="104"/>
        <v>2.1569080180456917</v>
      </c>
      <c r="F51" s="18">
        <f t="shared" si="104"/>
        <v>2.519168746061244</v>
      </c>
      <c r="H51" s="68">
        <f t="shared" si="105"/>
        <v>74.653760169488677</v>
      </c>
      <c r="I51" s="69">
        <f t="shared" si="106"/>
        <v>67.962013509148505</v>
      </c>
      <c r="J51" s="69">
        <f t="shared" si="107"/>
        <v>142.6157736786372</v>
      </c>
      <c r="L51" t="str">
        <f t="shared" si="140"/>
        <v>31 Science, engineering and technology associate professionals</v>
      </c>
      <c r="M51" s="18">
        <f t="shared" si="108"/>
        <v>1.888470814434418</v>
      </c>
      <c r="N51" s="18">
        <f t="shared" si="108"/>
        <v>2.1203806543802806</v>
      </c>
      <c r="O51" s="18">
        <f t="shared" si="108"/>
        <v>2.193460775448814</v>
      </c>
      <c r="P51" s="18">
        <f t="shared" si="108"/>
        <v>2.0452972686403785</v>
      </c>
      <c r="Q51" s="18">
        <f t="shared" si="108"/>
        <v>2.2805865436206738</v>
      </c>
      <c r="S51" s="68">
        <f t="shared" si="109"/>
        <v>52.998076738706992</v>
      </c>
      <c r="T51" s="69">
        <f t="shared" si="110"/>
        <v>58.221568429673873</v>
      </c>
      <c r="U51" s="69">
        <f t="shared" si="111"/>
        <v>111.21964516838085</v>
      </c>
      <c r="W51" t="str">
        <f t="shared" si="141"/>
        <v>31 Science, engineering and technology associate professionals</v>
      </c>
      <c r="X51" s="18">
        <f t="shared" si="112"/>
        <v>2.6614540661596999</v>
      </c>
      <c r="Y51" s="18">
        <f t="shared" si="112"/>
        <v>2.7067535839223655</v>
      </c>
      <c r="Z51" s="18">
        <f t="shared" si="112"/>
        <v>2.7039120146221105</v>
      </c>
      <c r="AA51" s="18">
        <f t="shared" si="112"/>
        <v>2.4385399793604221</v>
      </c>
      <c r="AB51" s="18">
        <f t="shared" si="112"/>
        <v>2.2249915275233061</v>
      </c>
      <c r="AD51" s="68">
        <f t="shared" si="113"/>
        <v>15.012472021527397</v>
      </c>
      <c r="AE51" s="69">
        <f t="shared" si="114"/>
        <v>47.109018599522933</v>
      </c>
      <c r="AF51" s="69">
        <f t="shared" si="115"/>
        <v>62.121490621050334</v>
      </c>
      <c r="AH51" t="str">
        <f t="shared" si="142"/>
        <v>31 Science, engineering and technology associate professionals</v>
      </c>
      <c r="AI51" s="18">
        <f t="shared" si="116"/>
        <v>1.3725573166191096</v>
      </c>
      <c r="AJ51" s="18">
        <f t="shared" si="116"/>
        <v>1.5985892656523195</v>
      </c>
      <c r="AK51" s="18">
        <f t="shared" si="116"/>
        <v>1.6742412924431023</v>
      </c>
      <c r="AL51" s="18">
        <f t="shared" si="116"/>
        <v>1.8643543155518787</v>
      </c>
      <c r="AM51" s="18">
        <f t="shared" si="116"/>
        <v>2.2004720473646349</v>
      </c>
      <c r="AO51" s="68">
        <f t="shared" si="117"/>
        <v>42.936416200316344</v>
      </c>
      <c r="AP51" s="69">
        <f t="shared" si="118"/>
        <v>55.76305466807564</v>
      </c>
      <c r="AQ51" s="69">
        <f t="shared" si="119"/>
        <v>98.699470868391984</v>
      </c>
      <c r="AS51" t="str">
        <f t="shared" si="143"/>
        <v>31 Science, engineering and technology associate professionals</v>
      </c>
      <c r="AT51" s="18">
        <f t="shared" si="120"/>
        <v>4.6799823760113899</v>
      </c>
      <c r="AU51" s="18">
        <f t="shared" si="120"/>
        <v>4.1630475066273913</v>
      </c>
      <c r="AV51" s="18">
        <f t="shared" si="120"/>
        <v>4.1718767931179537</v>
      </c>
      <c r="AW51" s="18">
        <f t="shared" si="120"/>
        <v>3.4701769203280994</v>
      </c>
      <c r="AX51" s="18">
        <f t="shared" si="120"/>
        <v>2.8981502659903313</v>
      </c>
      <c r="AZ51" s="68">
        <f t="shared" si="121"/>
        <v>-13.201755208441881</v>
      </c>
      <c r="BA51" s="69">
        <f t="shared" si="122"/>
        <v>33.798485626952584</v>
      </c>
      <c r="BB51" s="69">
        <f t="shared" si="123"/>
        <v>20.596730418510706</v>
      </c>
      <c r="BD51" t="str">
        <f t="shared" si="144"/>
        <v>31 Science, engineering and technology associate professionals</v>
      </c>
      <c r="BE51" s="18">
        <f t="shared" si="124"/>
        <v>1.8637592827738998</v>
      </c>
      <c r="BF51" s="18">
        <f t="shared" si="124"/>
        <v>1.9412233684408344</v>
      </c>
      <c r="BG51" s="18">
        <f t="shared" si="124"/>
        <v>2.2238702793651455</v>
      </c>
      <c r="BH51" s="18">
        <f t="shared" si="124"/>
        <v>1.7395338143102419</v>
      </c>
      <c r="BI51" s="18">
        <f t="shared" si="124"/>
        <v>1.4669977466860722</v>
      </c>
      <c r="BK51" s="68">
        <f t="shared" si="125"/>
        <v>-32.647109692546309</v>
      </c>
      <c r="BL51" s="69">
        <f t="shared" si="126"/>
        <v>25.200472223874755</v>
      </c>
      <c r="BM51" s="69">
        <f t="shared" si="127"/>
        <v>-7.4466374686715593</v>
      </c>
      <c r="BO51" t="str">
        <f t="shared" si="145"/>
        <v>31 Science, engineering and technology associate professionals</v>
      </c>
      <c r="BP51" s="18">
        <f t="shared" si="128"/>
        <v>1.3700093045906159</v>
      </c>
      <c r="BQ51" s="18">
        <f t="shared" si="128"/>
        <v>1.5068536819889402</v>
      </c>
      <c r="BR51" s="18">
        <f t="shared" si="128"/>
        <v>1.6723163225048756</v>
      </c>
      <c r="BS51" s="18">
        <f t="shared" si="128"/>
        <v>1.5804589067478687</v>
      </c>
      <c r="BT51" s="18">
        <f t="shared" si="128"/>
        <v>1.7965345192822988</v>
      </c>
      <c r="BV51" s="68">
        <f t="shared" si="129"/>
        <v>-6.1804744303469663</v>
      </c>
      <c r="BW51" s="69">
        <f t="shared" si="130"/>
        <v>31.892286778938601</v>
      </c>
      <c r="BX51" s="69">
        <f t="shared" si="131"/>
        <v>25.711812348591636</v>
      </c>
      <c r="BZ51" t="str">
        <f t="shared" si="146"/>
        <v>31 Science, engineering and technology associate professionals</v>
      </c>
      <c r="CA51" s="18">
        <f t="shared" si="132"/>
        <v>1.295713783507211</v>
      </c>
      <c r="CB51" s="18">
        <f t="shared" si="132"/>
        <v>1.9399003670989234</v>
      </c>
      <c r="CC51" s="18">
        <f t="shared" si="132"/>
        <v>1.9528955812494742</v>
      </c>
      <c r="CD51" s="18">
        <f t="shared" si="132"/>
        <v>2.0471857447085764</v>
      </c>
      <c r="CE51" s="18">
        <f t="shared" si="132"/>
        <v>2.7502180914019405</v>
      </c>
      <c r="CG51" s="68">
        <f t="shared" si="133"/>
        <v>-16.565552503709224</v>
      </c>
      <c r="CH51" s="69">
        <f t="shared" si="134"/>
        <v>32.538065058589702</v>
      </c>
      <c r="CI51" s="69">
        <f t="shared" si="135"/>
        <v>15.972512554880472</v>
      </c>
      <c r="CK51" t="str">
        <f t="shared" si="147"/>
        <v>31 Science, engineering and technology associate professionals</v>
      </c>
      <c r="CL51" s="18">
        <f t="shared" si="136"/>
        <v>0.5647177026049951</v>
      </c>
      <c r="CM51" s="18">
        <f t="shared" si="136"/>
        <v>0.87957981055916767</v>
      </c>
      <c r="CN51" s="18">
        <f t="shared" si="136"/>
        <v>1.06990719256045</v>
      </c>
      <c r="CO51" s="18">
        <f t="shared" si="136"/>
        <v>1.3206161380789192</v>
      </c>
      <c r="CP51" s="18">
        <f t="shared" si="136"/>
        <v>2.0706207874442897</v>
      </c>
      <c r="CR51" s="68">
        <f t="shared" si="137"/>
        <v>19.943838799176639</v>
      </c>
      <c r="CS51" s="69">
        <f t="shared" si="138"/>
        <v>42.161623633058284</v>
      </c>
      <c r="CT51" s="69">
        <f t="shared" si="139"/>
        <v>62.105462432234923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0.54558706867819806</v>
      </c>
      <c r="C52" s="18">
        <f t="shared" si="104"/>
        <v>0.65678723277724049</v>
      </c>
      <c r="D52" s="18">
        <f t="shared" si="104"/>
        <v>0.5227909800526952</v>
      </c>
      <c r="E52" s="18">
        <f t="shared" si="104"/>
        <v>0.78631218042613593</v>
      </c>
      <c r="F52" s="18">
        <f t="shared" si="104"/>
        <v>0.85650316548894179</v>
      </c>
      <c r="H52" s="68">
        <f t="shared" si="105"/>
        <v>154.07386334661112</v>
      </c>
      <c r="I52" s="69">
        <f t="shared" si="106"/>
        <v>134.77411338613686</v>
      </c>
      <c r="J52" s="69">
        <f t="shared" si="107"/>
        <v>288.84797673274801</v>
      </c>
      <c r="L52" t="str">
        <f t="shared" si="140"/>
        <v>32 Health and social care associate professionals</v>
      </c>
      <c r="M52" s="18">
        <f t="shared" si="108"/>
        <v>2.6057092161889059</v>
      </c>
      <c r="N52" s="18">
        <f t="shared" si="108"/>
        <v>2.6121688708625026</v>
      </c>
      <c r="O52" s="18">
        <f t="shared" si="108"/>
        <v>2.5452819078295619</v>
      </c>
      <c r="P52" s="18">
        <f t="shared" si="108"/>
        <v>3.8425748685062087</v>
      </c>
      <c r="Q52" s="18">
        <f t="shared" si="108"/>
        <v>4.0108425774763603</v>
      </c>
      <c r="S52" s="68">
        <f t="shared" si="109"/>
        <v>131.88305459977752</v>
      </c>
      <c r="T52" s="69">
        <f t="shared" si="110"/>
        <v>123.27580417929842</v>
      </c>
      <c r="U52" s="69">
        <f t="shared" si="111"/>
        <v>255.1588587790759</v>
      </c>
      <c r="W52" t="str">
        <f t="shared" si="141"/>
        <v>32 Health and social care associate professionals</v>
      </c>
      <c r="X52" s="18">
        <f t="shared" si="112"/>
        <v>3.6815201246917395</v>
      </c>
      <c r="Y52" s="18">
        <f t="shared" si="112"/>
        <v>3.9339244083860874</v>
      </c>
      <c r="Z52" s="18">
        <f t="shared" si="112"/>
        <v>4.0825203431230177</v>
      </c>
      <c r="AA52" s="18">
        <f t="shared" si="112"/>
        <v>6.586938894664975</v>
      </c>
      <c r="AB52" s="18">
        <f t="shared" si="112"/>
        <v>7.599338465360618</v>
      </c>
      <c r="AD52" s="68">
        <f t="shared" si="113"/>
        <v>160.16960789251468</v>
      </c>
      <c r="AE52" s="69">
        <f t="shared" si="114"/>
        <v>129.59205752467946</v>
      </c>
      <c r="AF52" s="69">
        <f t="shared" si="115"/>
        <v>289.76166541719419</v>
      </c>
      <c r="AH52" t="str">
        <f t="shared" si="142"/>
        <v>32 Health and social care associate professionals</v>
      </c>
      <c r="AI52" s="18">
        <f t="shared" si="116"/>
        <v>7.9610381300890234</v>
      </c>
      <c r="AJ52" s="18">
        <f t="shared" si="116"/>
        <v>6.8023606270473529</v>
      </c>
      <c r="AK52" s="18">
        <f t="shared" si="116"/>
        <v>6.7757922732771894</v>
      </c>
      <c r="AL52" s="18">
        <f t="shared" si="116"/>
        <v>7.7587429060608697</v>
      </c>
      <c r="AM52" s="18">
        <f t="shared" si="116"/>
        <v>3.9729247282222921</v>
      </c>
      <c r="AO52" s="68">
        <f t="shared" si="117"/>
        <v>-36.233095456050584</v>
      </c>
      <c r="AP52" s="69">
        <f t="shared" si="118"/>
        <v>43.088334190287384</v>
      </c>
      <c r="AQ52" s="69">
        <f t="shared" si="119"/>
        <v>6.8552387342367922</v>
      </c>
      <c r="AS52" t="str">
        <f t="shared" si="143"/>
        <v>32 Health and social care associate professionals</v>
      </c>
      <c r="AT52" s="18">
        <f t="shared" si="120"/>
        <v>1.6847849809561624</v>
      </c>
      <c r="AU52" s="18">
        <f t="shared" si="120"/>
        <v>1.8718891720134345</v>
      </c>
      <c r="AV52" s="18">
        <f t="shared" si="120"/>
        <v>2.112207972672715</v>
      </c>
      <c r="AW52" s="18">
        <f t="shared" si="120"/>
        <v>2.9378800349749841</v>
      </c>
      <c r="AX52" s="18">
        <f t="shared" si="120"/>
        <v>3.0872461333405603</v>
      </c>
      <c r="AZ52" s="68">
        <f t="shared" si="121"/>
        <v>82.623261860817607</v>
      </c>
      <c r="BA52" s="69">
        <f t="shared" si="122"/>
        <v>89.453045063028043</v>
      </c>
      <c r="BB52" s="69">
        <f t="shared" si="123"/>
        <v>172.07630692384566</v>
      </c>
      <c r="BD52" t="str">
        <f t="shared" si="144"/>
        <v>32 Health and social care associate professionals</v>
      </c>
      <c r="BE52" s="18">
        <f t="shared" si="124"/>
        <v>1.5372143922916457</v>
      </c>
      <c r="BF52" s="18">
        <f t="shared" si="124"/>
        <v>1.8346741218710847</v>
      </c>
      <c r="BG52" s="18">
        <f t="shared" si="124"/>
        <v>1.8968707825541689</v>
      </c>
      <c r="BH52" s="18">
        <f t="shared" si="124"/>
        <v>3.3717567155575745</v>
      </c>
      <c r="BI52" s="18">
        <f t="shared" si="124"/>
        <v>4.0822583826475096</v>
      </c>
      <c r="BK52" s="68">
        <f t="shared" si="125"/>
        <v>119.73487129353988</v>
      </c>
      <c r="BL52" s="69">
        <f t="shared" si="126"/>
        <v>108.50172857953051</v>
      </c>
      <c r="BM52" s="69">
        <f t="shared" si="127"/>
        <v>228.23659987307039</v>
      </c>
      <c r="BO52" t="str">
        <f t="shared" si="145"/>
        <v>32 Health and social care associate professionals</v>
      </c>
      <c r="BP52" s="18">
        <f t="shared" si="128"/>
        <v>1.2446344073308651</v>
      </c>
      <c r="BQ52" s="18">
        <f t="shared" si="128"/>
        <v>1.364577336453066</v>
      </c>
      <c r="BR52" s="18">
        <f t="shared" si="128"/>
        <v>1.4965863429519659</v>
      </c>
      <c r="BS52" s="18">
        <f t="shared" si="128"/>
        <v>2.2212974044966529</v>
      </c>
      <c r="BT52" s="18">
        <f t="shared" si="128"/>
        <v>2.1627109696789804</v>
      </c>
      <c r="BV52" s="68">
        <f t="shared" si="129"/>
        <v>26.203907056807889</v>
      </c>
      <c r="BW52" s="69">
        <f t="shared" si="130"/>
        <v>66.603537322208609</v>
      </c>
      <c r="BX52" s="69">
        <f t="shared" si="131"/>
        <v>92.807444379016488</v>
      </c>
      <c r="BZ52" t="str">
        <f t="shared" si="146"/>
        <v>32 Health and social care associate professionals</v>
      </c>
      <c r="CA52" s="18">
        <f t="shared" si="132"/>
        <v>0.88990962572351306</v>
      </c>
      <c r="CB52" s="18">
        <f t="shared" si="132"/>
        <v>0.67675485898646981</v>
      </c>
      <c r="CC52" s="18">
        <f t="shared" si="132"/>
        <v>0.82133206524979896</v>
      </c>
      <c r="CD52" s="18">
        <f t="shared" si="132"/>
        <v>1.1347997067827198</v>
      </c>
      <c r="CE52" s="18">
        <f t="shared" si="132"/>
        <v>0.99200189071828249</v>
      </c>
      <c r="CG52" s="68">
        <f t="shared" si="133"/>
        <v>-28.44318461295018</v>
      </c>
      <c r="CH52" s="69">
        <f t="shared" si="134"/>
        <v>45.012430763682524</v>
      </c>
      <c r="CI52" s="69">
        <f t="shared" si="135"/>
        <v>16.56924615073234</v>
      </c>
      <c r="CK52" t="str">
        <f t="shared" si="147"/>
        <v>32 Health and social care associate professionals</v>
      </c>
      <c r="CL52" s="18">
        <f t="shared" si="136"/>
        <v>0.28557072534535721</v>
      </c>
      <c r="CM52" s="18">
        <f t="shared" si="136"/>
        <v>0.33590577850818848</v>
      </c>
      <c r="CN52" s="18">
        <f t="shared" si="136"/>
        <v>0.38884177174121631</v>
      </c>
      <c r="CO52" s="18">
        <f t="shared" si="136"/>
        <v>0.72018821377412934</v>
      </c>
      <c r="CP52" s="18">
        <f t="shared" si="136"/>
        <v>1.0726621526839244</v>
      </c>
      <c r="CR52" s="68">
        <f t="shared" si="137"/>
        <v>70.967486097775208</v>
      </c>
      <c r="CS52" s="69">
        <f t="shared" si="138"/>
        <v>63.102680407201703</v>
      </c>
      <c r="CT52" s="69">
        <f t="shared" si="139"/>
        <v>134.07016650497692</v>
      </c>
    </row>
    <row r="53" spans="1:98" x14ac:dyDescent="0.2">
      <c r="A53" t="str">
        <f t="shared" si="103"/>
        <v>33 Protective service occupations</v>
      </c>
      <c r="B53" s="18">
        <f t="shared" si="104"/>
        <v>0.20979614696418897</v>
      </c>
      <c r="C53" s="18">
        <f t="shared" si="104"/>
        <v>0.26171158627059943</v>
      </c>
      <c r="D53" s="18">
        <f t="shared" si="104"/>
        <v>0.23111323772301989</v>
      </c>
      <c r="E53" s="18">
        <f t="shared" si="104"/>
        <v>0.20783357809816019</v>
      </c>
      <c r="F53" s="18">
        <f t="shared" si="104"/>
        <v>0.23954169329681868</v>
      </c>
      <c r="H53" s="68">
        <f t="shared" si="105"/>
        <v>60.736829729108464</v>
      </c>
      <c r="I53" s="69">
        <f t="shared" si="106"/>
        <v>50.717280909341532</v>
      </c>
      <c r="J53" s="69">
        <f t="shared" si="107"/>
        <v>111.45411063845</v>
      </c>
      <c r="L53" t="str">
        <f t="shared" si="140"/>
        <v>33 Protective service occupations</v>
      </c>
      <c r="M53" s="18">
        <f t="shared" si="108"/>
        <v>0.58095477343741364</v>
      </c>
      <c r="N53" s="18">
        <f t="shared" si="108"/>
        <v>0.72108268204415138</v>
      </c>
      <c r="O53" s="18">
        <f t="shared" si="108"/>
        <v>0.67216737869636267</v>
      </c>
      <c r="P53" s="18">
        <f t="shared" si="108"/>
        <v>0.57032826188747177</v>
      </c>
      <c r="Q53" s="18">
        <f t="shared" si="108"/>
        <v>0.68702483195381625</v>
      </c>
      <c r="S53" s="68">
        <f t="shared" si="109"/>
        <v>50.405698013155622</v>
      </c>
      <c r="T53" s="69">
        <f t="shared" si="110"/>
        <v>42.40690243934371</v>
      </c>
      <c r="U53" s="69">
        <f t="shared" si="111"/>
        <v>92.812600452499325</v>
      </c>
      <c r="W53" t="str">
        <f t="shared" si="141"/>
        <v>33 Protective service occupations</v>
      </c>
      <c r="X53" s="18">
        <f t="shared" si="112"/>
        <v>1.6422661133729894</v>
      </c>
      <c r="Y53" s="18">
        <f t="shared" si="112"/>
        <v>1.8203875358588066</v>
      </c>
      <c r="Z53" s="18">
        <f t="shared" si="112"/>
        <v>1.8173524019362126</v>
      </c>
      <c r="AA53" s="18">
        <f t="shared" si="112"/>
        <v>1.4675944323938119</v>
      </c>
      <c r="AB53" s="18">
        <f t="shared" si="112"/>
        <v>1.6647477767516641</v>
      </c>
      <c r="AD53" s="68">
        <f t="shared" si="113"/>
        <v>28.031969512583821</v>
      </c>
      <c r="AE53" s="69">
        <f t="shared" si="114"/>
        <v>47.06843672814837</v>
      </c>
      <c r="AF53" s="69">
        <f t="shared" si="115"/>
        <v>75.100406240732184</v>
      </c>
      <c r="AH53" t="str">
        <f t="shared" si="142"/>
        <v>33 Protective service occupations</v>
      </c>
      <c r="AI53" s="18">
        <f t="shared" si="116"/>
        <v>1.273739138479137</v>
      </c>
      <c r="AJ53" s="18">
        <f t="shared" si="116"/>
        <v>1.5128488072786128</v>
      </c>
      <c r="AK53" s="18">
        <f t="shared" si="116"/>
        <v>1.5175392337385629</v>
      </c>
      <c r="AL53" s="18">
        <f t="shared" si="116"/>
        <v>1.4043445073108269</v>
      </c>
      <c r="AM53" s="18">
        <f t="shared" si="116"/>
        <v>1.6524248210180843</v>
      </c>
      <c r="AO53" s="68">
        <f t="shared" si="117"/>
        <v>18.420492713414536</v>
      </c>
      <c r="AP53" s="69">
        <f t="shared" si="118"/>
        <v>39.838205474078606</v>
      </c>
      <c r="AQ53" s="69">
        <f t="shared" si="119"/>
        <v>58.258698187493138</v>
      </c>
      <c r="AS53" t="str">
        <f t="shared" si="143"/>
        <v>33 Protective service occupations</v>
      </c>
      <c r="AT53" s="18">
        <f t="shared" si="120"/>
        <v>1.44405671425306</v>
      </c>
      <c r="AU53" s="18">
        <f t="shared" si="120"/>
        <v>1.4507620081717072</v>
      </c>
      <c r="AV53" s="18">
        <f t="shared" si="120"/>
        <v>1.4471940505612835</v>
      </c>
      <c r="AW53" s="18">
        <f t="shared" si="120"/>
        <v>1.0490145636487906</v>
      </c>
      <c r="AX53" s="18">
        <f t="shared" si="120"/>
        <v>1.0552732837823853</v>
      </c>
      <c r="AZ53" s="68">
        <f t="shared" si="121"/>
        <v>-8.8913330048954808</v>
      </c>
      <c r="BA53" s="69">
        <f t="shared" si="122"/>
        <v>36.3103035503269</v>
      </c>
      <c r="BB53" s="69">
        <f t="shared" si="123"/>
        <v>27.418970545431414</v>
      </c>
      <c r="BD53" t="str">
        <f t="shared" si="144"/>
        <v>33 Protective service occupations</v>
      </c>
      <c r="BE53" s="18">
        <f t="shared" si="124"/>
        <v>1.3638139041100055</v>
      </c>
      <c r="BF53" s="18">
        <f t="shared" si="124"/>
        <v>1.2919760989226137</v>
      </c>
      <c r="BG53" s="18">
        <f t="shared" si="124"/>
        <v>1.4399182879730033</v>
      </c>
      <c r="BH53" s="18">
        <f t="shared" si="124"/>
        <v>1.0099731698548342</v>
      </c>
      <c r="BI53" s="18">
        <f t="shared" si="124"/>
        <v>0.85928843152908385</v>
      </c>
      <c r="BK53" s="68">
        <f t="shared" si="125"/>
        <v>-39.069132875872299</v>
      </c>
      <c r="BL53" s="69">
        <f t="shared" si="126"/>
        <v>17.12299509239967</v>
      </c>
      <c r="BM53" s="69">
        <f t="shared" si="127"/>
        <v>-21.946137783472626</v>
      </c>
      <c r="BO53" t="str">
        <f t="shared" si="145"/>
        <v>33 Protective service occupations</v>
      </c>
      <c r="BP53" s="18">
        <f t="shared" si="128"/>
        <v>1.4874758544058992</v>
      </c>
      <c r="BQ53" s="18">
        <f t="shared" si="128"/>
        <v>1.5944936705877422</v>
      </c>
      <c r="BR53" s="18">
        <f t="shared" si="128"/>
        <v>1.6298520890588357</v>
      </c>
      <c r="BS53" s="18">
        <f t="shared" si="128"/>
        <v>1.3294383717049305</v>
      </c>
      <c r="BT53" s="18">
        <f t="shared" si="128"/>
        <v>1.2899560623884501</v>
      </c>
      <c r="BV53" s="68">
        <f t="shared" si="129"/>
        <v>-30.880144864595145</v>
      </c>
      <c r="BW53" s="69">
        <f t="shared" si="130"/>
        <v>21.706191794676297</v>
      </c>
      <c r="BX53" s="69">
        <f t="shared" si="131"/>
        <v>-9.1739530699188485</v>
      </c>
      <c r="BZ53" t="str">
        <f t="shared" si="146"/>
        <v>33 Protective service occupations</v>
      </c>
      <c r="CA53" s="18">
        <f t="shared" si="132"/>
        <v>1.1551802049248712</v>
      </c>
      <c r="CB53" s="18">
        <f t="shared" si="132"/>
        <v>1.3406772969845098</v>
      </c>
      <c r="CC53" s="18">
        <f t="shared" si="132"/>
        <v>1.4256767750168309</v>
      </c>
      <c r="CD53" s="18">
        <f t="shared" si="132"/>
        <v>1.2589579455682245</v>
      </c>
      <c r="CE53" s="18">
        <f t="shared" si="132"/>
        <v>1.2846314414754847</v>
      </c>
      <c r="CG53" s="68">
        <f t="shared" si="133"/>
        <v>-46.615552182354513</v>
      </c>
      <c r="CH53" s="69">
        <f t="shared" si="134"/>
        <v>26.624354959951035</v>
      </c>
      <c r="CI53" s="69">
        <f t="shared" si="135"/>
        <v>-19.991197222403478</v>
      </c>
      <c r="CK53" t="str">
        <f t="shared" si="147"/>
        <v>33 Protective service occupations</v>
      </c>
      <c r="CL53" s="18">
        <f t="shared" si="136"/>
        <v>0.4740631665924846</v>
      </c>
      <c r="CM53" s="18">
        <f t="shared" si="136"/>
        <v>0.50970955334437051</v>
      </c>
      <c r="CN53" s="18">
        <f t="shared" si="136"/>
        <v>0.57241731329515488</v>
      </c>
      <c r="CO53" s="18">
        <f t="shared" si="136"/>
        <v>0.45895338324604157</v>
      </c>
      <c r="CP53" s="18">
        <f t="shared" si="136"/>
        <v>0.57105919051139731</v>
      </c>
      <c r="CR53" s="68">
        <f t="shared" si="137"/>
        <v>-38.171053564297907</v>
      </c>
      <c r="CS53" s="69">
        <f t="shared" si="138"/>
        <v>16.404560850137511</v>
      </c>
      <c r="CT53" s="69">
        <f t="shared" si="139"/>
        <v>-21.766492714160396</v>
      </c>
    </row>
    <row r="54" spans="1:98" x14ac:dyDescent="0.2">
      <c r="A54" t="str">
        <f t="shared" si="103"/>
        <v>34 Culture, media and sports occupations</v>
      </c>
      <c r="B54" s="18">
        <f t="shared" si="104"/>
        <v>1.2142202632889565</v>
      </c>
      <c r="C54" s="18">
        <f t="shared" si="104"/>
        <v>1.3060775703311889</v>
      </c>
      <c r="D54" s="18">
        <f t="shared" si="104"/>
        <v>1.5206895096196105</v>
      </c>
      <c r="E54" s="18">
        <f t="shared" si="104"/>
        <v>1.2227622058352932</v>
      </c>
      <c r="F54" s="18">
        <f t="shared" si="104"/>
        <v>1.1400248687742418</v>
      </c>
      <c r="H54" s="68">
        <f t="shared" si="105"/>
        <v>16.260685707022517</v>
      </c>
      <c r="I54" s="69">
        <f t="shared" si="106"/>
        <v>63.132017000024142</v>
      </c>
      <c r="J54" s="69">
        <f t="shared" si="107"/>
        <v>79.392702707046652</v>
      </c>
      <c r="L54" t="str">
        <f t="shared" si="140"/>
        <v>34 Culture, media and sports occupations</v>
      </c>
      <c r="M54" s="18">
        <f t="shared" si="108"/>
        <v>3.0866083400185005</v>
      </c>
      <c r="N54" s="18">
        <f t="shared" si="108"/>
        <v>2.7842625121852671</v>
      </c>
      <c r="O54" s="18">
        <f t="shared" si="108"/>
        <v>2.757507107671906</v>
      </c>
      <c r="P54" s="18">
        <f t="shared" si="108"/>
        <v>2.2009377524003284</v>
      </c>
      <c r="Q54" s="18">
        <f t="shared" si="108"/>
        <v>2.0299213050909959</v>
      </c>
      <c r="S54" s="68">
        <f t="shared" si="109"/>
        <v>8.3257857276713025</v>
      </c>
      <c r="T54" s="69">
        <f t="shared" si="110"/>
        <v>59.991331413411132</v>
      </c>
      <c r="U54" s="69">
        <f t="shared" si="111"/>
        <v>68.317117141082434</v>
      </c>
      <c r="W54" t="str">
        <f t="shared" si="141"/>
        <v>34 Culture, media and sports occupations</v>
      </c>
      <c r="X54" s="18">
        <f t="shared" si="112"/>
        <v>2.9692544599796458</v>
      </c>
      <c r="Y54" s="18">
        <f t="shared" si="112"/>
        <v>2.9401940230458066</v>
      </c>
      <c r="Z54" s="18">
        <f t="shared" si="112"/>
        <v>2.601534461448352</v>
      </c>
      <c r="AA54" s="18">
        <f t="shared" si="112"/>
        <v>2.0927387450890058</v>
      </c>
      <c r="AB54" s="18">
        <f t="shared" si="112"/>
        <v>1.9066280376751181</v>
      </c>
      <c r="AD54" s="68">
        <f t="shared" si="113"/>
        <v>2.434328317779185</v>
      </c>
      <c r="AE54" s="69">
        <f t="shared" si="114"/>
        <v>48.776975507216235</v>
      </c>
      <c r="AF54" s="69">
        <f t="shared" si="115"/>
        <v>51.211303824995426</v>
      </c>
      <c r="AH54" t="str">
        <f t="shared" si="142"/>
        <v>34 Culture, media and sports occupations</v>
      </c>
      <c r="AI54" s="18">
        <f t="shared" si="116"/>
        <v>0.88607848987619431</v>
      </c>
      <c r="AJ54" s="18">
        <f t="shared" si="116"/>
        <v>0.83967094137737885</v>
      </c>
      <c r="AK54" s="18">
        <f t="shared" si="116"/>
        <v>1.146114537470972</v>
      </c>
      <c r="AL54" s="18">
        <f t="shared" si="116"/>
        <v>1.0744411083007617</v>
      </c>
      <c r="AM54" s="18">
        <f t="shared" si="116"/>
        <v>1.3084749481252742</v>
      </c>
      <c r="AO54" s="68">
        <f t="shared" si="117"/>
        <v>24.160219782942303</v>
      </c>
      <c r="AP54" s="69">
        <f t="shared" si="118"/>
        <v>52.04567136659157</v>
      </c>
      <c r="AQ54" s="69">
        <f t="shared" si="119"/>
        <v>76.205891149533883</v>
      </c>
      <c r="AS54" t="str">
        <f t="shared" si="143"/>
        <v>34 Culture, media and sports occupations</v>
      </c>
      <c r="AT54" s="18">
        <f t="shared" si="120"/>
        <v>1.599401239945621</v>
      </c>
      <c r="AU54" s="18">
        <f t="shared" si="120"/>
        <v>1.5560074486927988</v>
      </c>
      <c r="AV54" s="18">
        <f t="shared" si="120"/>
        <v>1.5468040195549204</v>
      </c>
      <c r="AW54" s="18">
        <f t="shared" si="120"/>
        <v>1.3307587085592101</v>
      </c>
      <c r="AX54" s="18">
        <f t="shared" si="120"/>
        <v>1.3514593892400923</v>
      </c>
      <c r="AZ54" s="68">
        <f t="shared" si="121"/>
        <v>9.1664595438767229</v>
      </c>
      <c r="BA54" s="69">
        <f t="shared" si="122"/>
        <v>48.473586666181681</v>
      </c>
      <c r="BB54" s="69">
        <f t="shared" si="123"/>
        <v>57.640046210058401</v>
      </c>
      <c r="BD54" t="str">
        <f t="shared" si="144"/>
        <v>34 Culture, media and sports occupations</v>
      </c>
      <c r="BE54" s="18">
        <f t="shared" si="124"/>
        <v>0.98479643119377458</v>
      </c>
      <c r="BF54" s="18">
        <f t="shared" si="124"/>
        <v>1.0263677714840496</v>
      </c>
      <c r="BG54" s="18">
        <f t="shared" si="124"/>
        <v>0.92215989946296384</v>
      </c>
      <c r="BH54" s="18">
        <f t="shared" si="124"/>
        <v>0.73412022409414424</v>
      </c>
      <c r="BI54" s="18">
        <f t="shared" si="124"/>
        <v>0.81136867375087873</v>
      </c>
      <c r="BK54" s="68">
        <f t="shared" si="125"/>
        <v>-10.164447216824433</v>
      </c>
      <c r="BL54" s="69">
        <f t="shared" si="126"/>
        <v>34.140342324513881</v>
      </c>
      <c r="BM54" s="69">
        <f t="shared" si="127"/>
        <v>23.975895107689453</v>
      </c>
      <c r="BO54" t="str">
        <f t="shared" si="145"/>
        <v>34 Culture, media and sports occupations</v>
      </c>
      <c r="BP54" s="18">
        <f t="shared" si="128"/>
        <v>0.56199400469537741</v>
      </c>
      <c r="BQ54" s="18">
        <f t="shared" si="128"/>
        <v>0.51135162574879522</v>
      </c>
      <c r="BR54" s="18">
        <f t="shared" si="128"/>
        <v>0.40565585331264581</v>
      </c>
      <c r="BS54" s="18">
        <f t="shared" si="128"/>
        <v>0.30991095536838159</v>
      </c>
      <c r="BT54" s="18">
        <f t="shared" si="128"/>
        <v>0.21779690449485892</v>
      </c>
      <c r="BV54" s="68">
        <f t="shared" si="129"/>
        <v>-53.111099308873634</v>
      </c>
      <c r="BW54" s="69">
        <f t="shared" si="130"/>
        <v>25.604975899416022</v>
      </c>
      <c r="BX54" s="69">
        <f t="shared" si="131"/>
        <v>-27.506123409457604</v>
      </c>
      <c r="BZ54" t="str">
        <f t="shared" si="146"/>
        <v>34 Culture, media and sports occupations</v>
      </c>
      <c r="CA54" s="18">
        <f t="shared" si="132"/>
        <v>0.62916978972369209</v>
      </c>
      <c r="CB54" s="18">
        <f t="shared" si="132"/>
        <v>0.63112500641974301</v>
      </c>
      <c r="CC54" s="18">
        <f t="shared" si="132"/>
        <v>0.61345533773137817</v>
      </c>
      <c r="CD54" s="18">
        <f t="shared" si="132"/>
        <v>0.42424445617041684</v>
      </c>
      <c r="CE54" s="18">
        <f t="shared" si="132"/>
        <v>0.32899221760330799</v>
      </c>
      <c r="CG54" s="68">
        <f t="shared" si="133"/>
        <v>-68.226873077931941</v>
      </c>
      <c r="CH54" s="69">
        <f t="shared" si="134"/>
        <v>19.61664949205316</v>
      </c>
      <c r="CI54" s="69">
        <f t="shared" si="135"/>
        <v>-48.610223585878778</v>
      </c>
      <c r="CK54" t="str">
        <f t="shared" si="147"/>
        <v>34 Culture, media and sports occupations</v>
      </c>
      <c r="CL54" s="18">
        <f t="shared" si="136"/>
        <v>0.43054815196542628</v>
      </c>
      <c r="CM54" s="18">
        <f t="shared" si="136"/>
        <v>0.65982531585011972</v>
      </c>
      <c r="CN54" s="18">
        <f t="shared" si="136"/>
        <v>0.71183117125833761</v>
      </c>
      <c r="CO54" s="18">
        <f t="shared" si="136"/>
        <v>0.80699449755802288</v>
      </c>
      <c r="CP54" s="18">
        <f t="shared" si="136"/>
        <v>1.6992124709144245</v>
      </c>
      <c r="CR54" s="68">
        <f t="shared" si="137"/>
        <v>47.942913300079944</v>
      </c>
      <c r="CS54" s="69">
        <f t="shared" si="138"/>
        <v>40.555461064345359</v>
      </c>
      <c r="CT54" s="69">
        <f t="shared" si="139"/>
        <v>88.498374364425288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3.4543563479201524</v>
      </c>
      <c r="C55" s="18">
        <f t="shared" si="148"/>
        <v>3.6521686764648362</v>
      </c>
      <c r="D55" s="18">
        <f t="shared" si="148"/>
        <v>3.3440693599765465</v>
      </c>
      <c r="E55" s="18">
        <f t="shared" si="148"/>
        <v>3.2713549598284883</v>
      </c>
      <c r="F55" s="18">
        <f t="shared" si="148"/>
        <v>3.4115608862936497</v>
      </c>
      <c r="H55" s="68">
        <f t="shared" si="105"/>
        <v>58.211101709518296</v>
      </c>
      <c r="I55" s="69">
        <f t="shared" si="106"/>
        <v>68.372714696964167</v>
      </c>
      <c r="J55" s="69">
        <f t="shared" si="107"/>
        <v>126.58381640648248</v>
      </c>
      <c r="L55" t="str">
        <f t="shared" si="140"/>
        <v>35 Business and public service associate professionals</v>
      </c>
      <c r="M55" s="18">
        <f t="shared" ref="M55:Q64" si="149">M18/M$35*100</f>
        <v>6.1333538231777132</v>
      </c>
      <c r="N55" s="18">
        <f t="shared" si="149"/>
        <v>6.2408528608029989</v>
      </c>
      <c r="O55" s="18">
        <f t="shared" si="149"/>
        <v>6.006188626999819</v>
      </c>
      <c r="P55" s="18">
        <f t="shared" si="149"/>
        <v>5.7010676735607149</v>
      </c>
      <c r="Q55" s="18">
        <f t="shared" si="149"/>
        <v>5.5481168709758464</v>
      </c>
      <c r="S55" s="68">
        <f t="shared" si="109"/>
        <v>35.930188837476301</v>
      </c>
      <c r="T55" s="69">
        <f t="shared" si="110"/>
        <v>65.353210949738667</v>
      </c>
      <c r="U55" s="69">
        <f t="shared" si="111"/>
        <v>101.28339978721496</v>
      </c>
      <c r="W55" t="str">
        <f t="shared" si="141"/>
        <v>35 Business and public service associate professionals</v>
      </c>
      <c r="X55" s="18">
        <f t="shared" ref="X55:AB64" si="150">X18/X$35*100</f>
        <v>6.2593820582036441</v>
      </c>
      <c r="Y55" s="18">
        <f t="shared" si="150"/>
        <v>6.2059315860388296</v>
      </c>
      <c r="Z55" s="18">
        <f t="shared" si="150"/>
        <v>6.1074764901924405</v>
      </c>
      <c r="AA55" s="18">
        <f t="shared" si="150"/>
        <v>5.7165310965248262</v>
      </c>
      <c r="AB55" s="18">
        <f t="shared" si="150"/>
        <v>5.3150805686139106</v>
      </c>
      <c r="AD55" s="68">
        <f t="shared" si="113"/>
        <v>21.634613723985062</v>
      </c>
      <c r="AE55" s="69">
        <f t="shared" si="114"/>
        <v>57.574984069735095</v>
      </c>
      <c r="AF55" s="69">
        <f t="shared" si="115"/>
        <v>79.20959779372015</v>
      </c>
      <c r="AH55" t="str">
        <f t="shared" si="142"/>
        <v>35 Business and public service associate professionals</v>
      </c>
      <c r="AI55" s="18">
        <f t="shared" ref="AI55:AM64" si="151">AI18/AI$35*100</f>
        <v>5.4073395667863666</v>
      </c>
      <c r="AJ55" s="18">
        <f t="shared" si="151"/>
        <v>5.8724172738984128</v>
      </c>
      <c r="AK55" s="18">
        <f t="shared" si="151"/>
        <v>6.0422045294208351</v>
      </c>
      <c r="AL55" s="18">
        <f t="shared" si="151"/>
        <v>6.3874712147950277</v>
      </c>
      <c r="AM55" s="18">
        <f t="shared" si="151"/>
        <v>6.6899974117986192</v>
      </c>
      <c r="AO55" s="68">
        <f t="shared" si="117"/>
        <v>20.413619061735375</v>
      </c>
      <c r="AP55" s="69">
        <f t="shared" si="118"/>
        <v>53.547267728757994</v>
      </c>
      <c r="AQ55" s="69">
        <f t="shared" si="119"/>
        <v>73.96088679049339</v>
      </c>
      <c r="AS55" t="str">
        <f t="shared" si="143"/>
        <v>35 Business and public service associate professionals</v>
      </c>
      <c r="AT55" s="18">
        <f t="shared" ref="AT55:AX64" si="152">AT18/AT$35*100</f>
        <v>5.3890632745234477</v>
      </c>
      <c r="AU55" s="18">
        <f t="shared" si="152"/>
        <v>5.3930652557063192</v>
      </c>
      <c r="AV55" s="18">
        <f t="shared" si="152"/>
        <v>5.6784467734058222</v>
      </c>
      <c r="AW55" s="18">
        <f t="shared" si="152"/>
        <v>5.5460928548980952</v>
      </c>
      <c r="AX55" s="18">
        <f t="shared" si="152"/>
        <v>5.6086137794176949</v>
      </c>
      <c r="AZ55" s="68">
        <f t="shared" si="121"/>
        <v>23.409187506648152</v>
      </c>
      <c r="BA55" s="69">
        <f t="shared" si="122"/>
        <v>54.241655479314808</v>
      </c>
      <c r="BB55" s="69">
        <f t="shared" si="123"/>
        <v>77.650842985962953</v>
      </c>
      <c r="BD55" t="str">
        <f t="shared" si="144"/>
        <v>35 Business and public service associate professionals</v>
      </c>
      <c r="BE55" s="18">
        <f t="shared" ref="BE55:BI64" si="153">BE18/BE$35*100</f>
        <v>4.2039507088179136</v>
      </c>
      <c r="BF55" s="18">
        <f t="shared" si="153"/>
        <v>4.2257279872570903</v>
      </c>
      <c r="BG55" s="18">
        <f t="shared" si="153"/>
        <v>4.5775241193476131</v>
      </c>
      <c r="BH55" s="18">
        <f t="shared" si="153"/>
        <v>4.3333090976973265</v>
      </c>
      <c r="BI55" s="18">
        <f t="shared" si="153"/>
        <v>4.2925320904388231</v>
      </c>
      <c r="BK55" s="68">
        <f t="shared" si="125"/>
        <v>-4.2543282284830823</v>
      </c>
      <c r="BL55" s="69">
        <f t="shared" si="126"/>
        <v>40.40727102375142</v>
      </c>
      <c r="BM55" s="69">
        <f t="shared" si="127"/>
        <v>36.152942795268331</v>
      </c>
      <c r="BO55" t="str">
        <f t="shared" si="145"/>
        <v>35 Business and public service associate professionals</v>
      </c>
      <c r="BP55" s="18">
        <f t="shared" ref="BP55:BT64" si="154">BP18/BP$35*100</f>
        <v>3.1631976661502073</v>
      </c>
      <c r="BQ55" s="18">
        <f t="shared" si="154"/>
        <v>3.1879741486278013</v>
      </c>
      <c r="BR55" s="18">
        <f t="shared" si="154"/>
        <v>3.4234494850378425</v>
      </c>
      <c r="BS55" s="18">
        <f t="shared" si="154"/>
        <v>3.2738411581977505</v>
      </c>
      <c r="BT55" s="18">
        <f t="shared" si="154"/>
        <v>3.3334610320361788</v>
      </c>
      <c r="BV55" s="68">
        <f t="shared" si="129"/>
        <v>-14.963073811327179</v>
      </c>
      <c r="BW55" s="69">
        <f t="shared" si="130"/>
        <v>34.532894827264421</v>
      </c>
      <c r="BX55" s="69">
        <f t="shared" si="131"/>
        <v>19.56982101593724</v>
      </c>
      <c r="BZ55" t="str">
        <f t="shared" si="146"/>
        <v>35 Business and public service associate professionals</v>
      </c>
      <c r="CA55" s="18">
        <f t="shared" ref="CA55:CE64" si="155">CA18/CA$35*100</f>
        <v>2.7779855407503704</v>
      </c>
      <c r="CB55" s="18">
        <f t="shared" si="155"/>
        <v>2.9467144597416759</v>
      </c>
      <c r="CC55" s="18">
        <f t="shared" si="155"/>
        <v>3.1709938410164207</v>
      </c>
      <c r="CD55" s="18">
        <f t="shared" si="155"/>
        <v>2.9703262598262596</v>
      </c>
      <c r="CE55" s="18">
        <f t="shared" si="155"/>
        <v>2.8962639276572686</v>
      </c>
      <c r="CG55" s="68">
        <f t="shared" si="133"/>
        <v>-45.887198412359275</v>
      </c>
      <c r="CH55" s="69">
        <f t="shared" si="134"/>
        <v>27.418065315831257</v>
      </c>
      <c r="CI55" s="69">
        <f t="shared" si="135"/>
        <v>-18.469133096528019</v>
      </c>
      <c r="CK55" t="str">
        <f t="shared" si="147"/>
        <v>35 Business and public service associate professionals</v>
      </c>
      <c r="CL55" s="18">
        <f t="shared" ref="CL55:CP64" si="156">CL18/CL$35*100</f>
        <v>1.6967835590003491</v>
      </c>
      <c r="CM55" s="18">
        <f t="shared" si="156"/>
        <v>2.17366805146942</v>
      </c>
      <c r="CN55" s="18">
        <f t="shared" si="156"/>
        <v>2.2469856927623542</v>
      </c>
      <c r="CO55" s="18">
        <f t="shared" si="156"/>
        <v>2.4973404859527499</v>
      </c>
      <c r="CP55" s="18">
        <f t="shared" si="156"/>
        <v>3.5876855626303397</v>
      </c>
      <c r="CR55" s="68">
        <f t="shared" si="137"/>
        <v>-1.0450445656045315</v>
      </c>
      <c r="CS55" s="69">
        <f t="shared" si="138"/>
        <v>34.935937790585704</v>
      </c>
      <c r="CT55" s="69">
        <f t="shared" si="139"/>
        <v>33.89089322498117</v>
      </c>
    </row>
    <row r="56" spans="1:98" x14ac:dyDescent="0.2">
      <c r="A56" t="str">
        <f t="shared" si="103"/>
        <v>41 Administrative occupations</v>
      </c>
      <c r="B56" s="18">
        <f t="shared" si="148"/>
        <v>3.8896690967589338</v>
      </c>
      <c r="C56" s="18">
        <f t="shared" si="148"/>
        <v>3.5695727495953316</v>
      </c>
      <c r="D56" s="18">
        <f t="shared" si="148"/>
        <v>3.3459198251479942</v>
      </c>
      <c r="E56" s="18">
        <f t="shared" si="148"/>
        <v>3.3124706804372082</v>
      </c>
      <c r="F56" s="18">
        <f t="shared" si="148"/>
        <v>3.2888264697635909</v>
      </c>
      <c r="H56" s="68">
        <f t="shared" si="105"/>
        <v>52.434943392474786</v>
      </c>
      <c r="I56" s="69">
        <f t="shared" si="106"/>
        <v>72.868286960345714</v>
      </c>
      <c r="J56" s="69">
        <f t="shared" si="107"/>
        <v>125.30323035282048</v>
      </c>
      <c r="L56" t="str">
        <f t="shared" si="140"/>
        <v>41 Administrative occupations</v>
      </c>
      <c r="M56" s="18">
        <f t="shared" si="149"/>
        <v>6.4761684439001614</v>
      </c>
      <c r="N56" s="18">
        <f t="shared" si="149"/>
        <v>6.1949759465445373</v>
      </c>
      <c r="O56" s="18">
        <f t="shared" si="149"/>
        <v>5.8721274249367124</v>
      </c>
      <c r="P56" s="18">
        <f t="shared" si="149"/>
        <v>6.1735148866675491</v>
      </c>
      <c r="Q56" s="18">
        <f t="shared" si="149"/>
        <v>6.1989080746269405</v>
      </c>
      <c r="S56" s="68">
        <f t="shared" si="109"/>
        <v>55.342042649970949</v>
      </c>
      <c r="T56" s="69">
        <f t="shared" si="110"/>
        <v>79.092051222233295</v>
      </c>
      <c r="U56" s="69">
        <f t="shared" si="111"/>
        <v>134.43409387220424</v>
      </c>
      <c r="W56" t="str">
        <f t="shared" si="141"/>
        <v>41 Administrative occupations</v>
      </c>
      <c r="X56" s="18">
        <f t="shared" si="150"/>
        <v>10.032398384751565</v>
      </c>
      <c r="Y56" s="18">
        <f t="shared" si="150"/>
        <v>9.6869918627903786</v>
      </c>
      <c r="Z56" s="18">
        <f t="shared" si="150"/>
        <v>9.7698091667914806</v>
      </c>
      <c r="AA56" s="18">
        <f t="shared" si="150"/>
        <v>10.330358893142098</v>
      </c>
      <c r="AB56" s="18">
        <f t="shared" si="150"/>
        <v>10.220553703298867</v>
      </c>
      <c r="AD56" s="68">
        <f t="shared" si="113"/>
        <v>46.216867609511958</v>
      </c>
      <c r="AE56" s="69">
        <f t="shared" si="114"/>
        <v>73.585537745028446</v>
      </c>
      <c r="AF56" s="69">
        <f t="shared" si="115"/>
        <v>119.80240535454038</v>
      </c>
      <c r="AH56" t="str">
        <f t="shared" si="142"/>
        <v>41 Administrative occupations</v>
      </c>
      <c r="AI56" s="18">
        <f t="shared" si="151"/>
        <v>10.533472490321181</v>
      </c>
      <c r="AJ56" s="18">
        <f t="shared" si="151"/>
        <v>11.993743121611578</v>
      </c>
      <c r="AK56" s="18">
        <f t="shared" si="151"/>
        <v>12.165789526925725</v>
      </c>
      <c r="AL56" s="18">
        <f t="shared" si="151"/>
        <v>13.94446724002584</v>
      </c>
      <c r="AM56" s="18">
        <f t="shared" si="151"/>
        <v>15.238573448604642</v>
      </c>
      <c r="AO56" s="68">
        <f t="shared" si="117"/>
        <v>36.222578219359015</v>
      </c>
      <c r="AP56" s="69">
        <f t="shared" si="118"/>
        <v>72.129233134782481</v>
      </c>
      <c r="AQ56" s="69">
        <f t="shared" si="119"/>
        <v>108.35181135414149</v>
      </c>
      <c r="AS56" t="str">
        <f t="shared" si="143"/>
        <v>41 Administrative occupations</v>
      </c>
      <c r="AT56" s="18">
        <f t="shared" si="152"/>
        <v>12.178860983864817</v>
      </c>
      <c r="AU56" s="18">
        <f t="shared" si="152"/>
        <v>12.330145086740583</v>
      </c>
      <c r="AV56" s="18">
        <f t="shared" si="152"/>
        <v>13.074957805196336</v>
      </c>
      <c r="AW56" s="18">
        <f t="shared" si="152"/>
        <v>13.469295302127005</v>
      </c>
      <c r="AX56" s="18">
        <f t="shared" si="152"/>
        <v>13.770869173828604</v>
      </c>
      <c r="AZ56" s="68">
        <f t="shared" si="121"/>
        <v>31.595965300969375</v>
      </c>
      <c r="BA56" s="69">
        <f t="shared" si="122"/>
        <v>67.251331277531449</v>
      </c>
      <c r="BB56" s="69">
        <f t="shared" si="123"/>
        <v>98.847296578500817</v>
      </c>
      <c r="BD56" t="str">
        <f t="shared" si="144"/>
        <v>41 Administrative occupations</v>
      </c>
      <c r="BE56" s="18">
        <f t="shared" si="153"/>
        <v>9.3313225541345375</v>
      </c>
      <c r="BF56" s="18">
        <f t="shared" si="153"/>
        <v>8.965301543491023</v>
      </c>
      <c r="BG56" s="18">
        <f t="shared" si="153"/>
        <v>9.1003593516181134</v>
      </c>
      <c r="BH56" s="18">
        <f t="shared" si="153"/>
        <v>9.4218378454690566</v>
      </c>
      <c r="BI56" s="18">
        <f t="shared" si="153"/>
        <v>8.5388470829698395</v>
      </c>
      <c r="BK56" s="68">
        <f t="shared" si="125"/>
        <v>-4.197479434297799</v>
      </c>
      <c r="BL56" s="69">
        <f t="shared" si="126"/>
        <v>47.796423319527726</v>
      </c>
      <c r="BM56" s="69">
        <f t="shared" si="127"/>
        <v>43.598943885229929</v>
      </c>
      <c r="BO56" t="str">
        <f t="shared" si="145"/>
        <v>41 Administrative occupations</v>
      </c>
      <c r="BP56" s="18">
        <f t="shared" si="154"/>
        <v>10.696632919216448</v>
      </c>
      <c r="BQ56" s="18">
        <f t="shared" si="154"/>
        <v>9.9352717962807358</v>
      </c>
      <c r="BR56" s="18">
        <f t="shared" si="154"/>
        <v>10.432413900935151</v>
      </c>
      <c r="BS56" s="18">
        <f t="shared" si="154"/>
        <v>10.105690613526335</v>
      </c>
      <c r="BT56" s="18">
        <f t="shared" si="154"/>
        <v>8.5249149845093388</v>
      </c>
      <c r="BV56" s="68">
        <f t="shared" si="129"/>
        <v>-28.635645430884999</v>
      </c>
      <c r="BW56" s="69">
        <f t="shared" si="130"/>
        <v>35.586949707571982</v>
      </c>
      <c r="BX56" s="69">
        <f t="shared" si="131"/>
        <v>6.9513042766869884</v>
      </c>
      <c r="BZ56" t="str">
        <f t="shared" si="146"/>
        <v>41 Administrative occupations</v>
      </c>
      <c r="CA56" s="18">
        <f t="shared" si="155"/>
        <v>9.4789627041466371</v>
      </c>
      <c r="CB56" s="18">
        <f t="shared" si="155"/>
        <v>6.9175762155074167</v>
      </c>
      <c r="CC56" s="18">
        <f t="shared" si="155"/>
        <v>7.9381465987111461</v>
      </c>
      <c r="CD56" s="18">
        <f t="shared" si="155"/>
        <v>6.5460348828088391</v>
      </c>
      <c r="CE56" s="18">
        <f t="shared" si="155"/>
        <v>3.7782629524927467</v>
      </c>
      <c r="CG56" s="68">
        <f t="shared" si="133"/>
        <v>-71.801218177288845</v>
      </c>
      <c r="CH56" s="69">
        <f t="shared" si="134"/>
        <v>22.260126169628077</v>
      </c>
      <c r="CI56" s="69">
        <f t="shared" si="135"/>
        <v>-49.541092007660772</v>
      </c>
      <c r="CK56" t="str">
        <f t="shared" si="147"/>
        <v>41 Administrative occupations</v>
      </c>
      <c r="CL56" s="18">
        <f t="shared" si="156"/>
        <v>6.4072026412594667</v>
      </c>
      <c r="CM56" s="18">
        <f t="shared" si="156"/>
        <v>6.2891720218802973</v>
      </c>
      <c r="CN56" s="18">
        <f t="shared" si="156"/>
        <v>6.5103368198139986</v>
      </c>
      <c r="CO56" s="18">
        <f t="shared" si="156"/>
        <v>7.8673624997993352</v>
      </c>
      <c r="CP56" s="18">
        <f t="shared" si="156"/>
        <v>9.5177104337796212</v>
      </c>
      <c r="CR56" s="68">
        <f t="shared" si="137"/>
        <v>-9.3949276317243555</v>
      </c>
      <c r="CS56" s="69">
        <f t="shared" si="138"/>
        <v>34.76021471529716</v>
      </c>
      <c r="CT56" s="69">
        <f t="shared" si="139"/>
        <v>25.365287083572806</v>
      </c>
    </row>
    <row r="57" spans="1:98" x14ac:dyDescent="0.2">
      <c r="A57" t="str">
        <f t="shared" si="103"/>
        <v>42 Secretarial and related occupations</v>
      </c>
      <c r="B57" s="18">
        <f t="shared" si="148"/>
        <v>0.20279496444887088</v>
      </c>
      <c r="C57" s="18">
        <f t="shared" si="148"/>
        <v>0.20991344727692396</v>
      </c>
      <c r="D57" s="18">
        <f t="shared" si="148"/>
        <v>0.20833618935032364</v>
      </c>
      <c r="E57" s="18">
        <f t="shared" si="148"/>
        <v>0.25037688040567879</v>
      </c>
      <c r="F57" s="18">
        <f t="shared" si="148"/>
        <v>0.30467942753172633</v>
      </c>
      <c r="H57" s="68">
        <f t="shared" si="105"/>
        <v>126.79711173149535</v>
      </c>
      <c r="I57" s="69">
        <f t="shared" si="106"/>
        <v>116.45002835538756</v>
      </c>
      <c r="J57" s="69">
        <f t="shared" si="107"/>
        <v>243.24714008688292</v>
      </c>
      <c r="L57" t="str">
        <f t="shared" si="140"/>
        <v>42 Secretarial and related occupations</v>
      </c>
      <c r="M57" s="18">
        <f t="shared" si="149"/>
        <v>0.96975622175347154</v>
      </c>
      <c r="N57" s="18">
        <f t="shared" si="149"/>
        <v>0.86980428980874758</v>
      </c>
      <c r="O57" s="18">
        <f t="shared" si="149"/>
        <v>0.82217255628694996</v>
      </c>
      <c r="P57" s="18">
        <f t="shared" si="149"/>
        <v>0.8960311762532791</v>
      </c>
      <c r="Q57" s="18">
        <f t="shared" si="149"/>
        <v>0.83235348709207491</v>
      </c>
      <c r="S57" s="68">
        <f t="shared" si="109"/>
        <v>48.975246873841876</v>
      </c>
      <c r="T57" s="69">
        <f t="shared" si="110"/>
        <v>87.716634891381403</v>
      </c>
      <c r="U57" s="69">
        <f t="shared" si="111"/>
        <v>136.69188176522329</v>
      </c>
      <c r="W57" t="str">
        <f t="shared" si="141"/>
        <v>42 Secretarial and related occupations</v>
      </c>
      <c r="X57" s="18">
        <f t="shared" si="150"/>
        <v>1.4982476486224341</v>
      </c>
      <c r="Y57" s="18">
        <f t="shared" si="150"/>
        <v>1.4996676172263952</v>
      </c>
      <c r="Z57" s="18">
        <f t="shared" si="150"/>
        <v>1.4876349919054535</v>
      </c>
      <c r="AA57" s="18">
        <f t="shared" si="150"/>
        <v>1.6568037709771377</v>
      </c>
      <c r="AB57" s="18">
        <f t="shared" si="150"/>
        <v>2.2038873092606228</v>
      </c>
      <c r="AD57" s="68">
        <f t="shared" si="113"/>
        <v>107.06282310280295</v>
      </c>
      <c r="AE57" s="69">
        <f t="shared" si="114"/>
        <v>90.775739877538001</v>
      </c>
      <c r="AF57" s="69">
        <f t="shared" si="115"/>
        <v>197.83856298034095</v>
      </c>
      <c r="AH57" t="str">
        <f t="shared" si="142"/>
        <v>42 Secretarial and related occupations</v>
      </c>
      <c r="AI57" s="18">
        <f t="shared" si="151"/>
        <v>1.9089417977960403</v>
      </c>
      <c r="AJ57" s="18">
        <f t="shared" si="151"/>
        <v>2.0784798395609116</v>
      </c>
      <c r="AK57" s="18">
        <f t="shared" si="151"/>
        <v>2.1419846997959522</v>
      </c>
      <c r="AL57" s="18">
        <f t="shared" si="151"/>
        <v>2.378541275642883</v>
      </c>
      <c r="AM57" s="18">
        <f t="shared" si="151"/>
        <v>2.0973505283604728</v>
      </c>
      <c r="AO57" s="68">
        <f t="shared" si="117"/>
        <v>6.4877711825360951</v>
      </c>
      <c r="AP57" s="69">
        <f t="shared" si="118"/>
        <v>67.472539147058669</v>
      </c>
      <c r="AQ57" s="69">
        <f t="shared" si="119"/>
        <v>73.960310329594762</v>
      </c>
      <c r="AS57" t="str">
        <f t="shared" si="143"/>
        <v>42 Secretarial and related occupations</v>
      </c>
      <c r="AT57" s="18">
        <f t="shared" si="152"/>
        <v>2.0453564467516117</v>
      </c>
      <c r="AU57" s="18">
        <f t="shared" si="152"/>
        <v>2.0495045134202545</v>
      </c>
      <c r="AV57" s="18">
        <f t="shared" si="152"/>
        <v>2.0994378611902054</v>
      </c>
      <c r="AW57" s="18">
        <f t="shared" si="152"/>
        <v>2.1851702524848324</v>
      </c>
      <c r="AX57" s="18">
        <f t="shared" si="152"/>
        <v>2.4865721412865445</v>
      </c>
      <c r="AZ57" s="68">
        <f t="shared" si="121"/>
        <v>47.985633637417337</v>
      </c>
      <c r="BA57" s="69">
        <f t="shared" si="122"/>
        <v>68.632210934588528</v>
      </c>
      <c r="BB57" s="69">
        <f t="shared" si="123"/>
        <v>116.61784457200585</v>
      </c>
      <c r="BD57" t="str">
        <f t="shared" si="144"/>
        <v>42 Secretarial and related occupations</v>
      </c>
      <c r="BE57" s="18">
        <f t="shared" si="153"/>
        <v>1.8091724683185146</v>
      </c>
      <c r="BF57" s="18">
        <f t="shared" si="153"/>
        <v>1.756617618600308</v>
      </c>
      <c r="BG57" s="18">
        <f t="shared" si="153"/>
        <v>1.633046229732757</v>
      </c>
      <c r="BH57" s="18">
        <f t="shared" si="153"/>
        <v>1.9172966592042002</v>
      </c>
      <c r="BI57" s="18">
        <f t="shared" si="153"/>
        <v>1.1618989841434109</v>
      </c>
      <c r="BK57" s="68">
        <f t="shared" si="125"/>
        <v>-27.354932100859351</v>
      </c>
      <c r="BL57" s="69">
        <f t="shared" si="126"/>
        <v>54.198296009710781</v>
      </c>
      <c r="BM57" s="69">
        <f t="shared" si="127"/>
        <v>26.84336390885143</v>
      </c>
      <c r="BO57" t="str">
        <f t="shared" si="145"/>
        <v>42 Secretarial and related occupations</v>
      </c>
      <c r="BP57" s="18">
        <f t="shared" si="154"/>
        <v>2.2033523223119347</v>
      </c>
      <c r="BQ57" s="18">
        <f t="shared" si="154"/>
        <v>1.7888674278064989</v>
      </c>
      <c r="BR57" s="18">
        <f t="shared" si="154"/>
        <v>1.8222422256559363</v>
      </c>
      <c r="BS57" s="18">
        <f t="shared" si="154"/>
        <v>1.269860157797895</v>
      </c>
      <c r="BT57" s="18">
        <f t="shared" si="154"/>
        <v>0.33569343619640679</v>
      </c>
      <c r="BV57" s="68">
        <f t="shared" si="129"/>
        <v>-83.911600632292703</v>
      </c>
      <c r="BW57" s="69">
        <f t="shared" si="130"/>
        <v>22.907386154717106</v>
      </c>
      <c r="BX57" s="69">
        <f t="shared" si="131"/>
        <v>-61.004214477575594</v>
      </c>
      <c r="BZ57" t="str">
        <f t="shared" si="146"/>
        <v>42 Secretarial and related occupations</v>
      </c>
      <c r="CA57" s="18">
        <f t="shared" si="155"/>
        <v>3.7206225884581312</v>
      </c>
      <c r="CB57" s="18">
        <f t="shared" si="155"/>
        <v>2.500059455417738</v>
      </c>
      <c r="CC57" s="18">
        <f t="shared" si="155"/>
        <v>3.2368589961611685</v>
      </c>
      <c r="CD57" s="18">
        <f t="shared" si="155"/>
        <v>2.2242481929347546</v>
      </c>
      <c r="CE57" s="18">
        <f t="shared" si="155"/>
        <v>0.77019989149963974</v>
      </c>
      <c r="CG57" s="68">
        <f t="shared" si="133"/>
        <v>-85.902667130173427</v>
      </c>
      <c r="CH57" s="69">
        <f t="shared" si="134"/>
        <v>20.717716360484321</v>
      </c>
      <c r="CI57" s="69">
        <f t="shared" si="135"/>
        <v>-65.18495076968911</v>
      </c>
      <c r="CK57" t="str">
        <f t="shared" si="147"/>
        <v>42 Secretarial and related occupations</v>
      </c>
      <c r="CL57" s="18">
        <f t="shared" si="156"/>
        <v>2.4621169398537979</v>
      </c>
      <c r="CM57" s="18">
        <f t="shared" si="156"/>
        <v>2.6400661317223899</v>
      </c>
      <c r="CN57" s="18">
        <f t="shared" si="156"/>
        <v>2.4934773508236132</v>
      </c>
      <c r="CO57" s="18">
        <f t="shared" si="156"/>
        <v>3.6657877747409717</v>
      </c>
      <c r="CP57" s="18">
        <f t="shared" si="156"/>
        <v>3.9805625820131696</v>
      </c>
      <c r="CR57" s="68">
        <f t="shared" si="137"/>
        <v>-1.0621404967670516</v>
      </c>
      <c r="CS57" s="69">
        <f t="shared" si="138"/>
        <v>52.645013423800449</v>
      </c>
      <c r="CT57" s="69">
        <f t="shared" si="139"/>
        <v>51.582872927033399</v>
      </c>
    </row>
    <row r="58" spans="1:98" x14ac:dyDescent="0.2">
      <c r="A58" t="str">
        <f t="shared" si="103"/>
        <v>51 Skilled agricultural and related trades</v>
      </c>
      <c r="B58" s="18">
        <f t="shared" si="148"/>
        <v>4.1978334221060225E-2</v>
      </c>
      <c r="C58" s="18">
        <f t="shared" si="148"/>
        <v>7.8229458164415747E-2</v>
      </c>
      <c r="D58" s="18">
        <f t="shared" si="148"/>
        <v>0.14072914956101873</v>
      </c>
      <c r="E58" s="18">
        <f t="shared" si="148"/>
        <v>0.12291291714886399</v>
      </c>
      <c r="F58" s="18">
        <f t="shared" si="148"/>
        <v>0.11591763544729783</v>
      </c>
      <c r="H58" s="68">
        <f t="shared" si="105"/>
        <v>27.739306854501322</v>
      </c>
      <c r="I58" s="69">
        <f t="shared" si="106"/>
        <v>78.405302015082597</v>
      </c>
      <c r="J58" s="69">
        <f t="shared" si="107"/>
        <v>106.14460886958392</v>
      </c>
      <c r="L58" t="str">
        <f t="shared" si="140"/>
        <v>51 Skilled agricultural and related trades</v>
      </c>
      <c r="M58" s="18">
        <f t="shared" si="149"/>
        <v>0.13564969802161708</v>
      </c>
      <c r="N58" s="18">
        <f t="shared" si="149"/>
        <v>0.10790653844183172</v>
      </c>
      <c r="O58" s="18">
        <f t="shared" si="149"/>
        <v>0.11889720825474731</v>
      </c>
      <c r="P58" s="18">
        <f t="shared" si="149"/>
        <v>0.1038170079561429</v>
      </c>
      <c r="Q58" s="18">
        <f t="shared" si="149"/>
        <v>0.1149114268033834</v>
      </c>
      <c r="S58" s="68">
        <f t="shared" si="109"/>
        <v>42.220056348428336</v>
      </c>
      <c r="T58" s="69">
        <f t="shared" si="110"/>
        <v>69.021353643368982</v>
      </c>
      <c r="U58" s="69">
        <f t="shared" si="111"/>
        <v>111.24140999179733</v>
      </c>
      <c r="W58" t="str">
        <f t="shared" si="141"/>
        <v>51 Skilled agricultural and related trades</v>
      </c>
      <c r="X58" s="18">
        <f t="shared" si="150"/>
        <v>0.62211212564608942</v>
      </c>
      <c r="Y58" s="18">
        <f t="shared" si="150"/>
        <v>0.47480386208640213</v>
      </c>
      <c r="Z58" s="18">
        <f t="shared" si="150"/>
        <v>0.55850812094946056</v>
      </c>
      <c r="AA58" s="18">
        <f t="shared" si="150"/>
        <v>0.56606774883544475</v>
      </c>
      <c r="AB58" s="18">
        <f t="shared" si="150"/>
        <v>0.61436392664052919</v>
      </c>
      <c r="AD58" s="68">
        <f t="shared" si="113"/>
        <v>53.746538664225319</v>
      </c>
      <c r="AE58" s="69">
        <f t="shared" si="114"/>
        <v>88.348073664779349</v>
      </c>
      <c r="AF58" s="69">
        <f t="shared" si="115"/>
        <v>142.09461232900466</v>
      </c>
      <c r="AH58" t="str">
        <f t="shared" si="142"/>
        <v>51 Skilled agricultural and related trades</v>
      </c>
      <c r="AI58" s="18">
        <f t="shared" si="151"/>
        <v>1.0192499484696833</v>
      </c>
      <c r="AJ58" s="18">
        <f t="shared" si="151"/>
        <v>0.99813029529557029</v>
      </c>
      <c r="AK58" s="18">
        <f t="shared" si="151"/>
        <v>1.0150767365478583</v>
      </c>
      <c r="AL58" s="18">
        <f t="shared" si="151"/>
        <v>1.1208572380197956</v>
      </c>
      <c r="AM58" s="18">
        <f t="shared" si="151"/>
        <v>1.2136684347433193</v>
      </c>
      <c r="AO58" s="68">
        <f t="shared" si="117"/>
        <v>30.030808806583014</v>
      </c>
      <c r="AP58" s="69">
        <f t="shared" si="118"/>
        <v>81.349189697529539</v>
      </c>
      <c r="AQ58" s="69">
        <f t="shared" si="119"/>
        <v>111.37999850411255</v>
      </c>
      <c r="AS58" t="str">
        <f t="shared" si="143"/>
        <v>51 Skilled agricultural and related trades</v>
      </c>
      <c r="AT58" s="18">
        <f t="shared" si="152"/>
        <v>1.71159522690149</v>
      </c>
      <c r="AU58" s="18">
        <f t="shared" si="152"/>
        <v>1.4102428075226237</v>
      </c>
      <c r="AV58" s="18">
        <f t="shared" si="152"/>
        <v>1.6040335235284073</v>
      </c>
      <c r="AW58" s="18">
        <f t="shared" si="152"/>
        <v>1.6600299708732527</v>
      </c>
      <c r="AX58" s="18">
        <f t="shared" si="152"/>
        <v>1.8751826940167575</v>
      </c>
      <c r="AZ58" s="68">
        <f t="shared" si="121"/>
        <v>46.066849930108503</v>
      </c>
      <c r="BA58" s="69">
        <f t="shared" si="122"/>
        <v>79.138323042795534</v>
      </c>
      <c r="BB58" s="69">
        <f t="shared" si="123"/>
        <v>125.20517297290404</v>
      </c>
      <c r="BD58" t="str">
        <f t="shared" si="144"/>
        <v>51 Skilled agricultural and related trades</v>
      </c>
      <c r="BE58" s="18">
        <f t="shared" si="153"/>
        <v>0.8621138429129267</v>
      </c>
      <c r="BF58" s="18">
        <f t="shared" si="153"/>
        <v>0.62220421976405416</v>
      </c>
      <c r="BG58" s="18">
        <f t="shared" si="153"/>
        <v>0.67315000889729681</v>
      </c>
      <c r="BH58" s="18">
        <f t="shared" si="153"/>
        <v>0.60678874776972236</v>
      </c>
      <c r="BI58" s="18">
        <f t="shared" si="153"/>
        <v>0.6341738150200863</v>
      </c>
      <c r="BK58" s="68">
        <f t="shared" si="125"/>
        <v>-3.8093871892744615</v>
      </c>
      <c r="BL58" s="69">
        <f t="shared" si="126"/>
        <v>49.075020733067852</v>
      </c>
      <c r="BM58" s="69">
        <f t="shared" si="127"/>
        <v>45.265633543793392</v>
      </c>
      <c r="BO58" t="str">
        <f t="shared" si="145"/>
        <v>51 Skilled agricultural and related trades</v>
      </c>
      <c r="BP58" s="18">
        <f t="shared" si="154"/>
        <v>1.3320678523175327</v>
      </c>
      <c r="BQ58" s="18">
        <f t="shared" si="154"/>
        <v>1.1515938008810291</v>
      </c>
      <c r="BR58" s="18">
        <f t="shared" si="154"/>
        <v>1.1325972439859333</v>
      </c>
      <c r="BS58" s="18">
        <f t="shared" si="154"/>
        <v>1.1799505516953059</v>
      </c>
      <c r="BT58" s="18">
        <f t="shared" si="154"/>
        <v>1.4441371584105602</v>
      </c>
      <c r="BV58" s="68">
        <f t="shared" si="129"/>
        <v>11.354824318434146</v>
      </c>
      <c r="BW58" s="69">
        <f t="shared" si="130"/>
        <v>54.838567672352866</v>
      </c>
      <c r="BX58" s="69">
        <f t="shared" si="131"/>
        <v>66.193391990787021</v>
      </c>
      <c r="BZ58" t="str">
        <f t="shared" si="146"/>
        <v>51 Skilled agricultural and related trades</v>
      </c>
      <c r="CA58" s="18">
        <f t="shared" si="155"/>
        <v>1.2988024381547012</v>
      </c>
      <c r="CB58" s="18">
        <f t="shared" si="155"/>
        <v>1.3906784174070768</v>
      </c>
      <c r="CC58" s="18">
        <f t="shared" si="155"/>
        <v>1.3129705644795715</v>
      </c>
      <c r="CD58" s="18">
        <f t="shared" si="155"/>
        <v>1.4107121376389455</v>
      </c>
      <c r="CE58" s="18">
        <f t="shared" si="155"/>
        <v>2.4276362559479305</v>
      </c>
      <c r="CG58" s="68">
        <f t="shared" si="133"/>
        <v>9.5433221373954638</v>
      </c>
      <c r="CH58" s="69">
        <f t="shared" si="134"/>
        <v>49.041593250945134</v>
      </c>
      <c r="CI58" s="69">
        <f t="shared" si="135"/>
        <v>58.584915388340598</v>
      </c>
      <c r="CK58" t="str">
        <f t="shared" si="147"/>
        <v>51 Skilled agricultural and related trades</v>
      </c>
      <c r="CL58" s="18">
        <f t="shared" si="156"/>
        <v>2.6449745375300675</v>
      </c>
      <c r="CM58" s="18">
        <f t="shared" si="156"/>
        <v>2.1877689288378592</v>
      </c>
      <c r="CN58" s="18">
        <f t="shared" si="156"/>
        <v>2.7516125299795333</v>
      </c>
      <c r="CO58" s="18">
        <f t="shared" si="156"/>
        <v>2.698951166632193</v>
      </c>
      <c r="CP58" s="18">
        <f t="shared" si="156"/>
        <v>1.7685854395738245</v>
      </c>
      <c r="CR58" s="68">
        <f t="shared" si="137"/>
        <v>-60.165235999196817</v>
      </c>
      <c r="CS58" s="69">
        <f t="shared" si="138"/>
        <v>28.043869246264009</v>
      </c>
      <c r="CT58" s="69">
        <f t="shared" si="139"/>
        <v>-32.121366752932815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0.23158944946921942</v>
      </c>
      <c r="C59" s="18">
        <f t="shared" si="148"/>
        <v>0.2650735369801081</v>
      </c>
      <c r="D59" s="18">
        <f t="shared" si="148"/>
        <v>0.21325253229635635</v>
      </c>
      <c r="E59" s="18">
        <f t="shared" si="148"/>
        <v>0.20740139164684024</v>
      </c>
      <c r="F59" s="18">
        <f t="shared" si="148"/>
        <v>0.22762993801185541</v>
      </c>
      <c r="H59" s="68">
        <f t="shared" si="105"/>
        <v>65.536698019020506</v>
      </c>
      <c r="I59" s="69">
        <f t="shared" si="106"/>
        <v>66.277654358779571</v>
      </c>
      <c r="J59" s="69">
        <f t="shared" si="107"/>
        <v>131.81435237780008</v>
      </c>
      <c r="L59" t="str">
        <f t="shared" si="140"/>
        <v>52 Skilled metal, electrical and electronic trades</v>
      </c>
      <c r="M59" s="18">
        <f t="shared" si="149"/>
        <v>0.61340273787839716</v>
      </c>
      <c r="N59" s="18">
        <f t="shared" si="149"/>
        <v>0.75814048788652466</v>
      </c>
      <c r="O59" s="18">
        <f t="shared" si="149"/>
        <v>0.52717415439885429</v>
      </c>
      <c r="P59" s="18">
        <f t="shared" si="149"/>
        <v>0.64861711499924746</v>
      </c>
      <c r="Q59" s="18">
        <f t="shared" si="149"/>
        <v>0.74376272253371656</v>
      </c>
      <c r="S59" s="68">
        <f t="shared" si="109"/>
        <v>107.61062898849308</v>
      </c>
      <c r="T59" s="69">
        <f t="shared" si="110"/>
        <v>82.254326959549473</v>
      </c>
      <c r="U59" s="69">
        <f t="shared" si="111"/>
        <v>189.86495594804254</v>
      </c>
      <c r="W59" t="str">
        <f t="shared" si="141"/>
        <v>52 Skilled metal, electrical and electronic trades</v>
      </c>
      <c r="X59" s="18">
        <f t="shared" si="150"/>
        <v>1.2253454194167073</v>
      </c>
      <c r="Y59" s="18">
        <f t="shared" si="150"/>
        <v>1.0994934644857683</v>
      </c>
      <c r="Z59" s="18">
        <f t="shared" si="150"/>
        <v>0.7555765006689722</v>
      </c>
      <c r="AA59" s="18">
        <f t="shared" si="150"/>
        <v>0.79681938386288176</v>
      </c>
      <c r="AB59" s="18">
        <f t="shared" si="150"/>
        <v>0.71745611406508791</v>
      </c>
      <c r="AD59" s="68">
        <f t="shared" si="113"/>
        <v>32.71683939912328</v>
      </c>
      <c r="AE59" s="69">
        <f t="shared" si="114"/>
        <v>58.830984454144385</v>
      </c>
      <c r="AF59" s="69">
        <f t="shared" si="115"/>
        <v>91.547823853267673</v>
      </c>
      <c r="AH59" t="str">
        <f t="shared" si="142"/>
        <v>52 Skilled metal, electrical and electronic trades</v>
      </c>
      <c r="AI59" s="18">
        <f t="shared" si="151"/>
        <v>1.2908137868521334</v>
      </c>
      <c r="AJ59" s="18">
        <f t="shared" si="151"/>
        <v>1.2307809187610881</v>
      </c>
      <c r="AK59" s="18">
        <f t="shared" si="151"/>
        <v>0.9527050670148004</v>
      </c>
      <c r="AL59" s="18">
        <f t="shared" si="151"/>
        <v>1.165967009032167</v>
      </c>
      <c r="AM59" s="18">
        <f t="shared" si="151"/>
        <v>1.3462871939230052</v>
      </c>
      <c r="AO59" s="68">
        <f t="shared" si="117"/>
        <v>53.68246630072192</v>
      </c>
      <c r="AP59" s="69">
        <f t="shared" si="118"/>
        <v>58.336375337362078</v>
      </c>
      <c r="AQ59" s="69">
        <f t="shared" si="119"/>
        <v>112.018841638084</v>
      </c>
      <c r="AS59" t="str">
        <f t="shared" si="143"/>
        <v>52 Skilled metal, electrical and electronic trades</v>
      </c>
      <c r="AT59" s="18">
        <f t="shared" si="152"/>
        <v>6.5310395824967333</v>
      </c>
      <c r="AU59" s="18">
        <f t="shared" si="152"/>
        <v>5.9278128819618878</v>
      </c>
      <c r="AV59" s="18">
        <f t="shared" si="152"/>
        <v>4.431199204739535</v>
      </c>
      <c r="AW59" s="18">
        <f t="shared" si="152"/>
        <v>4.4611731420722824</v>
      </c>
      <c r="AX59" s="18">
        <f t="shared" si="152"/>
        <v>3.8358469212675037</v>
      </c>
      <c r="AZ59" s="68">
        <f t="shared" si="121"/>
        <v>8.1587129777896781</v>
      </c>
      <c r="BA59" s="69">
        <f t="shared" si="122"/>
        <v>47.051144820561383</v>
      </c>
      <c r="BB59" s="69">
        <f t="shared" si="123"/>
        <v>55.209857798351067</v>
      </c>
      <c r="BD59" t="str">
        <f t="shared" si="144"/>
        <v>52 Skilled metal, electrical and electronic trades</v>
      </c>
      <c r="BE59" s="18">
        <f t="shared" si="153"/>
        <v>8.7844088830438114</v>
      </c>
      <c r="BF59" s="18">
        <f t="shared" si="153"/>
        <v>8.386972525257093</v>
      </c>
      <c r="BG59" s="18">
        <f t="shared" si="153"/>
        <v>7.5283625367791966</v>
      </c>
      <c r="BH59" s="18">
        <f t="shared" si="153"/>
        <v>6.7796422120561335</v>
      </c>
      <c r="BI59" s="18">
        <f t="shared" si="153"/>
        <v>5.9342950623252566</v>
      </c>
      <c r="BK59" s="68">
        <f t="shared" si="125"/>
        <v>-19.516870932559158</v>
      </c>
      <c r="BL59" s="69">
        <f t="shared" si="126"/>
        <v>30.318651542140589</v>
      </c>
      <c r="BM59" s="69">
        <f t="shared" si="127"/>
        <v>10.801780609581431</v>
      </c>
      <c r="BO59" t="str">
        <f t="shared" si="145"/>
        <v>52 Skilled metal, electrical and electronic trades</v>
      </c>
      <c r="BP59" s="18">
        <f t="shared" si="154"/>
        <v>4.869610605081764</v>
      </c>
      <c r="BQ59" s="18">
        <f t="shared" si="154"/>
        <v>4.8730969934167607</v>
      </c>
      <c r="BR59" s="18">
        <f t="shared" si="154"/>
        <v>3.9324999691641507</v>
      </c>
      <c r="BS59" s="18">
        <f t="shared" si="154"/>
        <v>4.1436952805549474</v>
      </c>
      <c r="BT59" s="18">
        <f t="shared" si="154"/>
        <v>4.0962133471442641</v>
      </c>
      <c r="BV59" s="68">
        <f t="shared" si="129"/>
        <v>-9.0317300548633792</v>
      </c>
      <c r="BW59" s="69">
        <f t="shared" si="130"/>
        <v>34.633782148422313</v>
      </c>
      <c r="BX59" s="69">
        <f t="shared" si="131"/>
        <v>25.602052093558932</v>
      </c>
      <c r="BZ59" t="str">
        <f t="shared" si="146"/>
        <v>52 Skilled metal, electrical and electronic trades</v>
      </c>
      <c r="CA59" s="18">
        <f t="shared" si="155"/>
        <v>3.2227426662000633</v>
      </c>
      <c r="CB59" s="18">
        <f t="shared" si="155"/>
        <v>4.0929674808702314</v>
      </c>
      <c r="CC59" s="18">
        <f t="shared" si="155"/>
        <v>2.8181358044950788</v>
      </c>
      <c r="CD59" s="18">
        <f t="shared" si="155"/>
        <v>3.0550728559706388</v>
      </c>
      <c r="CE59" s="18">
        <f t="shared" si="155"/>
        <v>2.399142576431613</v>
      </c>
      <c r="CG59" s="68">
        <f t="shared" si="133"/>
        <v>-49.562747278775504</v>
      </c>
      <c r="CH59" s="69">
        <f t="shared" si="134"/>
        <v>30.247057742678642</v>
      </c>
      <c r="CI59" s="69">
        <f t="shared" si="135"/>
        <v>-19.315689536096862</v>
      </c>
      <c r="CK59" t="str">
        <f t="shared" si="147"/>
        <v>52 Skilled metal, electrical and electronic trades</v>
      </c>
      <c r="CL59" s="18">
        <f t="shared" si="156"/>
        <v>2.9537408897174449</v>
      </c>
      <c r="CM59" s="18">
        <f t="shared" si="156"/>
        <v>3.1588530252278342</v>
      </c>
      <c r="CN59" s="18">
        <f t="shared" si="156"/>
        <v>3.0001799201685118</v>
      </c>
      <c r="CO59" s="18">
        <f t="shared" si="156"/>
        <v>2.983560984769499</v>
      </c>
      <c r="CP59" s="18">
        <f t="shared" si="156"/>
        <v>2.8188714523500806</v>
      </c>
      <c r="CR59" s="68">
        <f t="shared" si="137"/>
        <v>-41.769374785853856</v>
      </c>
      <c r="CS59" s="69">
        <f t="shared" si="138"/>
        <v>27.977394925138572</v>
      </c>
      <c r="CT59" s="69">
        <f t="shared" si="139"/>
        <v>-13.791979860715282</v>
      </c>
    </row>
    <row r="60" spans="1:98" x14ac:dyDescent="0.2">
      <c r="A60" t="str">
        <f t="shared" si="103"/>
        <v>53 Skilled construction and building trades</v>
      </c>
      <c r="B60" s="18">
        <f t="shared" si="148"/>
        <v>7.4710686711848315E-2</v>
      </c>
      <c r="C60" s="18">
        <f t="shared" si="148"/>
        <v>6.2284754802968169E-2</v>
      </c>
      <c r="D60" s="18">
        <f t="shared" si="148"/>
        <v>4.2728764272513826E-2</v>
      </c>
      <c r="E60" s="18">
        <f t="shared" si="148"/>
        <v>5.6591697786588707E-2</v>
      </c>
      <c r="F60" s="18">
        <f t="shared" si="148"/>
        <v>4.9625904514075905E-2</v>
      </c>
      <c r="H60" s="68">
        <f t="shared" si="105"/>
        <v>80.113890570425937</v>
      </c>
      <c r="I60" s="69">
        <f t="shared" si="106"/>
        <v>78.950143476485906</v>
      </c>
      <c r="J60" s="69">
        <f t="shared" si="107"/>
        <v>159.06403404691184</v>
      </c>
      <c r="L60" t="str">
        <f t="shared" si="140"/>
        <v>53 Skilled construction and building trades</v>
      </c>
      <c r="M60" s="18">
        <f t="shared" si="149"/>
        <v>0.32262821712511863</v>
      </c>
      <c r="N60" s="18">
        <f t="shared" si="149"/>
        <v>0.3118793964561471</v>
      </c>
      <c r="O60" s="18">
        <f t="shared" si="149"/>
        <v>0.22439140581952008</v>
      </c>
      <c r="P60" s="18">
        <f t="shared" si="149"/>
        <v>0.23939943157147039</v>
      </c>
      <c r="Q60" s="18">
        <f t="shared" si="149"/>
        <v>0.24860134068679479</v>
      </c>
      <c r="S60" s="68">
        <f t="shared" si="109"/>
        <v>63.029626505485481</v>
      </c>
      <c r="T60" s="69">
        <f t="shared" si="110"/>
        <v>75.063644335931997</v>
      </c>
      <c r="U60" s="69">
        <f t="shared" si="111"/>
        <v>138.09327084141751</v>
      </c>
      <c r="W60" t="str">
        <f t="shared" si="141"/>
        <v>53 Skilled construction and building trades</v>
      </c>
      <c r="X60" s="18">
        <f t="shared" si="150"/>
        <v>0.5545682463353786</v>
      </c>
      <c r="Y60" s="18">
        <f t="shared" si="150"/>
        <v>0.50111569071173012</v>
      </c>
      <c r="Z60" s="18">
        <f t="shared" si="150"/>
        <v>0.35004238378863722</v>
      </c>
      <c r="AA60" s="18">
        <f t="shared" si="150"/>
        <v>0.34680302828107784</v>
      </c>
      <c r="AB60" s="18">
        <f t="shared" si="150"/>
        <v>0.27066927242110578</v>
      </c>
      <c r="AD60" s="68">
        <f t="shared" si="113"/>
        <v>8.0755501185013756</v>
      </c>
      <c r="AE60" s="69">
        <f t="shared" si="114"/>
        <v>56.714631432969476</v>
      </c>
      <c r="AF60" s="69">
        <f t="shared" si="115"/>
        <v>64.790181551470852</v>
      </c>
      <c r="AH60" t="str">
        <f t="shared" si="142"/>
        <v>53 Skilled construction and building trades</v>
      </c>
      <c r="AI60" s="18">
        <f t="shared" si="151"/>
        <v>1.0520383227141665</v>
      </c>
      <c r="AJ60" s="18">
        <f t="shared" si="151"/>
        <v>1.1648152347341423</v>
      </c>
      <c r="AK60" s="18">
        <f t="shared" si="151"/>
        <v>0.87037291916161486</v>
      </c>
      <c r="AL60" s="18">
        <f t="shared" si="151"/>
        <v>0.99720743927220246</v>
      </c>
      <c r="AM60" s="18">
        <f t="shared" si="151"/>
        <v>0.9367180760097007</v>
      </c>
      <c r="AO60" s="68">
        <f t="shared" si="117"/>
        <v>17.043853763805224</v>
      </c>
      <c r="AP60" s="69">
        <f t="shared" si="118"/>
        <v>61.571939914551734</v>
      </c>
      <c r="AQ60" s="69">
        <f t="shared" si="119"/>
        <v>78.615793678356965</v>
      </c>
      <c r="AS60" t="str">
        <f t="shared" si="143"/>
        <v>53 Skilled construction and building trades</v>
      </c>
      <c r="AT60" s="18">
        <f t="shared" si="152"/>
        <v>1.8201527529387556</v>
      </c>
      <c r="AU60" s="18">
        <f t="shared" si="152"/>
        <v>1.8987575563251022</v>
      </c>
      <c r="AV60" s="18">
        <f t="shared" si="152"/>
        <v>1.4772233987426977</v>
      </c>
      <c r="AW60" s="18">
        <f t="shared" si="152"/>
        <v>1.4874653648723284</v>
      </c>
      <c r="AX60" s="18">
        <f t="shared" si="152"/>
        <v>1.2348748919546748</v>
      </c>
      <c r="AZ60" s="68">
        <f t="shared" si="121"/>
        <v>4.4475602781545192</v>
      </c>
      <c r="BA60" s="69">
        <f t="shared" si="122"/>
        <v>56.023230782828506</v>
      </c>
      <c r="BB60" s="69">
        <f t="shared" si="123"/>
        <v>60.470791060983018</v>
      </c>
      <c r="BD60" t="str">
        <f t="shared" si="144"/>
        <v>53 Skilled construction and building trades</v>
      </c>
      <c r="BE60" s="18">
        <f t="shared" si="153"/>
        <v>5.8679488568105356</v>
      </c>
      <c r="BF60" s="18">
        <f t="shared" si="153"/>
        <v>5.9508534879266595</v>
      </c>
      <c r="BG60" s="18">
        <f t="shared" si="153"/>
        <v>5.1686333478453035</v>
      </c>
      <c r="BH60" s="18">
        <f t="shared" si="153"/>
        <v>4.3798218531399939</v>
      </c>
      <c r="BI60" s="18">
        <f t="shared" si="153"/>
        <v>3.4775977902391286</v>
      </c>
      <c r="BK60" s="68">
        <f t="shared" si="125"/>
        <v>-31.302668543716816</v>
      </c>
      <c r="BL60" s="69">
        <f t="shared" si="126"/>
        <v>30.601683545333515</v>
      </c>
      <c r="BM60" s="69">
        <f t="shared" si="127"/>
        <v>-0.70098499838330264</v>
      </c>
      <c r="BO60" t="str">
        <f t="shared" si="145"/>
        <v>53 Skilled construction and building trades</v>
      </c>
      <c r="BP60" s="18">
        <f t="shared" si="154"/>
        <v>4.9423220997815918</v>
      </c>
      <c r="BQ60" s="18">
        <f t="shared" si="154"/>
        <v>5.7575369101929077</v>
      </c>
      <c r="BR60" s="18">
        <f t="shared" si="154"/>
        <v>4.6874239778891065</v>
      </c>
      <c r="BS60" s="18">
        <f t="shared" si="154"/>
        <v>5.1984049679077176</v>
      </c>
      <c r="BT60" s="18">
        <f t="shared" si="154"/>
        <v>5.8473183185369075</v>
      </c>
      <c r="BV60" s="68">
        <f t="shared" si="129"/>
        <v>8.9428153510007977</v>
      </c>
      <c r="BW60" s="69">
        <f t="shared" si="130"/>
        <v>45.857830017452258</v>
      </c>
      <c r="BX60" s="69">
        <f t="shared" si="131"/>
        <v>54.800645368453061</v>
      </c>
      <c r="BZ60" t="str">
        <f t="shared" si="146"/>
        <v>53 Skilled construction and building trades</v>
      </c>
      <c r="CA60" s="18">
        <f t="shared" si="155"/>
        <v>3.2335665064158072</v>
      </c>
      <c r="CB60" s="18">
        <f t="shared" si="155"/>
        <v>4.4932438042085341</v>
      </c>
      <c r="CC60" s="18">
        <f t="shared" si="155"/>
        <v>3.0755041243672432</v>
      </c>
      <c r="CD60" s="18">
        <f t="shared" si="155"/>
        <v>3.3691483837011988</v>
      </c>
      <c r="CE60" s="18">
        <f t="shared" si="155"/>
        <v>3.7040377620438933</v>
      </c>
      <c r="CG60" s="68">
        <f t="shared" si="133"/>
        <v>-28.646320328790587</v>
      </c>
      <c r="CH60" s="69">
        <f t="shared" si="134"/>
        <v>36.877254136554228</v>
      </c>
      <c r="CI60" s="69">
        <f t="shared" si="135"/>
        <v>8.2309338077636376</v>
      </c>
      <c r="CK60" t="str">
        <f t="shared" si="147"/>
        <v>53 Skilled construction and building trades</v>
      </c>
      <c r="CL60" s="18">
        <f t="shared" si="156"/>
        <v>3.923506028586349</v>
      </c>
      <c r="CM60" s="18">
        <f t="shared" si="156"/>
        <v>4.7190450620253266</v>
      </c>
      <c r="CN60" s="18">
        <f t="shared" si="156"/>
        <v>4.4188487517434734</v>
      </c>
      <c r="CO60" s="18">
        <f t="shared" si="156"/>
        <v>3.2643365857267681</v>
      </c>
      <c r="CP60" s="18">
        <f t="shared" si="156"/>
        <v>0.84391662485147256</v>
      </c>
      <c r="CR60" s="68">
        <f t="shared" si="137"/>
        <v>-88.163756600845886</v>
      </c>
      <c r="CS60" s="69">
        <f t="shared" si="138"/>
        <v>15.134923267920197</v>
      </c>
      <c r="CT60" s="69">
        <f t="shared" si="139"/>
        <v>-73.028833332925686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0.51535490649659532</v>
      </c>
      <c r="C61" s="18">
        <f t="shared" si="148"/>
        <v>0.38668490027488273</v>
      </c>
      <c r="D61" s="18">
        <f t="shared" si="148"/>
        <v>0.32431051253571885</v>
      </c>
      <c r="E61" s="18">
        <f t="shared" si="148"/>
        <v>0.36025765284971134</v>
      </c>
      <c r="F61" s="18">
        <f t="shared" si="148"/>
        <v>0.37537048920664629</v>
      </c>
      <c r="H61" s="68">
        <f t="shared" si="105"/>
        <v>79.497417523116098</v>
      </c>
      <c r="I61" s="69">
        <f t="shared" si="106"/>
        <v>87.022178940004764</v>
      </c>
      <c r="J61" s="69">
        <f t="shared" si="107"/>
        <v>166.51959646312088</v>
      </c>
      <c r="L61" t="str">
        <f t="shared" si="140"/>
        <v>54 Textiles, printing and other skilled trades</v>
      </c>
      <c r="M61" s="18">
        <f t="shared" si="149"/>
        <v>0.55563929099934184</v>
      </c>
      <c r="N61" s="18">
        <f t="shared" si="149"/>
        <v>0.494521161404466</v>
      </c>
      <c r="O61" s="18">
        <f t="shared" si="149"/>
        <v>0.54870849636746044</v>
      </c>
      <c r="P61" s="18">
        <f t="shared" si="149"/>
        <v>0.56416134535399609</v>
      </c>
      <c r="Q61" s="18">
        <f t="shared" si="149"/>
        <v>0.64067330265242484</v>
      </c>
      <c r="S61" s="68">
        <f t="shared" si="109"/>
        <v>71.816247056226018</v>
      </c>
      <c r="T61" s="69">
        <f t="shared" si="110"/>
        <v>82.816676332101096</v>
      </c>
      <c r="U61" s="69">
        <f t="shared" si="111"/>
        <v>154.63292338832713</v>
      </c>
      <c r="W61" t="str">
        <f t="shared" si="141"/>
        <v>54 Textiles, printing and other skilled trades</v>
      </c>
      <c r="X61" s="18">
        <f t="shared" si="150"/>
        <v>0.95885524909032349</v>
      </c>
      <c r="Y61" s="18">
        <f t="shared" si="150"/>
        <v>0.91280642301128401</v>
      </c>
      <c r="Z61" s="18">
        <f t="shared" si="150"/>
        <v>0.75647607520270954</v>
      </c>
      <c r="AA61" s="18">
        <f t="shared" si="150"/>
        <v>0.86367392722888203</v>
      </c>
      <c r="AB61" s="18">
        <f t="shared" si="150"/>
        <v>0.89803951905434909</v>
      </c>
      <c r="AD61" s="68">
        <f t="shared" si="113"/>
        <v>65.924066647588276</v>
      </c>
      <c r="AE61" s="69">
        <f t="shared" si="114"/>
        <v>82.544858359094889</v>
      </c>
      <c r="AF61" s="69">
        <f t="shared" si="115"/>
        <v>148.46892500668315</v>
      </c>
      <c r="AH61" t="str">
        <f t="shared" si="142"/>
        <v>54 Textiles, printing and other skilled trades</v>
      </c>
      <c r="AI61" s="18">
        <f t="shared" si="151"/>
        <v>1.1146599401563457</v>
      </c>
      <c r="AJ61" s="18">
        <f t="shared" si="151"/>
        <v>1.1701633811479417</v>
      </c>
      <c r="AK61" s="18">
        <f t="shared" si="151"/>
        <v>1.2296427004657</v>
      </c>
      <c r="AL61" s="18">
        <f t="shared" si="151"/>
        <v>1.4402616192674151</v>
      </c>
      <c r="AM61" s="18">
        <f t="shared" si="151"/>
        <v>1.8643005233179755</v>
      </c>
      <c r="AO61" s="68">
        <f t="shared" si="117"/>
        <v>64.885348777020042</v>
      </c>
      <c r="AP61" s="69">
        <f t="shared" si="118"/>
        <v>81.126219813712126</v>
      </c>
      <c r="AQ61" s="69">
        <f t="shared" si="119"/>
        <v>146.01156859073217</v>
      </c>
      <c r="AS61" t="str">
        <f t="shared" si="143"/>
        <v>54 Textiles, printing and other skilled trades</v>
      </c>
      <c r="AT61" s="18">
        <f t="shared" si="152"/>
        <v>1.4052214101575302</v>
      </c>
      <c r="AU61" s="18">
        <f t="shared" si="152"/>
        <v>1.2452030927153639</v>
      </c>
      <c r="AV61" s="18">
        <f t="shared" si="152"/>
        <v>1.1930918243076387</v>
      </c>
      <c r="AW61" s="18">
        <f t="shared" si="152"/>
        <v>1.3054344152250261</v>
      </c>
      <c r="AX61" s="18">
        <f t="shared" si="152"/>
        <v>1.2504185825981431</v>
      </c>
      <c r="AZ61" s="68">
        <f t="shared" si="121"/>
        <v>30.949265612421371</v>
      </c>
      <c r="BA61" s="69">
        <f t="shared" si="122"/>
        <v>69.518667917062942</v>
      </c>
      <c r="BB61" s="69">
        <f t="shared" si="123"/>
        <v>100.46793352948433</v>
      </c>
      <c r="BD61" t="str">
        <f t="shared" si="144"/>
        <v>54 Textiles, printing and other skilled trades</v>
      </c>
      <c r="BE61" s="18">
        <f t="shared" si="153"/>
        <v>2.4797897426126716</v>
      </c>
      <c r="BF61" s="18">
        <f t="shared" si="153"/>
        <v>2.142211891216744</v>
      </c>
      <c r="BG61" s="18">
        <f t="shared" si="153"/>
        <v>1.993492995943192</v>
      </c>
      <c r="BH61" s="18">
        <f t="shared" si="153"/>
        <v>2.259206219011233</v>
      </c>
      <c r="BI61" s="18">
        <f t="shared" si="153"/>
        <v>2.4287668289459976</v>
      </c>
      <c r="BK61" s="68">
        <f t="shared" si="125"/>
        <v>24.396267636458919</v>
      </c>
      <c r="BL61" s="69">
        <f t="shared" si="126"/>
        <v>50.113409328969979</v>
      </c>
      <c r="BM61" s="69">
        <f t="shared" si="127"/>
        <v>74.509676965428909</v>
      </c>
      <c r="BO61" t="str">
        <f t="shared" si="145"/>
        <v>54 Textiles, printing and other skilled trades</v>
      </c>
      <c r="BP61" s="18">
        <f t="shared" si="154"/>
        <v>2.6832918206642082</v>
      </c>
      <c r="BQ61" s="18">
        <f t="shared" si="154"/>
        <v>2.3879021368755486</v>
      </c>
      <c r="BR61" s="18">
        <f t="shared" si="154"/>
        <v>2.3764727405676616</v>
      </c>
      <c r="BS61" s="18">
        <f t="shared" si="154"/>
        <v>2.2878026382473262</v>
      </c>
      <c r="BT61" s="18">
        <f t="shared" si="154"/>
        <v>2.2709334693113101</v>
      </c>
      <c r="BV61" s="68">
        <f t="shared" si="129"/>
        <v>-16.545901750109351</v>
      </c>
      <c r="BW61" s="69">
        <f t="shared" si="130"/>
        <v>35.091254873291206</v>
      </c>
      <c r="BX61" s="69">
        <f t="shared" si="131"/>
        <v>18.545353123181851</v>
      </c>
      <c r="BZ61" t="str">
        <f t="shared" si="146"/>
        <v>54 Textiles, printing and other skilled trades</v>
      </c>
      <c r="CA61" s="18">
        <f t="shared" si="155"/>
        <v>2.9675479423082805</v>
      </c>
      <c r="CB61" s="18">
        <f t="shared" si="155"/>
        <v>2.8410339950449464</v>
      </c>
      <c r="CC61" s="18">
        <f t="shared" si="155"/>
        <v>2.8767297788881199</v>
      </c>
      <c r="CD61" s="18">
        <f t="shared" si="155"/>
        <v>3.2952161682901995</v>
      </c>
      <c r="CE61" s="18">
        <f t="shared" si="155"/>
        <v>3.4122915708248795</v>
      </c>
      <c r="CG61" s="68">
        <f t="shared" si="133"/>
        <v>-29.724434851973154</v>
      </c>
      <c r="CH61" s="69">
        <f t="shared" si="134"/>
        <v>35.230125203134335</v>
      </c>
      <c r="CI61" s="69">
        <f t="shared" si="135"/>
        <v>5.5056903511611788</v>
      </c>
      <c r="CK61" t="str">
        <f t="shared" si="147"/>
        <v>54 Textiles, printing and other skilled trades</v>
      </c>
      <c r="CL61" s="18">
        <f t="shared" si="156"/>
        <v>3.7150962145369655</v>
      </c>
      <c r="CM61" s="18">
        <f t="shared" si="156"/>
        <v>3.6750920183189444</v>
      </c>
      <c r="CN61" s="18">
        <f t="shared" si="156"/>
        <v>3.85602554554128</v>
      </c>
      <c r="CO61" s="18">
        <f t="shared" si="156"/>
        <v>3.957571056660246</v>
      </c>
      <c r="CP61" s="18">
        <f t="shared" si="156"/>
        <v>4.4566327328084014</v>
      </c>
      <c r="CR61" s="68">
        <f t="shared" si="137"/>
        <v>-28.370746496587422</v>
      </c>
      <c r="CS61" s="69">
        <f t="shared" si="138"/>
        <v>29.557132224167802</v>
      </c>
      <c r="CT61" s="69">
        <f t="shared" si="139"/>
        <v>1.1863857275803795</v>
      </c>
    </row>
    <row r="62" spans="1:98" x14ac:dyDescent="0.2">
      <c r="A62" t="str">
        <f t="shared" si="103"/>
        <v>61 Caring personal service occupations</v>
      </c>
      <c r="B62" s="18">
        <f t="shared" si="148"/>
        <v>0.32974945937136957</v>
      </c>
      <c r="C62" s="18">
        <f t="shared" si="148"/>
        <v>0.305189447066678</v>
      </c>
      <c r="D62" s="18">
        <f t="shared" si="148"/>
        <v>0.27569165833494247</v>
      </c>
      <c r="E62" s="18">
        <f t="shared" si="148"/>
        <v>0.27593251422121995</v>
      </c>
      <c r="F62" s="18">
        <f t="shared" si="148"/>
        <v>0.27351161810784386</v>
      </c>
      <c r="H62" s="68">
        <f t="shared" si="105"/>
        <v>53.85487365653632</v>
      </c>
      <c r="I62" s="69">
        <f t="shared" si="106"/>
        <v>80.459346022252532</v>
      </c>
      <c r="J62" s="69">
        <f t="shared" si="107"/>
        <v>134.31421967878885</v>
      </c>
      <c r="L62" t="str">
        <f t="shared" si="140"/>
        <v>61 Caring personal service occupations</v>
      </c>
      <c r="M62" s="18">
        <f t="shared" si="149"/>
        <v>2.6835232582264483</v>
      </c>
      <c r="N62" s="18">
        <f t="shared" si="149"/>
        <v>2.66874247246378</v>
      </c>
      <c r="O62" s="18">
        <f t="shared" si="149"/>
        <v>2.4387388029082593</v>
      </c>
      <c r="P62" s="18">
        <f t="shared" si="149"/>
        <v>2.5491187970495526</v>
      </c>
      <c r="Q62" s="18">
        <f t="shared" si="149"/>
        <v>2.5181422210518938</v>
      </c>
      <c r="S62" s="68">
        <f t="shared" si="109"/>
        <v>51.944244122605895</v>
      </c>
      <c r="T62" s="69">
        <f t="shared" si="110"/>
        <v>84.943180936950824</v>
      </c>
      <c r="U62" s="69">
        <f t="shared" si="111"/>
        <v>136.8874250595567</v>
      </c>
      <c r="W62" t="str">
        <f t="shared" si="141"/>
        <v>61 Caring personal service occupations</v>
      </c>
      <c r="X62" s="18">
        <f t="shared" si="150"/>
        <v>4.2342875266182274</v>
      </c>
      <c r="Y62" s="18">
        <f t="shared" si="150"/>
        <v>4.6488625642951531</v>
      </c>
      <c r="Z62" s="18">
        <f t="shared" si="150"/>
        <v>4.347804017448726</v>
      </c>
      <c r="AA62" s="18">
        <f t="shared" si="150"/>
        <v>4.5163026836269733</v>
      </c>
      <c r="AB62" s="18">
        <f t="shared" si="150"/>
        <v>4.6056701434432625</v>
      </c>
      <c r="AD62" s="68">
        <f t="shared" si="113"/>
        <v>48.058042510310095</v>
      </c>
      <c r="AE62" s="69">
        <f t="shared" si="114"/>
        <v>83.084374017623588</v>
      </c>
      <c r="AF62" s="69">
        <f t="shared" si="115"/>
        <v>131.14241652793368</v>
      </c>
      <c r="AH62" t="str">
        <f t="shared" si="142"/>
        <v>61 Caring personal service occupations</v>
      </c>
      <c r="AI62" s="18">
        <f t="shared" si="151"/>
        <v>11.211975505576298</v>
      </c>
      <c r="AJ62" s="18">
        <f t="shared" si="151"/>
        <v>11.767335068496346</v>
      </c>
      <c r="AK62" s="18">
        <f t="shared" si="151"/>
        <v>11.768327122256466</v>
      </c>
      <c r="AL62" s="18">
        <f t="shared" si="151"/>
        <v>11.481776074649995</v>
      </c>
      <c r="AM62" s="18">
        <f t="shared" si="151"/>
        <v>11.007412176701994</v>
      </c>
      <c r="AO62" s="68">
        <f t="shared" si="117"/>
        <v>1.7221612737329806</v>
      </c>
      <c r="AP62" s="69">
        <f t="shared" si="118"/>
        <v>57.893661332612076</v>
      </c>
      <c r="AQ62" s="69">
        <f t="shared" si="119"/>
        <v>59.615822606345063</v>
      </c>
      <c r="AS62" t="str">
        <f t="shared" si="143"/>
        <v>61 Caring personal service occupations</v>
      </c>
      <c r="AT62" s="18">
        <f t="shared" si="152"/>
        <v>7.2116990361081088</v>
      </c>
      <c r="AU62" s="18">
        <f t="shared" si="152"/>
        <v>7.5346466908126217</v>
      </c>
      <c r="AV62" s="18">
        <f t="shared" si="152"/>
        <v>7.6521902775312363</v>
      </c>
      <c r="AW62" s="18">
        <f t="shared" si="152"/>
        <v>7.0632099192446809</v>
      </c>
      <c r="AX62" s="18">
        <f t="shared" si="152"/>
        <v>6.5366799006829472</v>
      </c>
      <c r="AZ62" s="68">
        <f t="shared" si="121"/>
        <v>6.7315890498576367</v>
      </c>
      <c r="BA62" s="69">
        <f t="shared" si="122"/>
        <v>62.122939766495968</v>
      </c>
      <c r="BB62" s="69">
        <f t="shared" si="123"/>
        <v>68.854528816353593</v>
      </c>
      <c r="BD62" t="str">
        <f t="shared" si="144"/>
        <v>61 Caring personal service occupations</v>
      </c>
      <c r="BE62" s="18">
        <f t="shared" si="153"/>
        <v>10.989861675367898</v>
      </c>
      <c r="BF62" s="18">
        <f t="shared" si="153"/>
        <v>11.901716415112144</v>
      </c>
      <c r="BG62" s="18">
        <f t="shared" si="153"/>
        <v>11.087007523562162</v>
      </c>
      <c r="BH62" s="18">
        <f t="shared" si="153"/>
        <v>12.741312436372725</v>
      </c>
      <c r="BI62" s="18">
        <f t="shared" si="153"/>
        <v>13.632265944549832</v>
      </c>
      <c r="BK62" s="68">
        <f t="shared" si="125"/>
        <v>25.542261880068253</v>
      </c>
      <c r="BL62" s="69">
        <f t="shared" si="126"/>
        <v>66.729586348244851</v>
      </c>
      <c r="BM62" s="69">
        <f t="shared" si="127"/>
        <v>92.271848228313104</v>
      </c>
      <c r="BO62" t="str">
        <f t="shared" si="145"/>
        <v>61 Caring personal service occupations</v>
      </c>
      <c r="BP62" s="18">
        <f t="shared" si="154"/>
        <v>9.1076614603384094</v>
      </c>
      <c r="BQ62" s="18">
        <f t="shared" si="154"/>
        <v>8.2205761170032829</v>
      </c>
      <c r="BR62" s="18">
        <f t="shared" si="154"/>
        <v>8.590916159805948</v>
      </c>
      <c r="BS62" s="18">
        <f t="shared" si="154"/>
        <v>7.7659827884267303</v>
      </c>
      <c r="BT62" s="18">
        <f t="shared" si="154"/>
        <v>6.1995818162809044</v>
      </c>
      <c r="BV62" s="68">
        <f t="shared" si="129"/>
        <v>-36.977009079273124</v>
      </c>
      <c r="BW62" s="69">
        <f t="shared" si="130"/>
        <v>38.883886663307656</v>
      </c>
      <c r="BX62" s="69">
        <f t="shared" si="131"/>
        <v>1.9068775840345407</v>
      </c>
      <c r="BZ62" t="str">
        <f t="shared" si="146"/>
        <v>61 Caring personal service occupations</v>
      </c>
      <c r="CA62" s="18">
        <f t="shared" si="155"/>
        <v>4.6172493797176628</v>
      </c>
      <c r="CB62" s="18">
        <f t="shared" si="155"/>
        <v>2.3152351305146373</v>
      </c>
      <c r="CC62" s="18">
        <f t="shared" si="155"/>
        <v>2.3881630950071764</v>
      </c>
      <c r="CD62" s="18">
        <f t="shared" si="155"/>
        <v>1.9739203070254465</v>
      </c>
      <c r="CE62" s="18">
        <f t="shared" si="155"/>
        <v>2.5225653201415987</v>
      </c>
      <c r="CG62" s="68">
        <f t="shared" si="133"/>
        <v>-37.419976689731278</v>
      </c>
      <c r="CH62" s="69">
        <f t="shared" si="134"/>
        <v>24.748292175555648</v>
      </c>
      <c r="CI62" s="69">
        <f t="shared" si="135"/>
        <v>-12.671684514175629</v>
      </c>
      <c r="CK62" t="str">
        <f t="shared" si="147"/>
        <v>61 Caring personal service occupations</v>
      </c>
      <c r="CL62" s="18">
        <f t="shared" si="156"/>
        <v>1.6351622204788081</v>
      </c>
      <c r="CM62" s="18">
        <f t="shared" si="156"/>
        <v>1.8191808758515413</v>
      </c>
      <c r="CN62" s="18">
        <f t="shared" si="156"/>
        <v>1.9635803119379447</v>
      </c>
      <c r="CO62" s="18">
        <f t="shared" si="156"/>
        <v>2.4936031040651909</v>
      </c>
      <c r="CP62" s="18">
        <f t="shared" si="156"/>
        <v>3.1859599130735625</v>
      </c>
      <c r="CR62" s="68">
        <f t="shared" si="137"/>
        <v>0.5576510117521305</v>
      </c>
      <c r="CS62" s="69">
        <f t="shared" si="138"/>
        <v>32.198197338368011</v>
      </c>
      <c r="CT62" s="69">
        <f t="shared" si="139"/>
        <v>32.755848350120139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0.19173300589940506</v>
      </c>
      <c r="C63" s="18">
        <f t="shared" si="148"/>
        <v>0.13686575445462859</v>
      </c>
      <c r="D63" s="18">
        <f t="shared" si="148"/>
        <v>0.17913071568729444</v>
      </c>
      <c r="E63" s="18">
        <f t="shared" si="148"/>
        <v>0.18276784807676541</v>
      </c>
      <c r="F63" s="18">
        <f t="shared" si="148"/>
        <v>0.20976116875931036</v>
      </c>
      <c r="H63" s="68">
        <f t="shared" si="105"/>
        <v>81.599286553612814</v>
      </c>
      <c r="I63" s="69">
        <f t="shared" si="106"/>
        <v>83.897393441817854</v>
      </c>
      <c r="J63" s="69">
        <f t="shared" si="107"/>
        <v>165.49667999543064</v>
      </c>
      <c r="L63" t="str">
        <f t="shared" si="140"/>
        <v>62 Leisure, travel and related personal service occupations</v>
      </c>
      <c r="M63" s="18">
        <f t="shared" si="149"/>
        <v>0.51844914685967181</v>
      </c>
      <c r="N63" s="18">
        <f t="shared" si="149"/>
        <v>0.58682227369413698</v>
      </c>
      <c r="O63" s="18">
        <f t="shared" si="149"/>
        <v>0.48562405902416311</v>
      </c>
      <c r="P63" s="18">
        <f t="shared" si="149"/>
        <v>0.42917599823007435</v>
      </c>
      <c r="Q63" s="18">
        <f t="shared" si="149"/>
        <v>0.43329762405126943</v>
      </c>
      <c r="S63" s="68">
        <f t="shared" si="109"/>
        <v>31.297180361805584</v>
      </c>
      <c r="T63" s="69">
        <f t="shared" si="110"/>
        <v>70.017855088948437</v>
      </c>
      <c r="U63" s="69">
        <f t="shared" si="111"/>
        <v>101.31503545075402</v>
      </c>
      <c r="W63" t="str">
        <f t="shared" si="141"/>
        <v>62 Leisure, travel and related personal service occupations</v>
      </c>
      <c r="X63" s="18">
        <f t="shared" si="150"/>
        <v>1.0391849144600893</v>
      </c>
      <c r="Y63" s="18">
        <f t="shared" si="150"/>
        <v>1.2597620022027989</v>
      </c>
      <c r="Z63" s="18">
        <f t="shared" si="150"/>
        <v>1.1559210828209439</v>
      </c>
      <c r="AA63" s="18">
        <f t="shared" si="150"/>
        <v>1.1572162623752116</v>
      </c>
      <c r="AB63" s="18">
        <f t="shared" si="150"/>
        <v>1.2735202477977834</v>
      </c>
      <c r="AD63" s="68">
        <f t="shared" si="113"/>
        <v>53.987972689615539</v>
      </c>
      <c r="AE63" s="69">
        <f t="shared" si="114"/>
        <v>79.769448028587547</v>
      </c>
      <c r="AF63" s="69">
        <f t="shared" si="115"/>
        <v>133.75742071820306</v>
      </c>
      <c r="AH63" t="str">
        <f t="shared" si="142"/>
        <v>62 Leisure, travel and related personal service occupations</v>
      </c>
      <c r="AI63" s="18">
        <f t="shared" si="151"/>
        <v>1.9582541799698452</v>
      </c>
      <c r="AJ63" s="18">
        <f t="shared" si="151"/>
        <v>2.6962370088349896</v>
      </c>
      <c r="AK63" s="18">
        <f t="shared" si="151"/>
        <v>2.5852620498103152</v>
      </c>
      <c r="AL63" s="18">
        <f t="shared" si="151"/>
        <v>2.794788489460418</v>
      </c>
      <c r="AM63" s="18">
        <f t="shared" si="151"/>
        <v>3.579137164918949</v>
      </c>
      <c r="AO63" s="68">
        <f t="shared" si="117"/>
        <v>50.563205772420794</v>
      </c>
      <c r="AP63" s="69">
        <f t="shared" si="118"/>
        <v>76.834934005991897</v>
      </c>
      <c r="AQ63" s="69">
        <f t="shared" si="119"/>
        <v>127.3981397784127</v>
      </c>
      <c r="AS63" t="str">
        <f t="shared" si="143"/>
        <v>62 Leisure, travel and related personal service occupations</v>
      </c>
      <c r="AT63" s="18">
        <f t="shared" si="152"/>
        <v>2.8769348728550868</v>
      </c>
      <c r="AU63" s="18">
        <f t="shared" si="152"/>
        <v>3.8020314178390175</v>
      </c>
      <c r="AV63" s="18">
        <f t="shared" si="152"/>
        <v>3.908613945500059</v>
      </c>
      <c r="AW63" s="18">
        <f t="shared" si="152"/>
        <v>3.8513932823750352</v>
      </c>
      <c r="AX63" s="18">
        <f t="shared" si="152"/>
        <v>4.693805642676506</v>
      </c>
      <c r="AZ63" s="68">
        <f t="shared" si="121"/>
        <v>50.045799940414234</v>
      </c>
      <c r="BA63" s="69">
        <f t="shared" si="122"/>
        <v>75.240729038802428</v>
      </c>
      <c r="BB63" s="69">
        <f t="shared" si="123"/>
        <v>125.28652897921668</v>
      </c>
      <c r="BD63" t="str">
        <f t="shared" si="144"/>
        <v>62 Leisure, travel and related personal service occupations</v>
      </c>
      <c r="BE63" s="18">
        <f t="shared" si="153"/>
        <v>2.5853997028678291</v>
      </c>
      <c r="BF63" s="18">
        <f t="shared" si="153"/>
        <v>2.8243226326277648</v>
      </c>
      <c r="BG63" s="18">
        <f t="shared" si="153"/>
        <v>2.4614091316146567</v>
      </c>
      <c r="BH63" s="18">
        <f t="shared" si="153"/>
        <v>2.3593307401390136</v>
      </c>
      <c r="BI63" s="18">
        <f t="shared" si="153"/>
        <v>2.3204081466365669</v>
      </c>
      <c r="BK63" s="68">
        <f t="shared" si="125"/>
        <v>-3.7464368349004009</v>
      </c>
      <c r="BL63" s="69">
        <f t="shared" si="126"/>
        <v>44.314755650868833</v>
      </c>
      <c r="BM63" s="69">
        <f t="shared" si="127"/>
        <v>40.568318815968432</v>
      </c>
      <c r="BO63" t="str">
        <f t="shared" si="145"/>
        <v>62 Leisure, travel and related personal service occupations</v>
      </c>
      <c r="BP63" s="18">
        <f t="shared" si="154"/>
        <v>2.8030338830736157</v>
      </c>
      <c r="BQ63" s="18">
        <f t="shared" si="154"/>
        <v>2.9584664577508195</v>
      </c>
      <c r="BR63" s="18">
        <f t="shared" si="154"/>
        <v>2.7598625564486441</v>
      </c>
      <c r="BS63" s="18">
        <f t="shared" si="154"/>
        <v>2.2660423872715927</v>
      </c>
      <c r="BT63" s="18">
        <f t="shared" si="154"/>
        <v>1.9799194461101912</v>
      </c>
      <c r="BV63" s="68">
        <f t="shared" si="129"/>
        <v>-37.347823659839221</v>
      </c>
      <c r="BW63" s="69">
        <f t="shared" si="130"/>
        <v>34.619346693369849</v>
      </c>
      <c r="BX63" s="69">
        <f t="shared" si="131"/>
        <v>-2.7284769664693789</v>
      </c>
      <c r="BZ63" t="str">
        <f t="shared" si="146"/>
        <v>62 Leisure, travel and related personal service occupations</v>
      </c>
      <c r="CA63" s="18">
        <f t="shared" si="155"/>
        <v>3.0564422511815637</v>
      </c>
      <c r="CB63" s="18">
        <f t="shared" si="155"/>
        <v>2.9628467452421723</v>
      </c>
      <c r="CC63" s="18">
        <f t="shared" si="155"/>
        <v>3.2367097094920458</v>
      </c>
      <c r="CD63" s="18">
        <f t="shared" si="155"/>
        <v>2.9276786008402804</v>
      </c>
      <c r="CE63" s="18">
        <f t="shared" si="155"/>
        <v>2.8724904585037416</v>
      </c>
      <c r="CG63" s="68">
        <f t="shared" si="133"/>
        <v>-47.42102364539867</v>
      </c>
      <c r="CH63" s="69">
        <f t="shared" si="134"/>
        <v>31.094983813978178</v>
      </c>
      <c r="CI63" s="69">
        <f t="shared" si="135"/>
        <v>-16.326039831420491</v>
      </c>
      <c r="CK63" t="str">
        <f t="shared" si="147"/>
        <v>62 Leisure, travel and related personal service occupations</v>
      </c>
      <c r="CL63" s="18">
        <f t="shared" si="156"/>
        <v>3.387118488689937</v>
      </c>
      <c r="CM63" s="18">
        <f t="shared" si="156"/>
        <v>3.1761199115240522</v>
      </c>
      <c r="CN63" s="18">
        <f t="shared" si="156"/>
        <v>3.0153419618593982</v>
      </c>
      <c r="CO63" s="18">
        <f t="shared" si="156"/>
        <v>2.4646351894711622</v>
      </c>
      <c r="CP63" s="18">
        <f t="shared" si="156"/>
        <v>2.3422000350164738</v>
      </c>
      <c r="CR63" s="68">
        <f t="shared" si="137"/>
        <v>-51.859467103304524</v>
      </c>
      <c r="CS63" s="69">
        <f t="shared" si="138"/>
        <v>21.915549472942335</v>
      </c>
      <c r="CT63" s="69">
        <f t="shared" si="139"/>
        <v>-29.943917630362186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1.3844471728264914E-2</v>
      </c>
      <c r="C64" s="18">
        <f t="shared" si="148"/>
        <v>1.6074197410556143E-2</v>
      </c>
      <c r="D64" s="18">
        <f t="shared" si="148"/>
        <v>1.4433828082238299E-2</v>
      </c>
      <c r="E64" s="18">
        <f t="shared" si="148"/>
        <v>1.3707136353520343E-2</v>
      </c>
      <c r="F64" s="18">
        <f t="shared" si="148"/>
        <v>1.5352988079703317E-2</v>
      </c>
      <c r="H64" s="68">
        <f t="shared" si="105"/>
        <v>64.956901123063844</v>
      </c>
      <c r="I64" s="69">
        <f t="shared" si="106"/>
        <v>77.851691099389313</v>
      </c>
      <c r="J64" s="69">
        <f t="shared" si="107"/>
        <v>142.80859222245314</v>
      </c>
      <c r="L64" t="str">
        <f t="shared" si="140"/>
        <v>63 Community and civil enforcement occupations</v>
      </c>
      <c r="M64" s="18">
        <f t="shared" si="149"/>
        <v>3.8785495986056795E-2</v>
      </c>
      <c r="N64" s="18">
        <f t="shared" si="149"/>
        <v>3.8122680947994321E-2</v>
      </c>
      <c r="O64" s="18">
        <f t="shared" si="149"/>
        <v>4.3628709515105946E-2</v>
      </c>
      <c r="P64" s="18">
        <f t="shared" si="149"/>
        <v>3.2411284209109138E-2</v>
      </c>
      <c r="Q64" s="18">
        <f t="shared" si="149"/>
        <v>3.9700184726045237E-2</v>
      </c>
      <c r="S64" s="68">
        <f t="shared" si="109"/>
        <v>33.902734757781907</v>
      </c>
      <c r="T64" s="69">
        <f t="shared" si="110"/>
        <v>60.591904891840429</v>
      </c>
      <c r="U64" s="69">
        <f t="shared" si="111"/>
        <v>94.494639649622343</v>
      </c>
      <c r="W64" t="str">
        <f t="shared" si="141"/>
        <v>63 Community and civil enforcement occupations</v>
      </c>
      <c r="X64" s="18">
        <f t="shared" si="150"/>
        <v>0.10992628463803551</v>
      </c>
      <c r="Y64" s="18">
        <f t="shared" si="150"/>
        <v>0.11869566465097113</v>
      </c>
      <c r="Z64" s="18">
        <f t="shared" si="150"/>
        <v>0.10974419581560645</v>
      </c>
      <c r="AA64" s="18">
        <f t="shared" si="150"/>
        <v>0.10870219019814337</v>
      </c>
      <c r="AB64" s="18">
        <f t="shared" si="150"/>
        <v>0.11252100920822238</v>
      </c>
      <c r="AD64" s="68">
        <f t="shared" si="113"/>
        <v>43.304949468361443</v>
      </c>
      <c r="AE64" s="69">
        <f t="shared" si="114"/>
        <v>81.887832577523994</v>
      </c>
      <c r="AF64" s="69">
        <f t="shared" si="115"/>
        <v>125.19278204588542</v>
      </c>
      <c r="AH64" t="str">
        <f t="shared" si="142"/>
        <v>63 Community and civil enforcement occupations</v>
      </c>
      <c r="AI64" s="18">
        <f t="shared" si="151"/>
        <v>8.7631421174354115E-2</v>
      </c>
      <c r="AJ64" s="18">
        <f t="shared" si="151"/>
        <v>9.5694350715068641E-2</v>
      </c>
      <c r="AK64" s="18">
        <f t="shared" si="151"/>
        <v>0.10381125938388196</v>
      </c>
      <c r="AL64" s="18">
        <f t="shared" si="151"/>
        <v>9.3205380764879997E-2</v>
      </c>
      <c r="AM64" s="18">
        <f t="shared" si="151"/>
        <v>0.10277547503608984</v>
      </c>
      <c r="AO64" s="68">
        <f t="shared" si="117"/>
        <v>7.6688600285551782</v>
      </c>
      <c r="AP64" s="69">
        <f t="shared" si="118"/>
        <v>58.007440890342842</v>
      </c>
      <c r="AQ64" s="69">
        <f t="shared" si="119"/>
        <v>65.676300918898022</v>
      </c>
      <c r="AS64" t="str">
        <f t="shared" si="143"/>
        <v>63 Community and civil enforcement occupations</v>
      </c>
      <c r="AT64" s="18">
        <f t="shared" si="152"/>
        <v>0.10666842930488851</v>
      </c>
      <c r="AU64" s="18">
        <f t="shared" si="152"/>
        <v>0.10283738747543145</v>
      </c>
      <c r="AV64" s="18">
        <f t="shared" si="152"/>
        <v>0.10605520148883384</v>
      </c>
      <c r="AW64" s="18">
        <f t="shared" si="152"/>
        <v>8.2556083894859397E-2</v>
      </c>
      <c r="AX64" s="18">
        <f t="shared" si="152"/>
        <v>7.9446435230707046E-2</v>
      </c>
      <c r="AZ64" s="68">
        <f t="shared" si="121"/>
        <v>-6.4025623648972605</v>
      </c>
      <c r="BA64" s="69">
        <f t="shared" si="122"/>
        <v>57.365911193792698</v>
      </c>
      <c r="BB64" s="69">
        <f t="shared" si="123"/>
        <v>50.963348828895427</v>
      </c>
      <c r="BD64" t="str">
        <f t="shared" si="144"/>
        <v>63 Community and civil enforcement occupations</v>
      </c>
      <c r="BE64" s="18">
        <f t="shared" si="153"/>
        <v>0.10637220563252543</v>
      </c>
      <c r="BF64" s="18">
        <f t="shared" si="153"/>
        <v>7.2882521326637542E-2</v>
      </c>
      <c r="BG64" s="18">
        <f t="shared" si="153"/>
        <v>0.1118933399137661</v>
      </c>
      <c r="BH64" s="18">
        <f t="shared" si="153"/>
        <v>6.2227857962887712E-2</v>
      </c>
      <c r="BI64" s="18">
        <f t="shared" si="153"/>
        <v>6.4351178493968181E-2</v>
      </c>
      <c r="BK64" s="68">
        <f t="shared" si="125"/>
        <v>-41.279667138296873</v>
      </c>
      <c r="BL64" s="69">
        <f t="shared" si="126"/>
        <v>22.834051113084008</v>
      </c>
      <c r="BM64" s="69">
        <f t="shared" si="127"/>
        <v>-18.445616025212864</v>
      </c>
      <c r="BO64" t="str">
        <f t="shared" si="145"/>
        <v>63 Community and civil enforcement occupations</v>
      </c>
      <c r="BP64" s="18">
        <f t="shared" si="154"/>
        <v>0.14632552349666084</v>
      </c>
      <c r="BQ64" s="18">
        <f t="shared" si="154"/>
        <v>0.13177480612137846</v>
      </c>
      <c r="BR64" s="18">
        <f t="shared" si="154"/>
        <v>0.17046576287332779</v>
      </c>
      <c r="BS64" s="18">
        <f t="shared" si="154"/>
        <v>0.12511233667865726</v>
      </c>
      <c r="BT64" s="18">
        <f t="shared" si="154"/>
        <v>0.14858408438795856</v>
      </c>
      <c r="BV64" s="68">
        <f t="shared" si="129"/>
        <v>-23.877819365079574</v>
      </c>
      <c r="BW64" s="69">
        <f t="shared" si="130"/>
        <v>31.290665338441016</v>
      </c>
      <c r="BX64" s="69">
        <f t="shared" si="131"/>
        <v>7.4128459733614385</v>
      </c>
      <c r="BZ64" t="str">
        <f t="shared" si="146"/>
        <v>63 Community and civil enforcement occupations</v>
      </c>
      <c r="CA64" s="18">
        <f t="shared" si="155"/>
        <v>0.16611488270652838</v>
      </c>
      <c r="CB64" s="18">
        <f t="shared" si="155"/>
        <v>0.17716827123210949</v>
      </c>
      <c r="CC64" s="18">
        <f t="shared" si="155"/>
        <v>0.21888235671998157</v>
      </c>
      <c r="CD64" s="18">
        <f t="shared" si="155"/>
        <v>0.18852586473240915</v>
      </c>
      <c r="CE64" s="18">
        <f t="shared" si="155"/>
        <v>0.22644113617783251</v>
      </c>
      <c r="CG64" s="68">
        <f t="shared" si="133"/>
        <v>-38.708273961858083</v>
      </c>
      <c r="CH64" s="69">
        <f t="shared" si="134"/>
        <v>30.609636242126449</v>
      </c>
      <c r="CI64" s="69">
        <f t="shared" si="135"/>
        <v>-8.0986377197316326</v>
      </c>
      <c r="CK64" t="str">
        <f t="shared" si="147"/>
        <v>63 Community and civil enforcement occupations</v>
      </c>
      <c r="CL64" s="18">
        <f t="shared" si="156"/>
        <v>0.13405035230177167</v>
      </c>
      <c r="CM64" s="18">
        <f t="shared" si="156"/>
        <v>0.10779621503843922</v>
      </c>
      <c r="CN64" s="18">
        <f t="shared" si="156"/>
        <v>0.17598270576841862</v>
      </c>
      <c r="CO64" s="18">
        <f t="shared" si="156"/>
        <v>8.252995535911381E-2</v>
      </c>
      <c r="CP64" s="18">
        <f t="shared" si="156"/>
        <v>6.9549917788289881E-2</v>
      </c>
      <c r="CR64" s="68">
        <f t="shared" si="137"/>
        <v>-75.506541518007907</v>
      </c>
      <c r="CS64" s="69">
        <f t="shared" si="138"/>
        <v>11.167924756918364</v>
      </c>
      <c r="CT64" s="69">
        <f t="shared" si="139"/>
        <v>-64.33861676108954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1.4445001555740249</v>
      </c>
      <c r="C65" s="18">
        <f t="shared" si="157"/>
        <v>1.354030535406519</v>
      </c>
      <c r="D65" s="18">
        <f t="shared" si="157"/>
        <v>0.99390849264912962</v>
      </c>
      <c r="E65" s="18">
        <f t="shared" si="157"/>
        <v>0.95330691460839334</v>
      </c>
      <c r="F65" s="18">
        <f t="shared" si="157"/>
        <v>0.96715057097173152</v>
      </c>
      <c r="H65" s="68">
        <f t="shared" si="105"/>
        <v>50.90610016552278</v>
      </c>
      <c r="I65" s="69">
        <f t="shared" si="106"/>
        <v>69.051610755961207</v>
      </c>
      <c r="J65" s="69">
        <f t="shared" si="107"/>
        <v>119.95771092148398</v>
      </c>
      <c r="L65" t="str">
        <f t="shared" si="140"/>
        <v>71 Sales occupations</v>
      </c>
      <c r="M65" s="18">
        <f t="shared" ref="M65:Q70" si="158">M28/M$35*100</f>
        <v>2.7432096384401357</v>
      </c>
      <c r="N65" s="18">
        <f t="shared" si="158"/>
        <v>2.6228867615855278</v>
      </c>
      <c r="O65" s="18">
        <f t="shared" si="158"/>
        <v>2.4010854755534123</v>
      </c>
      <c r="P65" s="18">
        <f t="shared" si="158"/>
        <v>2.5048825616960091</v>
      </c>
      <c r="Q65" s="18">
        <f t="shared" si="158"/>
        <v>2.8716750959995681</v>
      </c>
      <c r="S65" s="68">
        <f t="shared" si="109"/>
        <v>75.993637616450158</v>
      </c>
      <c r="T65" s="69">
        <f t="shared" si="110"/>
        <v>79.021662005002725</v>
      </c>
      <c r="U65" s="69">
        <f t="shared" si="111"/>
        <v>155.0152996214529</v>
      </c>
      <c r="W65" t="str">
        <f t="shared" si="141"/>
        <v>71 Sales occupations</v>
      </c>
      <c r="X65" s="18">
        <f t="shared" ref="X65:AB70" si="159">X28/X$35*100</f>
        <v>5.5454207101982345</v>
      </c>
      <c r="Y65" s="18">
        <f t="shared" si="159"/>
        <v>5.5052856525338534</v>
      </c>
      <c r="Z65" s="18">
        <f t="shared" si="159"/>
        <v>5.3941825086260629</v>
      </c>
      <c r="AA65" s="18">
        <f t="shared" si="159"/>
        <v>5.6009402947316627</v>
      </c>
      <c r="AB65" s="18">
        <f t="shared" si="159"/>
        <v>6.2768183876244663</v>
      </c>
      <c r="AD65" s="68">
        <f t="shared" si="113"/>
        <v>62.638387065010328</v>
      </c>
      <c r="AE65" s="69">
        <f t="shared" si="114"/>
        <v>78.967827083321751</v>
      </c>
      <c r="AF65" s="69">
        <f t="shared" si="115"/>
        <v>141.60621414833207</v>
      </c>
      <c r="AH65" t="str">
        <f t="shared" si="142"/>
        <v>71 Sales occupations</v>
      </c>
      <c r="AI65" s="18">
        <f t="shared" ref="AI65:AM70" si="160">AI28/AI$35*100</f>
        <v>5.9907218487377181</v>
      </c>
      <c r="AJ65" s="18">
        <f t="shared" si="160"/>
        <v>6.5921903193388172</v>
      </c>
      <c r="AK65" s="18">
        <f t="shared" si="160"/>
        <v>6.7241657502160432</v>
      </c>
      <c r="AL65" s="18">
        <f t="shared" si="160"/>
        <v>7.703982332449943</v>
      </c>
      <c r="AM65" s="18">
        <f t="shared" si="160"/>
        <v>9.8896069687208534</v>
      </c>
      <c r="AO65" s="68">
        <f t="shared" si="117"/>
        <v>59.950537498812025</v>
      </c>
      <c r="AP65" s="69">
        <f t="shared" si="118"/>
        <v>77.16138333941889</v>
      </c>
      <c r="AQ65" s="69">
        <f t="shared" si="119"/>
        <v>137.11192083823093</v>
      </c>
      <c r="AS65" t="str">
        <f t="shared" si="143"/>
        <v>71 Sales occupations</v>
      </c>
      <c r="AT65" s="18">
        <f t="shared" ref="AT65:AX70" si="161">AT28/AT$35*100</f>
        <v>5.8582084649294659</v>
      </c>
      <c r="AU65" s="18">
        <f t="shared" si="161"/>
        <v>5.6008514103026803</v>
      </c>
      <c r="AV65" s="18">
        <f t="shared" si="161"/>
        <v>5.5981278585978167</v>
      </c>
      <c r="AW65" s="18">
        <f t="shared" si="161"/>
        <v>5.662993190159221</v>
      </c>
      <c r="AX65" s="18">
        <f t="shared" si="161"/>
        <v>6.4082849885829258</v>
      </c>
      <c r="AZ65" s="68">
        <f t="shared" si="121"/>
        <v>43.027820832582073</v>
      </c>
      <c r="BA65" s="69">
        <f t="shared" si="122"/>
        <v>62.962706971851055</v>
      </c>
      <c r="BB65" s="69">
        <f t="shared" si="123"/>
        <v>105.99052780443313</v>
      </c>
      <c r="BD65" t="str">
        <f t="shared" si="144"/>
        <v>71 Sales occupations</v>
      </c>
      <c r="BE65" s="18">
        <f t="shared" ref="BE65:BI70" si="162">BE28/BE$35*100</f>
        <v>10.692069542165484</v>
      </c>
      <c r="BF65" s="18">
        <f t="shared" si="162"/>
        <v>10.435774109549945</v>
      </c>
      <c r="BG65" s="18">
        <f t="shared" si="162"/>
        <v>10.503678637265454</v>
      </c>
      <c r="BH65" s="18">
        <f t="shared" si="162"/>
        <v>11.322868272973412</v>
      </c>
      <c r="BI65" s="18">
        <f t="shared" si="162"/>
        <v>12.471829405644781</v>
      </c>
      <c r="BK65" s="68">
        <f t="shared" si="125"/>
        <v>21.234151480868551</v>
      </c>
      <c r="BL65" s="69">
        <f t="shared" si="126"/>
        <v>56.40164046804432</v>
      </c>
      <c r="BM65" s="69">
        <f t="shared" si="127"/>
        <v>77.635791948912882</v>
      </c>
      <c r="BO65" t="str">
        <f t="shared" si="145"/>
        <v>71 Sales occupations</v>
      </c>
      <c r="BP65" s="18">
        <f t="shared" ref="BP65:BT70" si="163">BP28/BP$35*100</f>
        <v>11.489506855697124</v>
      </c>
      <c r="BQ65" s="18">
        <f t="shared" si="163"/>
        <v>10.446483892291475</v>
      </c>
      <c r="BR65" s="18">
        <f t="shared" si="163"/>
        <v>10.883732073013185</v>
      </c>
      <c r="BS65" s="18">
        <f t="shared" si="163"/>
        <v>10.556958909160919</v>
      </c>
      <c r="BT65" s="18">
        <f t="shared" si="163"/>
        <v>9.2883932691055691</v>
      </c>
      <c r="BV65" s="68">
        <f t="shared" si="129"/>
        <v>-25.468674022795106</v>
      </c>
      <c r="BW65" s="69">
        <f t="shared" si="130"/>
        <v>42.379112160638044</v>
      </c>
      <c r="BX65" s="69">
        <f t="shared" si="131"/>
        <v>16.910438137842938</v>
      </c>
      <c r="BZ65" t="str">
        <f t="shared" si="146"/>
        <v>71 Sales occupations</v>
      </c>
      <c r="CA65" s="18">
        <f t="shared" ref="CA65:CE70" si="164">CA28/CA$35*100</f>
        <v>13.125865557639566</v>
      </c>
      <c r="CB65" s="18">
        <f t="shared" si="164"/>
        <v>10.91550537234934</v>
      </c>
      <c r="CC65" s="18">
        <f t="shared" si="164"/>
        <v>12.447821085294621</v>
      </c>
      <c r="CD65" s="18">
        <f t="shared" si="164"/>
        <v>11.785907757814618</v>
      </c>
      <c r="CE65" s="18">
        <f t="shared" si="164"/>
        <v>8.57816425845939</v>
      </c>
      <c r="CG65" s="68">
        <f t="shared" si="133"/>
        <v>-59.171981481738591</v>
      </c>
      <c r="CH65" s="69">
        <f t="shared" si="134"/>
        <v>28.916360801031761</v>
      </c>
      <c r="CI65" s="69">
        <f t="shared" si="135"/>
        <v>-30.25562068070683</v>
      </c>
      <c r="CK65" t="str">
        <f t="shared" si="147"/>
        <v>71 Sales occupations</v>
      </c>
      <c r="CL65" s="18">
        <f t="shared" ref="CL65:CP70" si="165">CL28/CL$35*100</f>
        <v>16.0680621749434</v>
      </c>
      <c r="CM65" s="18">
        <f t="shared" si="165"/>
        <v>14.320353762438634</v>
      </c>
      <c r="CN65" s="18">
        <f t="shared" si="165"/>
        <v>12.757563002515793</v>
      </c>
      <c r="CO65" s="18">
        <f t="shared" si="165"/>
        <v>12.156184830636562</v>
      </c>
      <c r="CP65" s="18">
        <f t="shared" si="165"/>
        <v>8.7968300471425973</v>
      </c>
      <c r="CR65" s="68">
        <f t="shared" si="137"/>
        <v>-57.265171878932897</v>
      </c>
      <c r="CS65" s="69">
        <f t="shared" si="138"/>
        <v>22.483404384654047</v>
      </c>
      <c r="CT65" s="69">
        <f t="shared" si="139"/>
        <v>-34.781767494278846</v>
      </c>
    </row>
    <row r="66" spans="1:98" x14ac:dyDescent="0.2">
      <c r="A66" t="str">
        <f t="shared" si="103"/>
        <v>72 Customer service occupations</v>
      </c>
      <c r="B66" s="18">
        <f t="shared" si="157"/>
        <v>0.41067943257121553</v>
      </c>
      <c r="C66" s="18">
        <f t="shared" si="157"/>
        <v>0.41804032067053171</v>
      </c>
      <c r="D66" s="18">
        <f t="shared" si="157"/>
        <v>0.41971519614200775</v>
      </c>
      <c r="E66" s="18">
        <f t="shared" si="157"/>
        <v>0.51077899676617344</v>
      </c>
      <c r="F66" s="18">
        <f t="shared" si="157"/>
        <v>0.5554389474854019</v>
      </c>
      <c r="H66" s="68">
        <f t="shared" si="105"/>
        <v>105.22995062516802</v>
      </c>
      <c r="I66" s="69">
        <f t="shared" si="106"/>
        <v>77.625081549621157</v>
      </c>
      <c r="J66" s="69">
        <f t="shared" si="107"/>
        <v>182.85503217478919</v>
      </c>
      <c r="L66" t="str">
        <f t="shared" si="140"/>
        <v>72 Customer service occupations</v>
      </c>
      <c r="M66" s="18">
        <f t="shared" si="158"/>
        <v>0.76170940210028792</v>
      </c>
      <c r="N66" s="18">
        <f t="shared" si="158"/>
        <v>0.82960472646302441</v>
      </c>
      <c r="O66" s="18">
        <f t="shared" si="158"/>
        <v>0.70860767042720441</v>
      </c>
      <c r="P66" s="18">
        <f t="shared" si="158"/>
        <v>0.8096524438567152</v>
      </c>
      <c r="Q66" s="18">
        <f t="shared" si="158"/>
        <v>0.89071760519181775</v>
      </c>
      <c r="S66" s="68">
        <f t="shared" si="109"/>
        <v>84.970927316140489</v>
      </c>
      <c r="T66" s="69">
        <f t="shared" si="110"/>
        <v>82.029671685369806</v>
      </c>
      <c r="U66" s="69">
        <f t="shared" si="111"/>
        <v>167.00059900151032</v>
      </c>
      <c r="W66" t="str">
        <f t="shared" si="141"/>
        <v>72 Customer service occupations</v>
      </c>
      <c r="X66" s="18">
        <f t="shared" si="159"/>
        <v>1.5051495521335112</v>
      </c>
      <c r="Y66" s="18">
        <f t="shared" si="159"/>
        <v>1.5764894184511304</v>
      </c>
      <c r="Z66" s="18">
        <f t="shared" si="159"/>
        <v>1.5897912447117908</v>
      </c>
      <c r="AA66" s="18">
        <f t="shared" si="159"/>
        <v>1.7024370358175416</v>
      </c>
      <c r="AB66" s="18">
        <f t="shared" si="159"/>
        <v>1.8377521025299854</v>
      </c>
      <c r="AD66" s="68">
        <f t="shared" si="113"/>
        <v>61.568227077941238</v>
      </c>
      <c r="AE66" s="69">
        <f t="shared" si="114"/>
        <v>70.088034355041245</v>
      </c>
      <c r="AF66" s="69">
        <f t="shared" si="115"/>
        <v>131.65626143298249</v>
      </c>
      <c r="AH66" t="str">
        <f t="shared" si="142"/>
        <v>72 Customer service occupations</v>
      </c>
      <c r="AI66" s="18">
        <f t="shared" si="160"/>
        <v>1.2352781886454081</v>
      </c>
      <c r="AJ66" s="18">
        <f t="shared" si="160"/>
        <v>1.5186638906364327</v>
      </c>
      <c r="AK66" s="18">
        <f t="shared" si="160"/>
        <v>1.5771565004106789</v>
      </c>
      <c r="AL66" s="18">
        <f t="shared" si="160"/>
        <v>1.9429212376567691</v>
      </c>
      <c r="AM66" s="18">
        <f t="shared" si="160"/>
        <v>2.3167354052105558</v>
      </c>
      <c r="AO66" s="68">
        <f t="shared" si="117"/>
        <v>59.752155706540044</v>
      </c>
      <c r="AP66" s="69">
        <f t="shared" si="118"/>
        <v>72.029290619181381</v>
      </c>
      <c r="AQ66" s="69">
        <f t="shared" si="119"/>
        <v>131.78144632572145</v>
      </c>
      <c r="AS66" t="str">
        <f t="shared" si="143"/>
        <v>72 Customer service occupations</v>
      </c>
      <c r="AT66" s="18">
        <f t="shared" si="161"/>
        <v>2.2233241239836334</v>
      </c>
      <c r="AU66" s="18">
        <f t="shared" si="161"/>
        <v>2.3058638773648021</v>
      </c>
      <c r="AV66" s="18">
        <f t="shared" si="161"/>
        <v>2.3710773393065359</v>
      </c>
      <c r="AW66" s="18">
        <f t="shared" si="161"/>
        <v>2.6610957197002771</v>
      </c>
      <c r="AX66" s="18">
        <f t="shared" si="161"/>
        <v>2.7241021641163736</v>
      </c>
      <c r="AZ66" s="68">
        <f t="shared" si="121"/>
        <v>43.548675274678786</v>
      </c>
      <c r="BA66" s="69">
        <f t="shared" si="122"/>
        <v>61.617653449490419</v>
      </c>
      <c r="BB66" s="69">
        <f t="shared" si="123"/>
        <v>105.1663287241692</v>
      </c>
      <c r="BD66" t="str">
        <f t="shared" si="144"/>
        <v>72 Customer service occupations</v>
      </c>
      <c r="BE66" s="18">
        <f t="shared" si="162"/>
        <v>1.9698995121135945</v>
      </c>
      <c r="BF66" s="18">
        <f t="shared" si="162"/>
        <v>2.0680336685186802</v>
      </c>
      <c r="BG66" s="18">
        <f t="shared" si="162"/>
        <v>2.1040525965413033</v>
      </c>
      <c r="BH66" s="18">
        <f t="shared" si="162"/>
        <v>2.3556932548264613</v>
      </c>
      <c r="BI66" s="18">
        <f t="shared" si="162"/>
        <v>2.5982786904086392</v>
      </c>
      <c r="BK66" s="68">
        <f t="shared" si="125"/>
        <v>26.085568468623695</v>
      </c>
      <c r="BL66" s="69">
        <f t="shared" si="126"/>
        <v>49.627569867715124</v>
      </c>
      <c r="BM66" s="69">
        <f t="shared" si="127"/>
        <v>75.713138336338815</v>
      </c>
      <c r="BO66" t="str">
        <f t="shared" si="145"/>
        <v>72 Customer service occupations</v>
      </c>
      <c r="BP66" s="18">
        <f t="shared" si="163"/>
        <v>2.1571968344057066</v>
      </c>
      <c r="BQ66" s="18">
        <f t="shared" si="163"/>
        <v>2.2716546178974286</v>
      </c>
      <c r="BR66" s="18">
        <f t="shared" si="163"/>
        <v>2.3854622388241817</v>
      </c>
      <c r="BS66" s="18">
        <f t="shared" si="163"/>
        <v>2.5404126635013347</v>
      </c>
      <c r="BT66" s="18">
        <f t="shared" si="163"/>
        <v>2.7430427753274778</v>
      </c>
      <c r="BV66" s="68">
        <f t="shared" si="129"/>
        <v>0.42367925658012362</v>
      </c>
      <c r="BW66" s="69">
        <f t="shared" si="130"/>
        <v>44.815717368042712</v>
      </c>
      <c r="BX66" s="69">
        <f t="shared" si="131"/>
        <v>45.239396624622835</v>
      </c>
      <c r="BZ66" t="str">
        <f t="shared" si="146"/>
        <v>72 Customer service occupations</v>
      </c>
      <c r="CA66" s="18">
        <f t="shared" si="164"/>
        <v>1.6892287901517047</v>
      </c>
      <c r="CB66" s="18">
        <f t="shared" si="164"/>
        <v>1.5853848150296952</v>
      </c>
      <c r="CC66" s="18">
        <f t="shared" si="164"/>
        <v>1.7963899177765561</v>
      </c>
      <c r="CD66" s="18">
        <f t="shared" si="164"/>
        <v>1.9562782503738232</v>
      </c>
      <c r="CE66" s="18">
        <f t="shared" si="164"/>
        <v>2.9341646161380268</v>
      </c>
      <c r="CG66" s="68">
        <f t="shared" si="133"/>
        <v>-3.2299090708892484</v>
      </c>
      <c r="CH66" s="69">
        <f t="shared" si="134"/>
        <v>33.255299608819591</v>
      </c>
      <c r="CI66" s="69">
        <f t="shared" si="135"/>
        <v>30.025390537930342</v>
      </c>
      <c r="CK66" t="str">
        <f t="shared" si="147"/>
        <v>72 Customer service occupations</v>
      </c>
      <c r="CL66" s="18">
        <f t="shared" si="165"/>
        <v>1.3562368777871032</v>
      </c>
      <c r="CM66" s="18">
        <f t="shared" si="165"/>
        <v>1.8873705520505921</v>
      </c>
      <c r="CN66" s="18">
        <f t="shared" si="165"/>
        <v>1.857828395164673</v>
      </c>
      <c r="CO66" s="18">
        <f t="shared" si="165"/>
        <v>2.808280835281709</v>
      </c>
      <c r="CP66" s="18">
        <f t="shared" si="165"/>
        <v>4.2297205011557324</v>
      </c>
      <c r="CR66" s="68">
        <f t="shared" si="137"/>
        <v>41.100825842034958</v>
      </c>
      <c r="CS66" s="69">
        <f t="shared" si="138"/>
        <v>51.060959650678249</v>
      </c>
      <c r="CT66" s="69">
        <f t="shared" si="139"/>
        <v>92.161785492713193</v>
      </c>
    </row>
    <row r="67" spans="1:98" x14ac:dyDescent="0.2">
      <c r="A67" t="str">
        <f t="shared" si="103"/>
        <v>81 Process, plant and machine operatives</v>
      </c>
      <c r="B67" s="18">
        <f t="shared" si="157"/>
        <v>0.3432787641785543</v>
      </c>
      <c r="C67" s="18">
        <f t="shared" si="157"/>
        <v>0.46858831309340943</v>
      </c>
      <c r="D67" s="18">
        <f t="shared" si="157"/>
        <v>0.37251288849118475</v>
      </c>
      <c r="E67" s="18">
        <f t="shared" si="157"/>
        <v>0.44491445868610185</v>
      </c>
      <c r="F67" s="18">
        <f t="shared" si="157"/>
        <v>0.52986641130262779</v>
      </c>
      <c r="H67" s="68">
        <f t="shared" si="105"/>
        <v>120.58917250838881</v>
      </c>
      <c r="I67" s="69">
        <f t="shared" si="106"/>
        <v>76.422679574584549</v>
      </c>
      <c r="J67" s="69">
        <f t="shared" si="107"/>
        <v>197.01185208297335</v>
      </c>
      <c r="L67" t="str">
        <f t="shared" si="140"/>
        <v>81 Process, plant and machine operatives</v>
      </c>
      <c r="M67" s="18">
        <f t="shared" si="158"/>
        <v>0.39562554265916827</v>
      </c>
      <c r="N67" s="18">
        <f t="shared" si="158"/>
        <v>0.42315025800372058</v>
      </c>
      <c r="O67" s="18">
        <f t="shared" si="158"/>
        <v>0.34000676908946098</v>
      </c>
      <c r="P67" s="18">
        <f t="shared" si="158"/>
        <v>0.42271149376915901</v>
      </c>
      <c r="Q67" s="18">
        <f t="shared" si="158"/>
        <v>0.51082014492630512</v>
      </c>
      <c r="S67" s="68">
        <f t="shared" si="109"/>
        <v>121.0801442150776</v>
      </c>
      <c r="T67" s="69">
        <f t="shared" si="110"/>
        <v>91.147296683914547</v>
      </c>
      <c r="U67" s="69">
        <f t="shared" si="111"/>
        <v>212.22744089899214</v>
      </c>
      <c r="W67" t="str">
        <f t="shared" si="141"/>
        <v>81 Process, plant and machine operatives</v>
      </c>
      <c r="X67" s="18">
        <f t="shared" si="159"/>
        <v>0.66019899482517963</v>
      </c>
      <c r="Y67" s="18">
        <f t="shared" si="159"/>
        <v>0.57079345596082987</v>
      </c>
      <c r="Z67" s="18">
        <f t="shared" si="159"/>
        <v>0.47057228636734383</v>
      </c>
      <c r="AA67" s="18">
        <f t="shared" si="159"/>
        <v>0.59668726192499411</v>
      </c>
      <c r="AB67" s="18">
        <f t="shared" si="159"/>
        <v>0.72046732953531112</v>
      </c>
      <c r="AD67" s="68">
        <f t="shared" si="113"/>
        <v>113.9917732360752</v>
      </c>
      <c r="AE67" s="69">
        <f t="shared" si="114"/>
        <v>84.972398085978156</v>
      </c>
      <c r="AF67" s="69">
        <f t="shared" si="115"/>
        <v>198.9641713220534</v>
      </c>
      <c r="AH67" t="str">
        <f t="shared" si="142"/>
        <v>81 Process, plant and machine operatives</v>
      </c>
      <c r="AI67" s="18">
        <f t="shared" si="160"/>
        <v>0.99909605589518125</v>
      </c>
      <c r="AJ67" s="18">
        <f t="shared" si="160"/>
        <v>1.0425980886348165</v>
      </c>
      <c r="AK67" s="18">
        <f t="shared" si="160"/>
        <v>0.90647927887383961</v>
      </c>
      <c r="AL67" s="18">
        <f t="shared" si="160"/>
        <v>1.2622437951005487</v>
      </c>
      <c r="AM67" s="18">
        <f t="shared" si="160"/>
        <v>1.4974444114615235</v>
      </c>
      <c r="AO67" s="68">
        <f t="shared" si="117"/>
        <v>79.654421476727293</v>
      </c>
      <c r="AP67" s="69">
        <f t="shared" si="118"/>
        <v>70.20856540553352</v>
      </c>
      <c r="AQ67" s="69">
        <f t="shared" si="119"/>
        <v>149.8629868822608</v>
      </c>
      <c r="AS67" t="str">
        <f t="shared" si="143"/>
        <v>81 Process, plant and machine operatives</v>
      </c>
      <c r="AT67" s="18">
        <f t="shared" si="161"/>
        <v>2.3292152256603678</v>
      </c>
      <c r="AU67" s="18">
        <f t="shared" si="161"/>
        <v>1.9038100106340037</v>
      </c>
      <c r="AV67" s="18">
        <f t="shared" si="161"/>
        <v>1.6405975992191451</v>
      </c>
      <c r="AW67" s="18">
        <f t="shared" si="161"/>
        <v>1.8606343458478218</v>
      </c>
      <c r="AX67" s="18">
        <f t="shared" si="161"/>
        <v>1.7418611818952874</v>
      </c>
      <c r="AZ67" s="68">
        <f t="shared" si="121"/>
        <v>32.657859926148646</v>
      </c>
      <c r="BA67" s="69">
        <f t="shared" si="122"/>
        <v>54.712434839854517</v>
      </c>
      <c r="BB67" s="69">
        <f t="shared" si="123"/>
        <v>87.37029476600317</v>
      </c>
      <c r="BD67" t="str">
        <f t="shared" si="144"/>
        <v>81 Process, plant and machine operatives</v>
      </c>
      <c r="BE67" s="18">
        <f t="shared" si="162"/>
        <v>4.4048308023872105</v>
      </c>
      <c r="BF67" s="18">
        <f t="shared" si="162"/>
        <v>3.8867098929772865</v>
      </c>
      <c r="BG67" s="18">
        <f t="shared" si="162"/>
        <v>3.8154790266348235</v>
      </c>
      <c r="BH67" s="18">
        <f t="shared" si="162"/>
        <v>3.967576001592398</v>
      </c>
      <c r="BI67" s="18">
        <f t="shared" si="162"/>
        <v>3.9512550680865828</v>
      </c>
      <c r="BK67" s="68">
        <f t="shared" si="125"/>
        <v>5.7358440897008665</v>
      </c>
      <c r="BL67" s="69">
        <f t="shared" si="126"/>
        <v>38.11919366654265</v>
      </c>
      <c r="BM67" s="69">
        <f t="shared" si="127"/>
        <v>43.855037756243512</v>
      </c>
      <c r="BO67" t="str">
        <f t="shared" si="145"/>
        <v>81 Process, plant and machine operatives</v>
      </c>
      <c r="BP67" s="18">
        <f t="shared" si="163"/>
        <v>5.0059966677326102</v>
      </c>
      <c r="BQ67" s="18">
        <f t="shared" si="163"/>
        <v>4.7345460298813862</v>
      </c>
      <c r="BR67" s="18">
        <f t="shared" si="163"/>
        <v>4.3318985931438707</v>
      </c>
      <c r="BS67" s="18">
        <f t="shared" si="163"/>
        <v>5.0032480123664653</v>
      </c>
      <c r="BT67" s="18">
        <f t="shared" si="163"/>
        <v>5.2389559897568772</v>
      </c>
      <c r="BV67" s="68">
        <f t="shared" si="129"/>
        <v>5.6191245556083178</v>
      </c>
      <c r="BW67" s="69">
        <f t="shared" si="130"/>
        <v>40.749202792707209</v>
      </c>
      <c r="BX67" s="69">
        <f t="shared" si="131"/>
        <v>46.368327348315525</v>
      </c>
      <c r="BZ67" t="str">
        <f t="shared" si="146"/>
        <v>81 Process, plant and machine operatives</v>
      </c>
      <c r="CA67" s="18">
        <f t="shared" si="164"/>
        <v>5.5434139117064536</v>
      </c>
      <c r="CB67" s="18">
        <f t="shared" si="164"/>
        <v>5.7251549850331385</v>
      </c>
      <c r="CC67" s="18">
        <f t="shared" si="164"/>
        <v>4.8366628290446867</v>
      </c>
      <c r="CD67" s="18">
        <f t="shared" si="164"/>
        <v>4.9294945952788458</v>
      </c>
      <c r="CE67" s="18">
        <f t="shared" si="164"/>
        <v>3.2002226855681792</v>
      </c>
      <c r="CG67" s="68">
        <f t="shared" si="133"/>
        <v>-60.799494363776951</v>
      </c>
      <c r="CH67" s="69">
        <f t="shared" si="134"/>
        <v>25.9079923155637</v>
      </c>
      <c r="CI67" s="69">
        <f t="shared" si="135"/>
        <v>-34.891502048213255</v>
      </c>
      <c r="CK67" t="str">
        <f t="shared" si="147"/>
        <v>81 Process, plant and machine operatives</v>
      </c>
      <c r="CL67" s="18">
        <f t="shared" si="165"/>
        <v>7.7728182049160006</v>
      </c>
      <c r="CM67" s="18">
        <f t="shared" si="165"/>
        <v>7.0190265619597101</v>
      </c>
      <c r="CN67" s="18">
        <f t="shared" si="165"/>
        <v>6.8709922785120048</v>
      </c>
      <c r="CO67" s="18">
        <f t="shared" si="165"/>
        <v>4.3753492343299385</v>
      </c>
      <c r="CP67" s="18">
        <f t="shared" si="165"/>
        <v>2.4642735979954962</v>
      </c>
      <c r="CR67" s="68">
        <f t="shared" si="137"/>
        <v>-77.772380932502472</v>
      </c>
      <c r="CS67" s="69">
        <f t="shared" si="138"/>
        <v>13.349747717618074</v>
      </c>
      <c r="CT67" s="69">
        <f t="shared" si="139"/>
        <v>-64.422633214884399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0.38641757555588607</v>
      </c>
      <c r="C68" s="18">
        <f t="shared" si="157"/>
        <v>0.55261134384466049</v>
      </c>
      <c r="D68" s="18">
        <f t="shared" si="157"/>
        <v>0.47060113299524642</v>
      </c>
      <c r="E68" s="18">
        <f t="shared" si="157"/>
        <v>0.53076878192125576</v>
      </c>
      <c r="F68" s="18">
        <f t="shared" si="157"/>
        <v>0.65451450637489239</v>
      </c>
      <c r="H68" s="68">
        <f t="shared" si="105"/>
        <v>115.687716686135</v>
      </c>
      <c r="I68" s="69">
        <f t="shared" si="106"/>
        <v>110.07032251033996</v>
      </c>
      <c r="J68" s="69">
        <f t="shared" si="107"/>
        <v>225.75803919647495</v>
      </c>
      <c r="L68" t="str">
        <f t="shared" si="140"/>
        <v>82 Transport and mobile machine drivers and operatives</v>
      </c>
      <c r="M68" s="18">
        <f t="shared" si="158"/>
        <v>0.3542820772976778</v>
      </c>
      <c r="N68" s="18">
        <f t="shared" si="158"/>
        <v>0.47737406833509533</v>
      </c>
      <c r="O68" s="18">
        <f t="shared" si="158"/>
        <v>0.41893875095046729</v>
      </c>
      <c r="P68" s="18">
        <f t="shared" si="158"/>
        <v>0.46675351308730983</v>
      </c>
      <c r="Q68" s="18">
        <f t="shared" si="158"/>
        <v>0.62556389441268268</v>
      </c>
      <c r="S68" s="68">
        <f t="shared" si="109"/>
        <v>119.73054238488487</v>
      </c>
      <c r="T68" s="69">
        <f t="shared" si="110"/>
        <v>106.33442635539221</v>
      </c>
      <c r="U68" s="69">
        <f t="shared" si="111"/>
        <v>226.06496874027707</v>
      </c>
      <c r="W68" t="str">
        <f t="shared" si="141"/>
        <v>82 Transport and mobile machine drivers and operatives</v>
      </c>
      <c r="X68" s="18">
        <f t="shared" si="159"/>
        <v>0.72138209258131936</v>
      </c>
      <c r="Y68" s="18">
        <f t="shared" si="159"/>
        <v>0.86068662017603303</v>
      </c>
      <c r="Z68" s="18">
        <f t="shared" si="159"/>
        <v>0.76248365429259468</v>
      </c>
      <c r="AA68" s="18">
        <f t="shared" si="159"/>
        <v>0.81795256883072898</v>
      </c>
      <c r="AB68" s="18">
        <f t="shared" si="159"/>
        <v>0.90851693156684399</v>
      </c>
      <c r="AD68" s="68">
        <f t="shared" si="113"/>
        <v>66.537338412572325</v>
      </c>
      <c r="AE68" s="69">
        <f t="shared" si="114"/>
        <v>89.075874522686604</v>
      </c>
      <c r="AF68" s="69">
        <f t="shared" si="115"/>
        <v>155.61321293525893</v>
      </c>
      <c r="AH68" t="str">
        <f t="shared" si="142"/>
        <v>82 Transport and mobile machine drivers and operatives</v>
      </c>
      <c r="AI68" s="18">
        <f t="shared" si="160"/>
        <v>1.0689595638036973</v>
      </c>
      <c r="AJ68" s="18">
        <f t="shared" si="160"/>
        <v>1.2231749098405151</v>
      </c>
      <c r="AK68" s="18">
        <f t="shared" si="160"/>
        <v>1.1437694306803305</v>
      </c>
      <c r="AL68" s="18">
        <f t="shared" si="160"/>
        <v>1.3120802276536201</v>
      </c>
      <c r="AM68" s="18">
        <f t="shared" si="160"/>
        <v>1.296722504472303</v>
      </c>
      <c r="AO68" s="68">
        <f t="shared" si="117"/>
        <v>23.297322251145353</v>
      </c>
      <c r="AP68" s="69">
        <f t="shared" si="118"/>
        <v>70.643935486576794</v>
      </c>
      <c r="AQ68" s="69">
        <f t="shared" si="119"/>
        <v>93.941257737722154</v>
      </c>
      <c r="AS68" t="str">
        <f t="shared" si="143"/>
        <v>82 Transport and mobile machine drivers and operatives</v>
      </c>
      <c r="AT68" s="18">
        <f t="shared" si="161"/>
        <v>2.0679648042017225</v>
      </c>
      <c r="AU68" s="18">
        <f t="shared" si="161"/>
        <v>2.2853969511732823</v>
      </c>
      <c r="AV68" s="18">
        <f t="shared" si="161"/>
        <v>2.1362957284744093</v>
      </c>
      <c r="AW68" s="18">
        <f t="shared" si="161"/>
        <v>2.2542114024833735</v>
      </c>
      <c r="AX68" s="18">
        <f t="shared" si="161"/>
        <v>2.0713278900190137</v>
      </c>
      <c r="AZ68" s="68">
        <f t="shared" si="121"/>
        <v>21.145977496591716</v>
      </c>
      <c r="BA68" s="69">
        <f t="shared" si="122"/>
        <v>76.806799752471377</v>
      </c>
      <c r="BB68" s="69">
        <f t="shared" si="123"/>
        <v>97.952777249063089</v>
      </c>
      <c r="BD68" t="str">
        <f t="shared" si="144"/>
        <v>82 Transport and mobile machine drivers and operatives</v>
      </c>
      <c r="BE68" s="18">
        <f t="shared" si="162"/>
        <v>3.3493363365840723</v>
      </c>
      <c r="BF68" s="18">
        <f t="shared" si="162"/>
        <v>3.6533371620527886</v>
      </c>
      <c r="BG68" s="18">
        <f t="shared" si="162"/>
        <v>3.8015604393292253</v>
      </c>
      <c r="BH68" s="18">
        <f t="shared" si="162"/>
        <v>3.4960040566803503</v>
      </c>
      <c r="BI68" s="18">
        <f t="shared" si="162"/>
        <v>3.3801767840388375</v>
      </c>
      <c r="BK68" s="68">
        <f t="shared" si="125"/>
        <v>-9.2150713950701739</v>
      </c>
      <c r="BL68" s="69">
        <f t="shared" si="126"/>
        <v>46.182714497575432</v>
      </c>
      <c r="BM68" s="69">
        <f t="shared" si="127"/>
        <v>36.967643102505257</v>
      </c>
      <c r="BO68" t="str">
        <f t="shared" si="145"/>
        <v>82 Transport and mobile machine drivers and operatives</v>
      </c>
      <c r="BP68" s="18">
        <f t="shared" si="163"/>
        <v>4.9949440194074821</v>
      </c>
      <c r="BQ68" s="18">
        <f t="shared" si="163"/>
        <v>5.8595933577842452</v>
      </c>
      <c r="BR68" s="18">
        <f t="shared" si="163"/>
        <v>5.5131834533857997</v>
      </c>
      <c r="BS68" s="18">
        <f t="shared" si="163"/>
        <v>6.0268339662892805</v>
      </c>
      <c r="BT68" s="18">
        <f t="shared" si="163"/>
        <v>6.9991902300955475</v>
      </c>
      <c r="BV68" s="68">
        <f t="shared" si="129"/>
        <v>10.871889287225185</v>
      </c>
      <c r="BW68" s="69">
        <f t="shared" si="130"/>
        <v>55.10837436886704</v>
      </c>
      <c r="BX68" s="69">
        <f t="shared" si="131"/>
        <v>65.980263656092234</v>
      </c>
      <c r="BZ68" t="str">
        <f t="shared" si="146"/>
        <v>82 Transport and mobile machine drivers and operatives</v>
      </c>
      <c r="CA68" s="18">
        <f t="shared" si="164"/>
        <v>5.6522749882618655</v>
      </c>
      <c r="CB68" s="18">
        <f t="shared" si="164"/>
        <v>8.2128792934588351</v>
      </c>
      <c r="CC68" s="18">
        <f t="shared" si="164"/>
        <v>6.5371620881486692</v>
      </c>
      <c r="CD68" s="18">
        <f t="shared" si="164"/>
        <v>6.7617758082570854</v>
      </c>
      <c r="CE68" s="18">
        <f t="shared" si="164"/>
        <v>6.9379382633751634</v>
      </c>
      <c r="CG68" s="68">
        <f t="shared" si="133"/>
        <v>-37.12203753091034</v>
      </c>
      <c r="CH68" s="69">
        <f t="shared" si="134"/>
        <v>39.786500444909805</v>
      </c>
      <c r="CI68" s="69">
        <f t="shared" si="135"/>
        <v>2.6644629139994698</v>
      </c>
      <c r="CK68" t="str">
        <f t="shared" si="147"/>
        <v>82 Transport and mobile machine drivers and operatives</v>
      </c>
      <c r="CL68" s="18">
        <f t="shared" si="165"/>
        <v>6.323347555474772</v>
      </c>
      <c r="CM68" s="18">
        <f t="shared" si="165"/>
        <v>7.9834200021359196</v>
      </c>
      <c r="CN68" s="18">
        <f t="shared" si="165"/>
        <v>9.5385124896006026</v>
      </c>
      <c r="CO68" s="18">
        <f t="shared" si="165"/>
        <v>7.9669869892774106</v>
      </c>
      <c r="CP68" s="18">
        <f t="shared" si="165"/>
        <v>4.5372768009802886</v>
      </c>
      <c r="CR68" s="68">
        <f t="shared" si="137"/>
        <v>-70.519278798623986</v>
      </c>
      <c r="CS68" s="69">
        <f t="shared" si="138"/>
        <v>24.310558660563061</v>
      </c>
      <c r="CT68" s="69">
        <f t="shared" si="139"/>
        <v>-46.208720138060919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5.7247528634888824E-3</v>
      </c>
      <c r="C69" s="18">
        <f t="shared" si="157"/>
        <v>4.6479696404196974E-3</v>
      </c>
      <c r="D69" s="18">
        <f t="shared" si="157"/>
        <v>4.2745842949040817E-3</v>
      </c>
      <c r="E69" s="18">
        <f t="shared" si="157"/>
        <v>1.7928958553145091E-2</v>
      </c>
      <c r="F69" s="18">
        <f t="shared" si="157"/>
        <v>2.1596384127390775E-2</v>
      </c>
      <c r="H69" s="68">
        <f t="shared" si="105"/>
        <v>683.51310088833634</v>
      </c>
      <c r="I69" s="69">
        <f t="shared" si="106"/>
        <v>457.54332574322774</v>
      </c>
      <c r="J69" s="69">
        <f t="shared" si="107"/>
        <v>1141.0564266315641</v>
      </c>
      <c r="L69" t="str">
        <f t="shared" si="140"/>
        <v>91 Elementary trades and related occupations</v>
      </c>
      <c r="M69" s="18">
        <f t="shared" si="158"/>
        <v>0.14555445640389658</v>
      </c>
      <c r="N69" s="18">
        <f t="shared" si="158"/>
        <v>0.1863428879271774</v>
      </c>
      <c r="O69" s="18">
        <f t="shared" si="158"/>
        <v>0.10310329850343324</v>
      </c>
      <c r="P69" s="18">
        <f t="shared" si="158"/>
        <v>0.21022390383166528</v>
      </c>
      <c r="Q69" s="18">
        <f t="shared" si="158"/>
        <v>0.31290294190430062</v>
      </c>
      <c r="S69" s="68">
        <f t="shared" si="109"/>
        <v>346.58730510220761</v>
      </c>
      <c r="T69" s="69">
        <f t="shared" si="110"/>
        <v>176.22527696590316</v>
      </c>
      <c r="U69" s="69">
        <f t="shared" si="111"/>
        <v>522.81258206811071</v>
      </c>
      <c r="W69" t="str">
        <f t="shared" si="141"/>
        <v>91 Elementary trades and related occupations</v>
      </c>
      <c r="X69" s="18">
        <f t="shared" si="159"/>
        <v>0.34861342817878416</v>
      </c>
      <c r="Y69" s="18">
        <f t="shared" si="159"/>
        <v>0.27862028037499836</v>
      </c>
      <c r="Z69" s="18">
        <f t="shared" si="159"/>
        <v>0.22645118179657292</v>
      </c>
      <c r="AA69" s="18">
        <f t="shared" si="159"/>
        <v>0.54040876353515732</v>
      </c>
      <c r="AB69" s="18">
        <f t="shared" si="159"/>
        <v>0.67342196378960717</v>
      </c>
      <c r="AD69" s="68">
        <f t="shared" si="113"/>
        <v>315.64428878393522</v>
      </c>
      <c r="AE69" s="69">
        <f t="shared" si="114"/>
        <v>205.13893414244384</v>
      </c>
      <c r="AF69" s="69">
        <f t="shared" si="115"/>
        <v>520.78322292637904</v>
      </c>
      <c r="AH69" t="str">
        <f t="shared" si="142"/>
        <v>91 Elementary trades and related occupations</v>
      </c>
      <c r="AI69" s="18">
        <f t="shared" si="160"/>
        <v>0.69071537765114732</v>
      </c>
      <c r="AJ69" s="18">
        <f t="shared" si="160"/>
        <v>0.71880523078598835</v>
      </c>
      <c r="AK69" s="18">
        <f t="shared" si="160"/>
        <v>0.54778648942797548</v>
      </c>
      <c r="AL69" s="18">
        <f t="shared" si="160"/>
        <v>1.7696790964688618</v>
      </c>
      <c r="AM69" s="18">
        <f t="shared" si="160"/>
        <v>2.9380176526538877</v>
      </c>
      <c r="AO69" s="68">
        <f t="shared" si="117"/>
        <v>483.29488224526341</v>
      </c>
      <c r="AP69" s="69">
        <f t="shared" si="118"/>
        <v>281.42305533851311</v>
      </c>
      <c r="AQ69" s="69">
        <f t="shared" si="119"/>
        <v>764.71793758377646</v>
      </c>
      <c r="AS69" t="str">
        <f t="shared" si="143"/>
        <v>91 Elementary trades and related occupations</v>
      </c>
      <c r="AT69" s="18">
        <f t="shared" si="161"/>
        <v>0.95372411300646809</v>
      </c>
      <c r="AU69" s="18">
        <f t="shared" si="161"/>
        <v>0.7702199448475755</v>
      </c>
      <c r="AV69" s="18">
        <f t="shared" si="161"/>
        <v>0.68597130597803324</v>
      </c>
      <c r="AW69" s="18">
        <f t="shared" si="161"/>
        <v>1.538789710083752</v>
      </c>
      <c r="AX69" s="18">
        <f t="shared" si="161"/>
        <v>1.9595804770637022</v>
      </c>
      <c r="AZ69" s="68">
        <f t="shared" si="121"/>
        <v>256.92640034054136</v>
      </c>
      <c r="BA69" s="69">
        <f t="shared" si="122"/>
        <v>163.68403090165197</v>
      </c>
      <c r="BB69" s="69">
        <f t="shared" si="123"/>
        <v>420.61043124219333</v>
      </c>
      <c r="BD69" t="str">
        <f t="shared" si="144"/>
        <v>91 Elementary trades and related occupations</v>
      </c>
      <c r="BE69" s="18">
        <f t="shared" si="162"/>
        <v>1.2443385443343431</v>
      </c>
      <c r="BF69" s="18">
        <f t="shared" si="162"/>
        <v>0.99667922494619399</v>
      </c>
      <c r="BG69" s="18">
        <f t="shared" si="162"/>
        <v>0.98066408692465834</v>
      </c>
      <c r="BH69" s="18">
        <f t="shared" si="162"/>
        <v>1.5943403198140951</v>
      </c>
      <c r="BI69" s="18">
        <f t="shared" si="162"/>
        <v>1.9804880326083119</v>
      </c>
      <c r="BK69" s="68">
        <f t="shared" si="125"/>
        <v>106.1997776209713</v>
      </c>
      <c r="BL69" s="69">
        <f t="shared" si="126"/>
        <v>81.364014337435478</v>
      </c>
      <c r="BM69" s="69">
        <f t="shared" si="127"/>
        <v>187.5637919584068</v>
      </c>
      <c r="BO69" t="str">
        <f t="shared" si="145"/>
        <v>91 Elementary trades and related occupations</v>
      </c>
      <c r="BP69" s="18">
        <f t="shared" si="163"/>
        <v>2.2331324539794211</v>
      </c>
      <c r="BQ69" s="18">
        <f t="shared" si="163"/>
        <v>1.9266781577877066</v>
      </c>
      <c r="BR69" s="18">
        <f t="shared" si="163"/>
        <v>1.8811889642644359</v>
      </c>
      <c r="BS69" s="18">
        <f t="shared" si="163"/>
        <v>3.2869466190425745</v>
      </c>
      <c r="BT69" s="18">
        <f t="shared" si="163"/>
        <v>4.3420619770668978</v>
      </c>
      <c r="BV69" s="68">
        <f t="shared" si="129"/>
        <v>101.57640270610582</v>
      </c>
      <c r="BW69" s="69">
        <f t="shared" si="130"/>
        <v>68.579156962428087</v>
      </c>
      <c r="BX69" s="69">
        <f t="shared" si="131"/>
        <v>170.1555596685339</v>
      </c>
      <c r="BZ69" t="str">
        <f t="shared" si="146"/>
        <v>91 Elementary trades and related occupations</v>
      </c>
      <c r="CA69" s="18">
        <f t="shared" si="164"/>
        <v>3.6061052654449788</v>
      </c>
      <c r="CB69" s="18">
        <f t="shared" si="164"/>
        <v>3.4797539026151298</v>
      </c>
      <c r="CC69" s="18">
        <f t="shared" si="164"/>
        <v>3.2067970029958253</v>
      </c>
      <c r="CD69" s="18">
        <f t="shared" si="164"/>
        <v>5.9705139990884444</v>
      </c>
      <c r="CE69" s="18">
        <f t="shared" si="164"/>
        <v>8.0756450215482349</v>
      </c>
      <c r="CG69" s="68">
        <f t="shared" si="133"/>
        <v>49.198011196068286</v>
      </c>
      <c r="CH69" s="69">
        <f t="shared" si="134"/>
        <v>64.132245898197084</v>
      </c>
      <c r="CI69" s="69">
        <f t="shared" si="135"/>
        <v>113.33025709426536</v>
      </c>
      <c r="CK69" t="str">
        <f t="shared" si="147"/>
        <v>91 Elementary trades and related occupations</v>
      </c>
      <c r="CL69" s="18">
        <f t="shared" si="165"/>
        <v>4.4077288894048472</v>
      </c>
      <c r="CM69" s="18">
        <f t="shared" si="165"/>
        <v>4.4523923442435871</v>
      </c>
      <c r="CN69" s="18">
        <f t="shared" si="165"/>
        <v>4.5547164447632582</v>
      </c>
      <c r="CO69" s="18">
        <f t="shared" si="165"/>
        <v>8.2026290505005175</v>
      </c>
      <c r="CP69" s="18">
        <f t="shared" si="165"/>
        <v>9.4905567576906584</v>
      </c>
      <c r="CR69" s="68">
        <f t="shared" si="137"/>
        <v>29.137932040812931</v>
      </c>
      <c r="CS69" s="69">
        <f t="shared" si="138"/>
        <v>49.278192518865289</v>
      </c>
      <c r="CT69" s="69">
        <f t="shared" si="139"/>
        <v>78.416124559678224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0.5059553920350347</v>
      </c>
      <c r="C70" s="18">
        <f t="shared" si="157"/>
        <v>0.5721425579644972</v>
      </c>
      <c r="D70" s="18">
        <f t="shared" si="157"/>
        <v>0.52558257313484869</v>
      </c>
      <c r="E70" s="18">
        <f t="shared" si="157"/>
        <v>0.47373910608571645</v>
      </c>
      <c r="F70" s="18">
        <f t="shared" si="157"/>
        <v>0.49753986746486561</v>
      </c>
      <c r="H70" s="68">
        <f t="shared" si="105"/>
        <v>46.806753322747873</v>
      </c>
      <c r="I70" s="69">
        <f t="shared" si="106"/>
        <v>71.923139238061921</v>
      </c>
      <c r="J70" s="69">
        <f t="shared" si="107"/>
        <v>118.72989256080982</v>
      </c>
      <c r="L70" t="str">
        <f t="shared" ref="L70" si="166">A70</f>
        <v>92 Elementary administration and service occupations</v>
      </c>
      <c r="M70" s="18">
        <f t="shared" si="158"/>
        <v>1.9338251842665954</v>
      </c>
      <c r="N70" s="18">
        <f t="shared" si="158"/>
        <v>2.2253017509869402</v>
      </c>
      <c r="O70" s="18">
        <f t="shared" si="158"/>
        <v>2.1486050541051984</v>
      </c>
      <c r="P70" s="18">
        <f t="shared" si="158"/>
        <v>2.2282853251805084</v>
      </c>
      <c r="Q70" s="18">
        <f t="shared" si="158"/>
        <v>2.7246446863767297</v>
      </c>
      <c r="S70" s="68">
        <f t="shared" si="109"/>
        <v>86.604695990963506</v>
      </c>
      <c r="T70" s="69">
        <f t="shared" si="110"/>
        <v>86.537732456676764</v>
      </c>
      <c r="U70" s="69">
        <f t="shared" si="111"/>
        <v>173.1424284476403</v>
      </c>
      <c r="W70" t="str">
        <f t="shared" ref="W70" si="167">A70</f>
        <v>92 Elementary administration and service occupations</v>
      </c>
      <c r="X70" s="18">
        <f t="shared" si="159"/>
        <v>3.6077143144187356</v>
      </c>
      <c r="Y70" s="18">
        <f t="shared" si="159"/>
        <v>3.8702930959730284</v>
      </c>
      <c r="Z70" s="18">
        <f t="shared" si="159"/>
        <v>3.7491140436402421</v>
      </c>
      <c r="AA70" s="18">
        <f t="shared" si="159"/>
        <v>3.672403573007927</v>
      </c>
      <c r="AB70" s="18">
        <f t="shared" si="159"/>
        <v>4.0420619575662977</v>
      </c>
      <c r="AD70" s="68">
        <f t="shared" si="113"/>
        <v>50.68965787443662</v>
      </c>
      <c r="AE70" s="69">
        <f t="shared" si="114"/>
        <v>80.885039112586938</v>
      </c>
      <c r="AF70" s="69">
        <f t="shared" si="115"/>
        <v>131.57469698702357</v>
      </c>
      <c r="AH70" t="str">
        <f t="shared" ref="AH70" si="168">L70</f>
        <v>92 Elementary administration and service occupations</v>
      </c>
      <c r="AI70" s="18">
        <f t="shared" si="160"/>
        <v>4.9050594350849579</v>
      </c>
      <c r="AJ70" s="18">
        <f t="shared" si="160"/>
        <v>6.1627314180542454</v>
      </c>
      <c r="AK70" s="18">
        <f t="shared" si="160"/>
        <v>6.1513049723880986</v>
      </c>
      <c r="AL70" s="18">
        <f t="shared" si="160"/>
        <v>6.7036398878415104</v>
      </c>
      <c r="AM70" s="18">
        <f t="shared" si="160"/>
        <v>8.3475287441924255</v>
      </c>
      <c r="AO70" s="68">
        <f t="shared" si="117"/>
        <v>47.582800020759301</v>
      </c>
      <c r="AP70" s="69">
        <f t="shared" si="118"/>
        <v>72.488240655441416</v>
      </c>
      <c r="AQ70" s="69">
        <f t="shared" si="119"/>
        <v>120.07104067620074</v>
      </c>
      <c r="AS70" t="str">
        <f t="shared" ref="AS70" si="169">W70</f>
        <v>92 Elementary administration and service occupations</v>
      </c>
      <c r="AT70" s="18">
        <f t="shared" si="161"/>
        <v>5.7172757079038341</v>
      </c>
      <c r="AU70" s="18">
        <f t="shared" si="161"/>
        <v>6.2956621468237524</v>
      </c>
      <c r="AV70" s="18">
        <f t="shared" si="161"/>
        <v>6.1723135585943254</v>
      </c>
      <c r="AW70" s="18">
        <f t="shared" si="161"/>
        <v>5.9704366455281042</v>
      </c>
      <c r="AX70" s="18">
        <f t="shared" si="161"/>
        <v>6.9368125595051611</v>
      </c>
      <c r="AZ70" s="68">
        <f t="shared" si="121"/>
        <v>40.421464066589962</v>
      </c>
      <c r="BA70" s="69">
        <f t="shared" si="122"/>
        <v>71.721857757927722</v>
      </c>
      <c r="BB70" s="69">
        <f t="shared" si="123"/>
        <v>112.14332182451767</v>
      </c>
      <c r="BD70" t="str">
        <f t="shared" ref="BD70" si="170">AH70</f>
        <v>92 Elementary administration and service occupations</v>
      </c>
      <c r="BE70" s="18">
        <f t="shared" si="162"/>
        <v>8.9354196569003079</v>
      </c>
      <c r="BF70" s="18">
        <f t="shared" si="162"/>
        <v>8.3132266072885983</v>
      </c>
      <c r="BG70" s="18">
        <f t="shared" si="162"/>
        <v>8.3940472012158409</v>
      </c>
      <c r="BH70" s="18">
        <f t="shared" si="162"/>
        <v>7.1023485548908578</v>
      </c>
      <c r="BI70" s="18">
        <f t="shared" si="162"/>
        <v>6.7654601140379853</v>
      </c>
      <c r="BK70" s="68">
        <f t="shared" si="125"/>
        <v>-17.707136911162838</v>
      </c>
      <c r="BL70" s="69">
        <f t="shared" si="126"/>
        <v>41.926946147291872</v>
      </c>
      <c r="BM70" s="69">
        <f t="shared" si="127"/>
        <v>24.219809236129034</v>
      </c>
      <c r="BO70" t="str">
        <f t="shared" ref="BO70" si="171">AS70</f>
        <v>92 Elementary administration and service occupations</v>
      </c>
      <c r="BP70" s="18">
        <f t="shared" si="163"/>
        <v>14.582129075940278</v>
      </c>
      <c r="BQ70" s="18">
        <f t="shared" si="163"/>
        <v>15.183340818902055</v>
      </c>
      <c r="BR70" s="18">
        <f t="shared" si="163"/>
        <v>15.290706479387065</v>
      </c>
      <c r="BS70" s="18">
        <f t="shared" si="163"/>
        <v>14.51925714003586</v>
      </c>
      <c r="BT70" s="18">
        <f t="shared" si="163"/>
        <v>15.568723950426778</v>
      </c>
      <c r="BV70" s="68">
        <f t="shared" si="129"/>
        <v>-11.079568527719166</v>
      </c>
      <c r="BW70" s="69">
        <f t="shared" si="130"/>
        <v>41.926843715858311</v>
      </c>
      <c r="BX70" s="69">
        <f t="shared" si="131"/>
        <v>30.84727518813915</v>
      </c>
      <c r="BZ70" t="str">
        <f t="shared" ref="BZ70" si="172">BD70</f>
        <v>92 Elementary administration and service occupations</v>
      </c>
      <c r="CA70" s="18">
        <f t="shared" si="164"/>
        <v>19.86802461454538</v>
      </c>
      <c r="CB70" s="18">
        <f t="shared" si="164"/>
        <v>20.416667874648851</v>
      </c>
      <c r="CC70" s="18">
        <f t="shared" si="164"/>
        <v>20.858648504755976</v>
      </c>
      <c r="CD70" s="18">
        <f t="shared" si="164"/>
        <v>19.949913663936893</v>
      </c>
      <c r="CE70" s="18">
        <f t="shared" si="164"/>
        <v>22.112955350988496</v>
      </c>
      <c r="CG70" s="68">
        <f t="shared" si="133"/>
        <v>-37.191574601730508</v>
      </c>
      <c r="CH70" s="69">
        <f t="shared" si="134"/>
        <v>32.571878437997306</v>
      </c>
      <c r="CI70" s="69">
        <f t="shared" si="135"/>
        <v>-4.6196961637332095</v>
      </c>
      <c r="CK70" t="str">
        <f t="shared" ref="CK70" si="173">BO70</f>
        <v>92 Elementary administration and service occupations</v>
      </c>
      <c r="CL70" s="18">
        <f t="shared" si="165"/>
        <v>25.945532274970972</v>
      </c>
      <c r="CM70" s="18">
        <f t="shared" si="165"/>
        <v>22.116873525094359</v>
      </c>
      <c r="CN70" s="18">
        <f t="shared" si="165"/>
        <v>20.388200699486912</v>
      </c>
      <c r="CO70" s="18">
        <f t="shared" si="165"/>
        <v>15.834589561875248</v>
      </c>
      <c r="CP70" s="18">
        <f t="shared" si="165"/>
        <v>13.526948532428207</v>
      </c>
      <c r="CR70" s="68">
        <f t="shared" si="137"/>
        <v>-58.88082246998021</v>
      </c>
      <c r="CS70" s="69">
        <f t="shared" si="138"/>
        <v>17.663087854510387</v>
      </c>
      <c r="CT70" s="69">
        <f t="shared" si="139"/>
        <v>-41.217734615469823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55.081182856952715</v>
      </c>
      <c r="I72" s="67">
        <f>IF(D35&gt;0,I35/D35*100,0)</f>
        <v>67.270360302999762</v>
      </c>
      <c r="J72" s="67">
        <f t="shared" ref="J72" si="175">IF(D35&gt;0,(J35/D35)*100,0)</f>
        <v>122.35154315995247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47.153056297818971</v>
      </c>
      <c r="T72" s="67">
        <f t="shared" ref="T72" si="177">IF(O35&gt;0,T35/O35*100,0)</f>
        <v>69.229486471081955</v>
      </c>
      <c r="U72" s="67">
        <f t="shared" ref="U72" si="178">IF(O35&gt;0,(U35/O35)*100,0)</f>
        <v>116.38254276890092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39.768444546196051</v>
      </c>
      <c r="AE72" s="67">
        <f t="shared" ref="AE72" si="180">IF(Z35&gt;0,AE35/Z35*100,0)</f>
        <v>67.852110170664233</v>
      </c>
      <c r="AF72" s="67">
        <f t="shared" ref="AF72" si="181">IF(Z35&gt;0,(AF35/Z35)*100,0)</f>
        <v>107.6205547168603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8.7539605345176774</v>
      </c>
      <c r="AP72" s="67">
        <f t="shared" ref="AP72" si="183">IF(AK35&gt;0,AP35/AK35*100,0)</f>
        <v>55.695556822055373</v>
      </c>
      <c r="AQ72" s="67">
        <f t="shared" ref="AQ72" si="184">IF(AK35&gt;0,(AQ35/AK35)*100,0)</f>
        <v>64.449517356573054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24.945758464851348</v>
      </c>
      <c r="BA72" s="67">
        <f t="shared" ref="BA72" si="186">IF(AV35&gt;0,BA35/AV35*100,0)</f>
        <v>59.331468008004862</v>
      </c>
      <c r="BB72" s="67">
        <f t="shared" ref="BB72" si="187">IF(AV35&gt;0,(BB35/AV35)*100,0)</f>
        <v>84.277226472856213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2.1024683387873324</v>
      </c>
      <c r="BL72" s="67">
        <f t="shared" ref="BL72" si="189">IF(BG35&gt;0,BL35/BG35*100,0)</f>
        <v>46.564605098654297</v>
      </c>
      <c r="BM72" s="67">
        <f t="shared" ref="BM72" si="190">IF(BG35&gt;0,(BM35/BG35)*100,0)</f>
        <v>48.66707343744163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-12.667459324704225</v>
      </c>
      <c r="BW72" s="67">
        <f t="shared" ref="BW72" si="192">IF(BR35&gt;0,BW35/BR35*100,0)</f>
        <v>40.901524780276198</v>
      </c>
      <c r="BX72" s="67">
        <f t="shared" ref="BX72" si="193">IF(BR35&gt;0,(BX35/BR35)*100,0)</f>
        <v>28.234065455571976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-40.754238964213037</v>
      </c>
      <c r="CH72" s="67">
        <f t="shared" ref="CH72" si="195">IF(CC35&gt;0,CH35/CC35*100,0)</f>
        <v>32.352083580746154</v>
      </c>
      <c r="CI72" s="67">
        <f t="shared" ref="CI72" si="196">IF(CC35&gt;0,(CI35/CC35)*100,0)</f>
        <v>-8.4021553834668801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-38.024008735591352</v>
      </c>
      <c r="CS72" s="67">
        <f t="shared" ref="CS72" si="198">IF(CN35&gt;0,CS35/CN35*100,0)</f>
        <v>27.292448733631737</v>
      </c>
      <c r="CT72" s="67">
        <f t="shared" ref="CT72" si="199">IF(CN35&gt;0,(CT35/CN35)*100,0)</f>
        <v>-10.731560001959615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10.273192206257974</v>
      </c>
      <c r="C82" s="18">
        <f t="shared" si="210"/>
        <v>-15.320030160767805</v>
      </c>
      <c r="D82" s="18">
        <f t="shared" si="210"/>
        <v>2.0320713982361127</v>
      </c>
      <c r="E82" s="18">
        <f t="shared" si="210"/>
        <v>2.7985223897124989</v>
      </c>
      <c r="F82" s="18">
        <f t="shared" ref="F82:F107" si="211">IF(AND(F$6-C$6 &lt;&gt; 0,C8&lt;&gt;0,F8&lt;&gt;0),(EXP(LN(F8/C8)/(F$6-C$6))-1)*100,0)</f>
        <v>1.3230626168291071</v>
      </c>
      <c r="H82" s="18">
        <f t="shared" ref="H82:H107" si="212">IF($F$6-$D$6 &lt;&gt; 0,(EXP(LN(1+(H45/100))/($F$6-$D$6))-1)*100,0)</f>
        <v>2.5424011328776697</v>
      </c>
      <c r="I82" s="18">
        <f t="shared" ref="I82:I107" si="213">IF(D8&gt;0,((1+(I8/D8))^(1/($F$6-$D$6))-1)*100,0)</f>
        <v>3.5582858579133569</v>
      </c>
      <c r="J82" s="18">
        <f t="shared" ref="J82:J107" si="214">IF($F$6-$D$6 &lt;&gt; 0,(EXP(LN(1+(J45/100))/($F$6-$D$6))-1)*100,0)</f>
        <v>5.225343806667615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11.620113591201031</v>
      </c>
      <c r="N82" s="18">
        <f t="shared" si="215"/>
        <v>-16.596307277467027</v>
      </c>
      <c r="O82" s="18">
        <f t="shared" si="215"/>
        <v>0.69574780353878207</v>
      </c>
      <c r="P82" s="18">
        <f t="shared" si="215"/>
        <v>1.9193416350546499</v>
      </c>
      <c r="Q82" s="18">
        <f t="shared" ref="Q82:Q107" si="216">IF(AND(Q$6-N$6 &lt;&gt; 0,N8&lt;&gt;0,Q8&lt;&gt;0),(EXP(LN(Q8/N8)/(Q$6-N$6))-1)*100,0)</f>
        <v>0.27102156290799151</v>
      </c>
      <c r="S82" s="18">
        <f t="shared" ref="S82:S107" si="217">IF($F$6-$D$6 &lt;&gt; 0,(EXP(LN(1+(S45/100))/($F$6-$D$6))-1)*100,0)</f>
        <v>1.5098338424992308</v>
      </c>
      <c r="T82" s="18">
        <f t="shared" ref="T82:T107" si="218">IF(O8&gt;0,((1+(T8/O8))^(1/($F$6-$D$6))-1)*100,0)</f>
        <v>3.3815825375159037</v>
      </c>
      <c r="U82" s="18">
        <f t="shared" ref="U82:U107" si="219">IF($F$6-$D$6 &lt;&gt; 0,(EXP(LN(1+(U45/100))/($F$6-$D$6))-1)*100,0)</f>
        <v>4.3677785146751802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1.801416965127034</v>
      </c>
      <c r="Y82" s="18">
        <f t="shared" si="220"/>
        <v>6.5172043812471436</v>
      </c>
      <c r="Z82" s="18">
        <f t="shared" si="220"/>
        <v>-0.50917280659095177</v>
      </c>
      <c r="AA82" s="18">
        <f t="shared" si="220"/>
        <v>1.8379190678218027</v>
      </c>
      <c r="AB82" s="18">
        <f t="shared" ref="AB82:AB107" si="221">IF(AND(AB$6-Y$6 &lt;&gt; 0,Y8&lt;&gt;0,AB8&lt;&gt;0),(EXP(LN(AB8/Y8)/(AB$6-Y$6))-1)*100,0)</f>
        <v>1.382823778512221</v>
      </c>
      <c r="AD82" s="18">
        <f t="shared" ref="AD82:AD107" si="222">IF($F$6-$D$6 &lt;&gt; 0,(EXP(LN(1+(AD45/100))/($F$6-$D$6))-1)*100,0)</f>
        <v>1.0494664823154976</v>
      </c>
      <c r="AE82" s="18">
        <f t="shared" ref="AE82:AE107" si="223">IF(Z8&gt;0,((1+(AE8/Z8))^(1/($F$6-$D$6))-1)*100,0)</f>
        <v>3.2537593809593535</v>
      </c>
      <c r="AF82" s="18">
        <f t="shared" ref="AF82:AF107" si="224">IF($F$6-$D$6 &lt;&gt; 0,(EXP(LN(1+(AF45/100))/($F$6-$D$6))-1)*100,0)</f>
        <v>3.942530887293727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-0.5839586710306266</v>
      </c>
      <c r="AJ82" s="18">
        <f t="shared" si="225"/>
        <v>17.472618296378894</v>
      </c>
      <c r="AK82" s="18">
        <f t="shared" si="225"/>
        <v>-1.734882583859787</v>
      </c>
      <c r="AL82" s="18">
        <f t="shared" si="225"/>
        <v>1.2253977056127185</v>
      </c>
      <c r="AM82" s="18">
        <f t="shared" ref="AM82:AM107" si="226">IF(AND(AM$6-AJ$6 &lt;&gt; 0,AJ8&lt;&gt;0,AM8&lt;&gt;0),(EXP(LN(AM8/AJ8)/(AM$6-AJ$6))-1)*100,0)</f>
        <v>1.2282615033978983</v>
      </c>
      <c r="AO82" s="18">
        <f t="shared" ref="AO82:AO107" si="227">IF($F$6-$D$6 &lt;&gt; 0,(EXP(LN(1+(AO45/100))/($F$6-$D$6))-1)*100,0)</f>
        <v>0.22885913211212472</v>
      </c>
      <c r="AP82" s="18">
        <f t="shared" ref="AP82:AP107" si="228">IF(AK8&gt;0,((1+(AP8/AK8))^(1/($F$6-$D$6))-1)*100,0)</f>
        <v>2.8447178951311436</v>
      </c>
      <c r="AQ82" s="18">
        <f t="shared" ref="AQ82:AQ107" si="229">IF($F$6-$D$6 &lt;&gt; 0,(EXP(LN(1+(AQ45/100))/($F$6-$D$6))-1)*100,0)</f>
        <v>3.000096897071991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-0.80657874204476121</v>
      </c>
      <c r="AU82" s="18">
        <f t="shared" si="230"/>
        <v>7.6916869699118928</v>
      </c>
      <c r="AV82" s="18">
        <f t="shared" si="230"/>
        <v>-2.2758575379410173</v>
      </c>
      <c r="AW82" s="18">
        <f t="shared" si="230"/>
        <v>0.94105794724936853</v>
      </c>
      <c r="AX82" s="18">
        <f t="shared" ref="AX82:AX107" si="231">IF(AND(AX$6-AU$6 &lt;&gt; 0,AU8&lt;&gt;0,AX8&lt;&gt;0),(EXP(LN(AX8/AU8)/(AX$6-AU$6))-1)*100,0)</f>
        <v>0.32966858866971815</v>
      </c>
      <c r="AZ82" s="18">
        <f t="shared" ref="AZ82:AZ107" si="232">IF($F$6-$D$6 &lt;&gt; 0,(EXP(LN(1+(AZ45/100))/($F$6-$D$6))-1)*100,0)</f>
        <v>-0.1428444705987908</v>
      </c>
      <c r="BA82" s="18">
        <f t="shared" ref="BA82:BA107" si="233">IF(AV8&gt;0,((1+(BA8/AV8))^(1/($F$6-$D$6))-1)*100,0)</f>
        <v>2.7583906163868743</v>
      </c>
      <c r="BB82" s="18">
        <f t="shared" ref="BB82:BB107" si="234">IF($F$6-$D$6 &lt;&gt; 0,(EXP(LN(1+(BB45/100))/($F$6-$D$6))-1)*100,0)</f>
        <v>2.6611250262682296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2.5558230832714246</v>
      </c>
      <c r="BF82" s="18">
        <f t="shared" si="235"/>
        <v>21.238054576264155</v>
      </c>
      <c r="BG82" s="18">
        <f t="shared" si="235"/>
        <v>-4.8914816614191059</v>
      </c>
      <c r="BH82" s="18">
        <f t="shared" si="235"/>
        <v>0.85764665867391621</v>
      </c>
      <c r="BI82" s="18">
        <f t="shared" ref="BI82:BI107" si="236">IF(AND(BI$6-BF$6 &lt;&gt; 0,BF8&lt;&gt;0,BI8&lt;&gt;0),(EXP(LN(BI8/BF8)/(BI$6-BF$6))-1)*100,0)</f>
        <v>0.17031084145313624</v>
      </c>
      <c r="BK82" s="18">
        <f t="shared" ref="BK82:BK107" si="237">IF($F$6-$D$6 &lt;&gt; 0,(EXP(LN(1+(BK45/100))/($F$6-$D$6))-1)*100,0)</f>
        <v>-1.0963409837845273</v>
      </c>
      <c r="BL82" s="18">
        <f t="shared" ref="BL82:BL107" si="238">IF(BG8&gt;0,((1+(BL8/BG8))^(1/($F$6-$D$6))-1)*100,0)</f>
        <v>2.1050478079192692</v>
      </c>
      <c r="BM82" s="18">
        <f t="shared" ref="BM82:BM107" si="239">IF($F$6-$D$6 &lt;&gt; 0,(EXP(LN(1+(BM45/100))/($F$6-$D$6))-1)*100,0)</f>
        <v>1.3034183573661373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2.5048058603727608</v>
      </c>
      <c r="BQ82" s="18">
        <f t="shared" si="240"/>
        <v>0.56478513723869916</v>
      </c>
      <c r="BR82" s="18">
        <f t="shared" si="240"/>
        <v>-3.6185799615830239</v>
      </c>
      <c r="BS82" s="18">
        <f t="shared" si="240"/>
        <v>-0.65976878031521746</v>
      </c>
      <c r="BT82" s="18">
        <f t="shared" ref="BT82:BT107" si="241">IF(AND(BT$6-BQ$6 &lt;&gt; 0,BQ8&lt;&gt;0,BT8&lt;&gt;0),(EXP(LN(BT8/BQ8)/(BT$6-BQ$6))-1)*100,0)</f>
        <v>-1.5186456775581836</v>
      </c>
      <c r="BV82" s="18">
        <f t="shared" ref="BV82:BV107" si="242">IF($F$6-$D$6 &lt;&gt; 0,(EXP(LN(1+(BV45/100))/($F$6-$D$6))-1)*100,0)</f>
        <v>-1.6559963866854988</v>
      </c>
      <c r="BW82" s="18">
        <f t="shared" ref="BW82:BW107" si="243">IF(BR8&gt;0,((1+(BW8/BR8))^(1/($F$6-$D$6))-1)*100,0)</f>
        <v>2.0884806820049562</v>
      </c>
      <c r="BX82" s="18">
        <f t="shared" ref="BX82:BX107" si="244">IF($F$6-$D$6 &lt;&gt; 0,(EXP(LN(1+(BX45/100))/($F$6-$D$6))-1)*100,0)</f>
        <v>0.88863638308487314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9.6949837417724893</v>
      </c>
      <c r="CB82" s="18">
        <f t="shared" si="245"/>
        <v>-20.523472613404792</v>
      </c>
      <c r="CC82" s="18">
        <f t="shared" si="245"/>
        <v>-2.750813168197952</v>
      </c>
      <c r="CD82" s="18">
        <f t="shared" si="245"/>
        <v>-3.6643423120237606</v>
      </c>
      <c r="CE82" s="18">
        <f t="shared" ref="CE82:CE107" si="246">IF(AND(CE$6-CB$6 &lt;&gt; 0,CB8&lt;&gt;0,CE8&lt;&gt;0),(EXP(LN(CE8/CB8)/(CE$6-CB$6))-1)*100,0)</f>
        <v>-4.5345519541106434</v>
      </c>
      <c r="CG82" s="18">
        <f t="shared" ref="CG82:CG107" si="247">IF($F$6-$D$6 &lt;&gt; 0,(EXP(LN(1+(CG45/100))/($F$6-$D$6))-1)*100,0)</f>
        <v>-3.3607900905674448</v>
      </c>
      <c r="CH82" s="18">
        <f t="shared" ref="CH82:CH107" si="248">IF(CC8&gt;0,((1+(CH8/CC8))^(1/($F$6-$D$6))-1)*100,0)</f>
        <v>1.9617569854288197</v>
      </c>
      <c r="CI82" s="18">
        <f t="shared" ref="CI82:CI107" si="249">IF($F$6-$D$6 &lt;&gt; 0,(EXP(LN(1+(CI45/100))/($F$6-$D$6))-1)*100,0)</f>
        <v>-0.43184713076809267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5.0425187968932139</v>
      </c>
      <c r="CM82" s="18">
        <f t="shared" si="250"/>
        <v>-22.913697119145326</v>
      </c>
      <c r="CN82" s="18">
        <f t="shared" si="250"/>
        <v>-1.4658395352090459</v>
      </c>
      <c r="CO82" s="18">
        <f t="shared" si="250"/>
        <v>1.4298533971634386</v>
      </c>
      <c r="CP82" s="18">
        <f t="shared" ref="CP82:CP107" si="251">IF(AND(CP$6-CM$6 &lt;&gt; 0,CM8&lt;&gt;0,CP8&lt;&gt;0),(EXP(LN(CP8/CM8)/(CP$6-CM$6))-1)*100,0)</f>
        <v>-1.1934851042021299</v>
      </c>
      <c r="CR82" s="18">
        <f t="shared" ref="CR82:CR107" si="252">IF($F$6-$D$6 &lt;&gt; 0,(EXP(LN(1+(CR45/100))/($F$6-$D$6))-1)*100,0)</f>
        <v>0.45528853287533089</v>
      </c>
      <c r="CS82" s="18">
        <f t="shared" ref="CS82:CS107" si="253">IF(CN8&gt;0,((1+(CS8/CN8))^(1/($F$6-$D$6))-1)*100,0)</f>
        <v>2.1808168938827199</v>
      </c>
      <c r="CT82" s="18">
        <f t="shared" ref="CT82:CT107" si="254">IF($F$6-$D$6 &lt;&gt; 0,(EXP(LN(1+(CT45/100))/($F$6-$D$6))-1)*100,0)</f>
        <v>2.5203477855995082</v>
      </c>
    </row>
    <row r="83" spans="1:98" x14ac:dyDescent="0.2">
      <c r="A83" t="str">
        <f t="shared" si="209"/>
        <v>12 Other managers and proprietors</v>
      </c>
      <c r="B83" s="18">
        <f t="shared" si="210"/>
        <v>14.463116088616189</v>
      </c>
      <c r="C83" s="18">
        <f t="shared" si="210"/>
        <v>-27.273842203412414</v>
      </c>
      <c r="D83" s="18">
        <f t="shared" si="210"/>
        <v>5.2173975952443774</v>
      </c>
      <c r="E83" s="18">
        <f t="shared" si="210"/>
        <v>4.5562599138977866</v>
      </c>
      <c r="F83" s="18">
        <f t="shared" si="211"/>
        <v>2.4122249023834641</v>
      </c>
      <c r="H83" s="18">
        <f t="shared" si="212"/>
        <v>4.7761762600031288</v>
      </c>
      <c r="I83" s="18">
        <f t="shared" si="213"/>
        <v>4.6044891286230571</v>
      </c>
      <c r="J83" s="18">
        <f t="shared" si="214"/>
        <v>7.5460580338183147</v>
      </c>
      <c r="L83" t="str">
        <f t="shared" ref="L83:L106" si="255">A83</f>
        <v>12 Other managers and proprietors</v>
      </c>
      <c r="M83" s="18">
        <f t="shared" si="215"/>
        <v>11.492063438149568</v>
      </c>
      <c r="N83" s="18">
        <f t="shared" si="215"/>
        <v>-14.799442636563187</v>
      </c>
      <c r="O83" s="18">
        <f t="shared" si="215"/>
        <v>4.2009967601178255</v>
      </c>
      <c r="P83" s="18">
        <f t="shared" si="215"/>
        <v>4.2989040531218548</v>
      </c>
      <c r="Q83" s="18">
        <f t="shared" si="216"/>
        <v>2.958558452285498</v>
      </c>
      <c r="S83" s="18">
        <f t="shared" si="217"/>
        <v>4.2662580715281617</v>
      </c>
      <c r="T83" s="18">
        <f t="shared" si="218"/>
        <v>4.4372458266779491</v>
      </c>
      <c r="U83" s="18">
        <f t="shared" si="219"/>
        <v>7.0778102415158362</v>
      </c>
      <c r="W83" t="str">
        <f t="shared" ref="W83:W106" si="256">A83</f>
        <v>12 Other managers and proprietors</v>
      </c>
      <c r="X83" s="18">
        <f t="shared" si="220"/>
        <v>2.5059969106866919</v>
      </c>
      <c r="Y83" s="18">
        <f t="shared" si="220"/>
        <v>2.3241001944405149</v>
      </c>
      <c r="Z83" s="18">
        <f t="shared" si="220"/>
        <v>2.6268500930827665</v>
      </c>
      <c r="AA83" s="18">
        <f t="shared" si="220"/>
        <v>2.5540426911743852</v>
      </c>
      <c r="AB83" s="18">
        <f t="shared" si="221"/>
        <v>2.5623997305075363</v>
      </c>
      <c r="AD83" s="18">
        <f t="shared" si="222"/>
        <v>2.5783060841837235</v>
      </c>
      <c r="AE83" s="18">
        <f t="shared" si="223"/>
        <v>4.085406714764761</v>
      </c>
      <c r="AF83" s="18">
        <f t="shared" si="224"/>
        <v>5.6736650404388911</v>
      </c>
      <c r="AH83" t="str">
        <f t="shared" ref="AH83:AH106" si="257">L83</f>
        <v>12 Other managers and proprietors</v>
      </c>
      <c r="AI83" s="18">
        <f t="shared" si="225"/>
        <v>1.7327510840736693</v>
      </c>
      <c r="AJ83" s="18">
        <f t="shared" si="225"/>
        <v>15.004639582189228</v>
      </c>
      <c r="AK83" s="18">
        <f t="shared" si="225"/>
        <v>0.19445906544170999</v>
      </c>
      <c r="AL83" s="18">
        <f t="shared" si="225"/>
        <v>2.8958161065332888</v>
      </c>
      <c r="AM83" s="18">
        <f t="shared" si="226"/>
        <v>2.7559409309032556</v>
      </c>
      <c r="AO83" s="18">
        <f t="shared" si="227"/>
        <v>1.9873668225903973</v>
      </c>
      <c r="AP83" s="18">
        <f t="shared" si="228"/>
        <v>3.7123177130377938</v>
      </c>
      <c r="AQ83" s="18">
        <f t="shared" si="229"/>
        <v>4.9733162677046749</v>
      </c>
      <c r="AS83" t="str">
        <f t="shared" ref="AS83:AS106" si="258">W83</f>
        <v>12 Other managers and proprietors</v>
      </c>
      <c r="AT83" s="18">
        <f t="shared" si="230"/>
        <v>1.1050790497637575</v>
      </c>
      <c r="AU83" s="18">
        <f t="shared" si="230"/>
        <v>-1.7727010186373127</v>
      </c>
      <c r="AV83" s="18">
        <f t="shared" si="230"/>
        <v>1.5058539511976443</v>
      </c>
      <c r="AW83" s="18">
        <f t="shared" si="230"/>
        <v>1.5297508518955283</v>
      </c>
      <c r="AX83" s="18">
        <f t="shared" si="231"/>
        <v>1.3126798824667052</v>
      </c>
      <c r="AZ83" s="18">
        <f t="shared" si="232"/>
        <v>1.5217845932948837</v>
      </c>
      <c r="BA83" s="18">
        <f t="shared" si="233"/>
        <v>3.5421609528330622</v>
      </c>
      <c r="BB83" s="18">
        <f t="shared" si="234"/>
        <v>4.5165250196019802</v>
      </c>
      <c r="BD83" t="str">
        <f t="shared" ref="BD83:BD106" si="259">AH83</f>
        <v>12 Other managers and proprietors</v>
      </c>
      <c r="BE83" s="18">
        <f t="shared" si="235"/>
        <v>-1.3539976466596215</v>
      </c>
      <c r="BF83" s="18">
        <f t="shared" si="235"/>
        <v>11.604494059380798</v>
      </c>
      <c r="BG83" s="18">
        <f t="shared" si="235"/>
        <v>-2.869327775597541</v>
      </c>
      <c r="BH83" s="18">
        <f t="shared" si="235"/>
        <v>1.096704827956585</v>
      </c>
      <c r="BI83" s="18">
        <f t="shared" si="236"/>
        <v>0.45917415722132038</v>
      </c>
      <c r="BK83" s="18">
        <f t="shared" si="237"/>
        <v>-0.24298049337642125</v>
      </c>
      <c r="BL83" s="18">
        <f t="shared" si="238"/>
        <v>2.4374183429934249</v>
      </c>
      <c r="BM83" s="18">
        <f t="shared" si="239"/>
        <v>2.2648773677502954</v>
      </c>
      <c r="BO83" t="str">
        <f t="shared" ref="BO83:BO106" si="260">AS83</f>
        <v>12 Other managers and proprietors</v>
      </c>
      <c r="BP83" s="18">
        <f t="shared" si="240"/>
        <v>2.3831648455451271</v>
      </c>
      <c r="BQ83" s="18">
        <f t="shared" si="240"/>
        <v>-3.1641055868433132</v>
      </c>
      <c r="BR83" s="18">
        <f t="shared" si="240"/>
        <v>-0.17984939909501119</v>
      </c>
      <c r="BS83" s="18">
        <f t="shared" si="240"/>
        <v>0.66981674116035617</v>
      </c>
      <c r="BT83" s="18">
        <f t="shared" si="241"/>
        <v>0.16016141597388067</v>
      </c>
      <c r="BV83" s="18">
        <f t="shared" si="242"/>
        <v>0.38579412693398041</v>
      </c>
      <c r="BW83" s="18">
        <f t="shared" si="243"/>
        <v>2.815860296666628</v>
      </c>
      <c r="BX83" s="18">
        <f t="shared" si="244"/>
        <v>3.0797727711675771</v>
      </c>
      <c r="BZ83" t="str">
        <f t="shared" ref="BZ83:BZ106" si="261">BD83</f>
        <v>12 Other managers and proprietors</v>
      </c>
      <c r="CA83" s="18">
        <f t="shared" si="245"/>
        <v>7.9200395646932709</v>
      </c>
      <c r="CB83" s="18">
        <f t="shared" si="245"/>
        <v>-24.889849416786813</v>
      </c>
      <c r="CC83" s="18">
        <f t="shared" si="245"/>
        <v>-0.1570368946996803</v>
      </c>
      <c r="CD83" s="18">
        <f t="shared" si="245"/>
        <v>-2.6045314837467748</v>
      </c>
      <c r="CE83" s="18">
        <f t="shared" si="246"/>
        <v>-3.4272517513657341</v>
      </c>
      <c r="CG83" s="18">
        <f t="shared" si="247"/>
        <v>-1.7954399174549551</v>
      </c>
      <c r="CH83" s="18">
        <f t="shared" si="248"/>
        <v>2.4074888980442966</v>
      </c>
      <c r="CI83" s="18">
        <f t="shared" si="249"/>
        <v>1.1712494514575456</v>
      </c>
      <c r="CK83" t="str">
        <f t="shared" ref="CK83:CK106" si="262">BO83</f>
        <v>12 Other managers and proprietors</v>
      </c>
      <c r="CL83" s="18">
        <f t="shared" si="250"/>
        <v>-1.0182385839928254</v>
      </c>
      <c r="CM83" s="18">
        <f t="shared" si="250"/>
        <v>-24.133777432667191</v>
      </c>
      <c r="CN83" s="18">
        <f t="shared" si="250"/>
        <v>-0.93925693966373514</v>
      </c>
      <c r="CO83" s="18">
        <f t="shared" si="250"/>
        <v>-0.99634788489662007</v>
      </c>
      <c r="CP83" s="18">
        <f t="shared" si="251"/>
        <v>-2.6122611224152603</v>
      </c>
      <c r="CR83" s="18">
        <f t="shared" si="252"/>
        <v>-0.97732122662264054</v>
      </c>
      <c r="CS83" s="18">
        <f t="shared" si="253"/>
        <v>1.9370351864830271</v>
      </c>
      <c r="CT83" s="18">
        <f t="shared" si="254"/>
        <v>1.2030628153768541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8.8516140681005329</v>
      </c>
      <c r="C84" s="18">
        <f t="shared" si="210"/>
        <v>-13.300601427827029</v>
      </c>
      <c r="D84" s="18">
        <f t="shared" si="210"/>
        <v>6.8109923526775029</v>
      </c>
      <c r="E84" s="18">
        <f t="shared" si="210"/>
        <v>2.88858102367473</v>
      </c>
      <c r="F84" s="18">
        <f t="shared" si="211"/>
        <v>2.9906918957503192</v>
      </c>
      <c r="H84" s="18">
        <f t="shared" si="212"/>
        <v>4.1797798025744681</v>
      </c>
      <c r="I84" s="18">
        <f t="shared" si="213"/>
        <v>3.1769426842115589</v>
      </c>
      <c r="J84" s="18">
        <f t="shared" si="214"/>
        <v>6.1467482611623048</v>
      </c>
      <c r="L84" t="str">
        <f t="shared" si="255"/>
        <v>21 Science, research, engineering and technology professionals</v>
      </c>
      <c r="M84" s="18">
        <f t="shared" si="215"/>
        <v>11.219996043291092</v>
      </c>
      <c r="N84" s="18">
        <f t="shared" si="215"/>
        <v>-12.435635250434874</v>
      </c>
      <c r="O84" s="18">
        <f t="shared" si="215"/>
        <v>8.3982616240984456</v>
      </c>
      <c r="P84" s="18">
        <f t="shared" si="215"/>
        <v>3.5139799098769853</v>
      </c>
      <c r="Q84" s="18">
        <f t="shared" si="216"/>
        <v>3.9236319054166247</v>
      </c>
      <c r="S84" s="18">
        <f t="shared" si="217"/>
        <v>5.1171175910988964</v>
      </c>
      <c r="T84" s="18">
        <f t="shared" si="218"/>
        <v>3.6055172409315883</v>
      </c>
      <c r="U84" s="18">
        <f t="shared" si="219"/>
        <v>7.1436972003619648</v>
      </c>
      <c r="W84" t="str">
        <f t="shared" si="256"/>
        <v>21 Science, research, engineering and technology professionals</v>
      </c>
      <c r="X84" s="18">
        <f t="shared" si="220"/>
        <v>-2.156909401610807</v>
      </c>
      <c r="Y84" s="18">
        <f t="shared" si="220"/>
        <v>6.8002575921963793</v>
      </c>
      <c r="Z84" s="18">
        <f t="shared" si="220"/>
        <v>4.4930148715241369</v>
      </c>
      <c r="AA84" s="18">
        <f t="shared" si="220"/>
        <v>1.0617803836906026</v>
      </c>
      <c r="AB84" s="18">
        <f t="shared" si="221"/>
        <v>2.4748704551048384</v>
      </c>
      <c r="AD84" s="18">
        <f t="shared" si="222"/>
        <v>2.1928198892588568</v>
      </c>
      <c r="AE84" s="18">
        <f t="shared" si="223"/>
        <v>2.738495323805612</v>
      </c>
      <c r="AF84" s="18">
        <f t="shared" si="224"/>
        <v>4.3138772292133698</v>
      </c>
      <c r="AH84" t="str">
        <f t="shared" si="257"/>
        <v>21 Science, research, engineering and technology professionals</v>
      </c>
      <c r="AI84" s="18">
        <f t="shared" si="225"/>
        <v>-1.6201754091359599</v>
      </c>
      <c r="AJ84" s="18">
        <f t="shared" si="225"/>
        <v>13.713141679570651</v>
      </c>
      <c r="AK84" s="18">
        <f t="shared" si="225"/>
        <v>4.5719015046119749</v>
      </c>
      <c r="AL84" s="18">
        <f t="shared" si="225"/>
        <v>1.5687828398402548</v>
      </c>
      <c r="AM84" s="18">
        <f t="shared" si="226"/>
        <v>3.2239586544528853</v>
      </c>
      <c r="AO84" s="18">
        <f t="shared" si="227"/>
        <v>2.560115304870636</v>
      </c>
      <c r="AP84" s="18">
        <f t="shared" si="228"/>
        <v>2.707903409472423</v>
      </c>
      <c r="AQ84" s="18">
        <f t="shared" si="229"/>
        <v>4.5673824607836311</v>
      </c>
      <c r="AS84" t="str">
        <f t="shared" si="258"/>
        <v>21 Science, research, engineering and technology professionals</v>
      </c>
      <c r="AT84" s="18">
        <f t="shared" si="230"/>
        <v>-2.7023032162379446</v>
      </c>
      <c r="AU84" s="18">
        <f t="shared" si="230"/>
        <v>5.6463374269220656</v>
      </c>
      <c r="AV84" s="18">
        <f t="shared" si="230"/>
        <v>2.7508509438271433</v>
      </c>
      <c r="AW84" s="18">
        <f t="shared" si="230"/>
        <v>0.265330692216037</v>
      </c>
      <c r="AX84" s="18">
        <f t="shared" si="231"/>
        <v>1.3661829359464361</v>
      </c>
      <c r="AZ84" s="18">
        <f t="shared" si="232"/>
        <v>1.087084126174509</v>
      </c>
      <c r="BA84" s="18">
        <f t="shared" si="233"/>
        <v>2.2561969390171521</v>
      </c>
      <c r="BB84" s="18">
        <f t="shared" si="234"/>
        <v>3.0683683053845501</v>
      </c>
      <c r="BD84" t="str">
        <f t="shared" si="259"/>
        <v>21 Science, research, engineering and technology professionals</v>
      </c>
      <c r="BE84" s="18">
        <f t="shared" si="235"/>
        <v>-0.6136033930910223</v>
      </c>
      <c r="BF84" s="18">
        <f t="shared" si="235"/>
        <v>29.022969077250661</v>
      </c>
      <c r="BG84" s="18">
        <f t="shared" si="235"/>
        <v>-1.0423000099061386</v>
      </c>
      <c r="BH84" s="18">
        <f t="shared" si="235"/>
        <v>-7.0618045487202963E-2</v>
      </c>
      <c r="BI84" s="18">
        <f t="shared" si="236"/>
        <v>1.2285318232917897</v>
      </c>
      <c r="BK84" s="18">
        <f t="shared" si="237"/>
        <v>-0.39556755631634521</v>
      </c>
      <c r="BL84" s="18">
        <f t="shared" si="238"/>
        <v>1.6436478218319728</v>
      </c>
      <c r="BM84" s="18">
        <f t="shared" si="239"/>
        <v>1.3307180248873118</v>
      </c>
      <c r="BO84" t="str">
        <f t="shared" si="260"/>
        <v>21 Science, research, engineering and technology professionals</v>
      </c>
      <c r="BP84" s="18">
        <f t="shared" si="240"/>
        <v>-3.8560597033110433E-3</v>
      </c>
      <c r="BQ84" s="18">
        <f t="shared" si="240"/>
        <v>8.212636217292669</v>
      </c>
      <c r="BR84" s="18">
        <f t="shared" si="240"/>
        <v>2.3346564481290466</v>
      </c>
      <c r="BS84" s="18">
        <f t="shared" si="240"/>
        <v>0.38143201168983065</v>
      </c>
      <c r="BT84" s="18">
        <f t="shared" si="241"/>
        <v>1.4630341617327458</v>
      </c>
      <c r="BV84" s="18">
        <f t="shared" si="242"/>
        <v>1.0283290126456901</v>
      </c>
      <c r="BW84" s="18">
        <f t="shared" si="243"/>
        <v>2.0382150703640134</v>
      </c>
      <c r="BX84" s="18">
        <f t="shared" si="244"/>
        <v>2.8276362948028932</v>
      </c>
      <c r="BZ84" t="str">
        <f t="shared" si="261"/>
        <v>21 Science, research, engineering and technology professionals</v>
      </c>
      <c r="CA84" s="18">
        <f t="shared" si="245"/>
        <v>12.026183071252404</v>
      </c>
      <c r="CB84" s="18">
        <f t="shared" si="245"/>
        <v>-25.152956440922992</v>
      </c>
      <c r="CC84" s="18">
        <f t="shared" si="245"/>
        <v>5.1410398107980981</v>
      </c>
      <c r="CD84" s="18">
        <f t="shared" si="245"/>
        <v>-1.667954080140388</v>
      </c>
      <c r="CE84" s="18">
        <f t="shared" si="246"/>
        <v>-1.2870407838554754</v>
      </c>
      <c r="CG84" s="18">
        <f t="shared" si="247"/>
        <v>0.55124974208156097</v>
      </c>
      <c r="CH84" s="18">
        <f t="shared" si="248"/>
        <v>2.0313862791336845</v>
      </c>
      <c r="CI84" s="18">
        <f t="shared" si="249"/>
        <v>2.4514841476120264</v>
      </c>
      <c r="CK84" t="str">
        <f t="shared" si="262"/>
        <v>21 Science, research, engineering and technology professionals</v>
      </c>
      <c r="CL84" s="18">
        <f t="shared" si="250"/>
        <v>5.0706343719916003</v>
      </c>
      <c r="CM84" s="18">
        <f t="shared" si="250"/>
        <v>-8.4366977461066242</v>
      </c>
      <c r="CN84" s="18">
        <f t="shared" si="250"/>
        <v>5.8244559681183361</v>
      </c>
      <c r="CO84" s="18">
        <f t="shared" si="250"/>
        <v>-0.31254892844284621</v>
      </c>
      <c r="CP84" s="18">
        <f t="shared" si="251"/>
        <v>1.0278327479888771</v>
      </c>
      <c r="CR84" s="18">
        <f t="shared" si="252"/>
        <v>1.6925199244291145</v>
      </c>
      <c r="CS84" s="18">
        <f t="shared" si="253"/>
        <v>2.3432677132948942</v>
      </c>
      <c r="CT84" s="18">
        <f t="shared" si="254"/>
        <v>3.6077864128157389</v>
      </c>
    </row>
    <row r="85" spans="1:98" x14ac:dyDescent="0.2">
      <c r="A85" t="str">
        <f t="shared" si="209"/>
        <v>22 Health professionals</v>
      </c>
      <c r="B85" s="18">
        <f t="shared" si="210"/>
        <v>7.6834150494660358</v>
      </c>
      <c r="C85" s="18">
        <f t="shared" si="210"/>
        <v>-8.3484876676766291</v>
      </c>
      <c r="D85" s="18">
        <f t="shared" si="210"/>
        <v>4.5120167382988852</v>
      </c>
      <c r="E85" s="18">
        <f t="shared" si="210"/>
        <v>2.2691361030251489</v>
      </c>
      <c r="F85" s="18">
        <f t="shared" si="211"/>
        <v>2.2618253832266122</v>
      </c>
      <c r="H85" s="18">
        <f t="shared" si="212"/>
        <v>3.0113631728520884</v>
      </c>
      <c r="I85" s="18">
        <f t="shared" si="213"/>
        <v>3.6421998598374916</v>
      </c>
      <c r="J85" s="18">
        <f t="shared" si="214"/>
        <v>5.619647323679744</v>
      </c>
      <c r="L85" t="str">
        <f t="shared" si="255"/>
        <v>22 Health professionals</v>
      </c>
      <c r="M85" s="18">
        <f t="shared" si="215"/>
        <v>6.6895110729012996</v>
      </c>
      <c r="N85" s="18">
        <f t="shared" si="215"/>
        <v>-9.9485502687881358</v>
      </c>
      <c r="O85" s="18">
        <f t="shared" si="215"/>
        <v>1.8205084712851205</v>
      </c>
      <c r="P85" s="18">
        <f t="shared" si="215"/>
        <v>0.94851552996400024</v>
      </c>
      <c r="Q85" s="18">
        <f t="shared" si="216"/>
        <v>0.50013591755178055</v>
      </c>
      <c r="S85" s="18">
        <f t="shared" si="217"/>
        <v>1.238346917910027</v>
      </c>
      <c r="T85" s="18">
        <f t="shared" si="218"/>
        <v>3.3102716620824424</v>
      </c>
      <c r="U85" s="18">
        <f t="shared" si="219"/>
        <v>4.120956867024117</v>
      </c>
      <c r="W85" t="str">
        <f t="shared" si="256"/>
        <v>22 Health professionals</v>
      </c>
      <c r="X85" s="18">
        <f t="shared" si="220"/>
        <v>0.42321954039570286</v>
      </c>
      <c r="Y85" s="18">
        <f t="shared" si="220"/>
        <v>15.162198035225249</v>
      </c>
      <c r="Z85" s="18">
        <f t="shared" si="220"/>
        <v>1.5427485772509186</v>
      </c>
      <c r="AA85" s="18">
        <f t="shared" si="220"/>
        <v>2.1955582120676498</v>
      </c>
      <c r="AB85" s="18">
        <f t="shared" si="221"/>
        <v>2.7554037626130068</v>
      </c>
      <c r="AD85" s="18">
        <f t="shared" si="222"/>
        <v>1.9774900104224447</v>
      </c>
      <c r="AE85" s="18">
        <f t="shared" si="223"/>
        <v>3.5275330904335434</v>
      </c>
      <c r="AF85" s="18">
        <f t="shared" si="224"/>
        <v>4.8108879671443949</v>
      </c>
      <c r="AH85" t="str">
        <f t="shared" si="257"/>
        <v>22 Health professionals</v>
      </c>
      <c r="AI85" s="18">
        <f t="shared" si="225"/>
        <v>-9.5476162583010513</v>
      </c>
      <c r="AJ85" s="18">
        <f t="shared" si="225"/>
        <v>5.3731275953972979</v>
      </c>
      <c r="AK85" s="18">
        <f t="shared" si="225"/>
        <v>-12.142757791891867</v>
      </c>
      <c r="AL85" s="18">
        <f t="shared" si="225"/>
        <v>-11.426270463921195</v>
      </c>
      <c r="AM85" s="18">
        <f t="shared" si="226"/>
        <v>-10.686586346165218</v>
      </c>
      <c r="AO85" s="18">
        <f t="shared" si="227"/>
        <v>-11.665746458816761</v>
      </c>
      <c r="AP85" s="18">
        <f t="shared" si="228"/>
        <v>1.0788434694251281</v>
      </c>
      <c r="AQ85" s="18">
        <f t="shared" si="229"/>
        <v>-7.1205772358536201</v>
      </c>
      <c r="AS85" t="str">
        <f t="shared" si="258"/>
        <v>22 Health professionals</v>
      </c>
      <c r="AT85" s="18">
        <f t="shared" si="230"/>
        <v>0.51600257617201439</v>
      </c>
      <c r="AU85" s="18">
        <f t="shared" si="230"/>
        <v>28.118596490372848</v>
      </c>
      <c r="AV85" s="18">
        <f t="shared" si="230"/>
        <v>1.2941421920136253</v>
      </c>
      <c r="AW85" s="18">
        <f t="shared" si="230"/>
        <v>1.7098154214831407</v>
      </c>
      <c r="AX85" s="18">
        <f t="shared" si="231"/>
        <v>3.055851394738851</v>
      </c>
      <c r="AZ85" s="18">
        <f t="shared" si="232"/>
        <v>1.5710684934739483</v>
      </c>
      <c r="BA85" s="18">
        <f t="shared" si="233"/>
        <v>3.064399999607903</v>
      </c>
      <c r="BB85" s="18">
        <f t="shared" si="234"/>
        <v>4.1340179224632401</v>
      </c>
      <c r="BD85" t="str">
        <f t="shared" si="259"/>
        <v>22 Health professionals</v>
      </c>
      <c r="BE85" s="18">
        <f t="shared" si="235"/>
        <v>3.7453303160233542</v>
      </c>
      <c r="BF85" s="18">
        <f t="shared" si="235"/>
        <v>16.124563279390692</v>
      </c>
      <c r="BG85" s="18">
        <f t="shared" si="235"/>
        <v>1.8261520515524543</v>
      </c>
      <c r="BH85" s="18">
        <f t="shared" si="235"/>
        <v>1.5347503562515685</v>
      </c>
      <c r="BI85" s="18">
        <f t="shared" si="236"/>
        <v>2.4820933787201405</v>
      </c>
      <c r="BK85" s="18">
        <f t="shared" si="237"/>
        <v>1.6317914787686183</v>
      </c>
      <c r="BL85" s="18">
        <f t="shared" si="238"/>
        <v>3.3480552343511771</v>
      </c>
      <c r="BM85" s="18">
        <f t="shared" si="239"/>
        <v>4.4216728721760745</v>
      </c>
      <c r="BO85" t="str">
        <f t="shared" si="260"/>
        <v>22 Health professionals</v>
      </c>
      <c r="BP85" s="18">
        <f t="shared" si="240"/>
        <v>1.8729046232665691</v>
      </c>
      <c r="BQ85" s="18">
        <f t="shared" si="240"/>
        <v>10.192616043106216</v>
      </c>
      <c r="BR85" s="18">
        <f t="shared" si="240"/>
        <v>-1.0948966181177355</v>
      </c>
      <c r="BS85" s="18">
        <f t="shared" si="240"/>
        <v>-1.2488906040271308</v>
      </c>
      <c r="BT85" s="18">
        <f t="shared" si="241"/>
        <v>-0.52152600407073813</v>
      </c>
      <c r="BV85" s="18">
        <f t="shared" si="242"/>
        <v>-1.1975859345842443</v>
      </c>
      <c r="BW85" s="18">
        <f t="shared" si="243"/>
        <v>2.2650246379223526</v>
      </c>
      <c r="BX85" s="18">
        <f t="shared" si="244"/>
        <v>1.411360870085776</v>
      </c>
      <c r="BZ85" t="str">
        <f t="shared" si="261"/>
        <v>22 Health professionals</v>
      </c>
      <c r="CA85" s="18">
        <f t="shared" si="245"/>
        <v>-2.2897005940050175</v>
      </c>
      <c r="CB85" s="18">
        <f t="shared" si="245"/>
        <v>-3.1356450172204231</v>
      </c>
      <c r="CC85" s="18">
        <f t="shared" si="245"/>
        <v>-3.0999081777462023</v>
      </c>
      <c r="CD85" s="18">
        <f t="shared" si="245"/>
        <v>-6.8294390709676467</v>
      </c>
      <c r="CE85" s="18">
        <f t="shared" si="246"/>
        <v>-5.4501700259965151</v>
      </c>
      <c r="CG85" s="18">
        <f t="shared" si="247"/>
        <v>-5.6024905252423647</v>
      </c>
      <c r="CH85" s="18">
        <f t="shared" si="248"/>
        <v>1.6742250483732235</v>
      </c>
      <c r="CI85" s="18">
        <f t="shared" si="249"/>
        <v>-2.313292191425842</v>
      </c>
      <c r="CK85" t="str">
        <f t="shared" si="262"/>
        <v>22 Health professionals</v>
      </c>
      <c r="CL85" s="18">
        <f t="shared" si="250"/>
        <v>2.1701495438824159</v>
      </c>
      <c r="CM85" s="18">
        <f t="shared" si="250"/>
        <v>-13.087010111670638</v>
      </c>
      <c r="CN85" s="18">
        <f t="shared" si="250"/>
        <v>1.0929880210029053</v>
      </c>
      <c r="CO85" s="18">
        <f t="shared" si="250"/>
        <v>-0.18050951811781069</v>
      </c>
      <c r="CP85" s="18">
        <f t="shared" si="251"/>
        <v>-0.64774952072353953</v>
      </c>
      <c r="CR85" s="18">
        <f t="shared" si="252"/>
        <v>0.24219709482340424</v>
      </c>
      <c r="CS85" s="18">
        <f t="shared" si="253"/>
        <v>2.2595503018766339</v>
      </c>
      <c r="CT85" s="18">
        <f t="shared" si="254"/>
        <v>2.4375393637848575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3.8448465771341089</v>
      </c>
      <c r="C86" s="18">
        <f t="shared" si="210"/>
        <v>-6.1511990066322682</v>
      </c>
      <c r="D86" s="18">
        <f t="shared" si="210"/>
        <v>3.0440807761874744</v>
      </c>
      <c r="E86" s="18">
        <f t="shared" si="210"/>
        <v>1.1756545049512734</v>
      </c>
      <c r="F86" s="18">
        <f t="shared" si="211"/>
        <v>1.2789085716055304</v>
      </c>
      <c r="H86" s="18">
        <f t="shared" si="212"/>
        <v>1.7946682827590932</v>
      </c>
      <c r="I86" s="18">
        <f t="shared" si="213"/>
        <v>3.2118957290823813</v>
      </c>
      <c r="J86" s="18">
        <f t="shared" si="214"/>
        <v>4.4176755531638801</v>
      </c>
      <c r="L86" t="str">
        <f t="shared" si="255"/>
        <v>23 Teaching and other educational professionals</v>
      </c>
      <c r="M86" s="18">
        <f t="shared" si="215"/>
        <v>5.3174102036704474</v>
      </c>
      <c r="N86" s="18">
        <f t="shared" si="215"/>
        <v>-5.3280049338113367</v>
      </c>
      <c r="O86" s="18">
        <f t="shared" si="215"/>
        <v>2.7242197399550916</v>
      </c>
      <c r="P86" s="18">
        <f t="shared" si="215"/>
        <v>0.97133545175771552</v>
      </c>
      <c r="Q86" s="18">
        <f t="shared" si="216"/>
        <v>1.1079777651841871</v>
      </c>
      <c r="S86" s="18">
        <f t="shared" si="217"/>
        <v>1.5522812903720373</v>
      </c>
      <c r="T86" s="18">
        <f t="shared" si="218"/>
        <v>3.2454782647010294</v>
      </c>
      <c r="U86" s="18">
        <f t="shared" si="219"/>
        <v>4.2780286232739551</v>
      </c>
      <c r="W86" t="str">
        <f t="shared" si="256"/>
        <v>23 Teaching and other educational professionals</v>
      </c>
      <c r="X86" s="18">
        <f t="shared" si="220"/>
        <v>-5.30565749610642</v>
      </c>
      <c r="Y86" s="18">
        <f t="shared" si="220"/>
        <v>25.261605192321944</v>
      </c>
      <c r="Z86" s="18">
        <f t="shared" si="220"/>
        <v>-2.0445562512239279</v>
      </c>
      <c r="AA86" s="18">
        <f t="shared" si="220"/>
        <v>0.1462348293503668</v>
      </c>
      <c r="AB86" s="18">
        <f t="shared" si="221"/>
        <v>0.85715064899325455</v>
      </c>
      <c r="AD86" s="18">
        <f t="shared" si="222"/>
        <v>-0.58941960396809989</v>
      </c>
      <c r="AE86" s="18">
        <f t="shared" si="223"/>
        <v>2.4798438913467669</v>
      </c>
      <c r="AF86" s="18">
        <f t="shared" si="224"/>
        <v>2.066925720986057</v>
      </c>
      <c r="AH86" t="str">
        <f t="shared" si="257"/>
        <v>23 Teaching and other educational professionals</v>
      </c>
      <c r="AI86" s="18">
        <f t="shared" si="225"/>
        <v>-19.850174186124882</v>
      </c>
      <c r="AJ86" s="18">
        <f t="shared" si="225"/>
        <v>-2.2061133409032374</v>
      </c>
      <c r="AK86" s="18">
        <f t="shared" si="225"/>
        <v>-14.613094088485246</v>
      </c>
      <c r="AL86" s="18">
        <f t="shared" si="225"/>
        <v>0.42640150328394633</v>
      </c>
      <c r="AM86" s="18">
        <f t="shared" si="226"/>
        <v>-4.6964245926429005</v>
      </c>
      <c r="AO86" s="18">
        <f t="shared" si="227"/>
        <v>-4.8601724822790686</v>
      </c>
      <c r="AP86" s="18">
        <f t="shared" si="228"/>
        <v>0.84604747130205826</v>
      </c>
      <c r="AQ86" s="18">
        <f t="shared" si="229"/>
        <v>-3.2592714252553168</v>
      </c>
      <c r="AS86" t="str">
        <f t="shared" si="258"/>
        <v>23 Teaching and other educational professionals</v>
      </c>
      <c r="AT86" s="18">
        <f t="shared" si="230"/>
        <v>-10.042267468635369</v>
      </c>
      <c r="AU86" s="18">
        <f t="shared" si="230"/>
        <v>13.029725964343353</v>
      </c>
      <c r="AV86" s="18">
        <f t="shared" si="230"/>
        <v>-4.7768073092384178</v>
      </c>
      <c r="AW86" s="18">
        <f t="shared" si="230"/>
        <v>-1.900498775911863</v>
      </c>
      <c r="AX86" s="18">
        <f t="shared" si="231"/>
        <v>-1.9441751080606307</v>
      </c>
      <c r="AZ86" s="18">
        <f t="shared" si="232"/>
        <v>-2.8687944480486283</v>
      </c>
      <c r="BA86" s="18">
        <f t="shared" si="233"/>
        <v>1.7732990848409624</v>
      </c>
      <c r="BB86" s="18">
        <f t="shared" si="234"/>
        <v>-0.35598475267234475</v>
      </c>
      <c r="BD86" t="str">
        <f t="shared" si="259"/>
        <v>23 Teaching and other educational professionals</v>
      </c>
      <c r="BE86" s="18">
        <f t="shared" si="235"/>
        <v>-3.3223409124068071</v>
      </c>
      <c r="BF86" s="18">
        <f t="shared" si="235"/>
        <v>41.880464786122573</v>
      </c>
      <c r="BG86" s="18">
        <f t="shared" si="235"/>
        <v>-1.6177840947811606</v>
      </c>
      <c r="BH86" s="18">
        <f t="shared" si="235"/>
        <v>0.86585950697444236</v>
      </c>
      <c r="BI86" s="18">
        <f t="shared" si="236"/>
        <v>2.2402072605641088</v>
      </c>
      <c r="BK86" s="18">
        <f t="shared" si="237"/>
        <v>3.1088761862640979E-2</v>
      </c>
      <c r="BL86" s="18">
        <f t="shared" si="238"/>
        <v>2.1492854476377721</v>
      </c>
      <c r="BM86" s="18">
        <f t="shared" si="239"/>
        <v>2.1723830335048433</v>
      </c>
      <c r="BO86" t="str">
        <f t="shared" si="260"/>
        <v>23 Teaching and other educational professionals</v>
      </c>
      <c r="BP86" s="18">
        <f t="shared" si="240"/>
        <v>-2.1844040509627516</v>
      </c>
      <c r="BQ86" s="18">
        <f t="shared" si="240"/>
        <v>24.920407136797749</v>
      </c>
      <c r="BR86" s="18">
        <f t="shared" si="240"/>
        <v>-3.1276806577203331</v>
      </c>
      <c r="BS86" s="18">
        <f t="shared" si="240"/>
        <v>-1.6814484542905683</v>
      </c>
      <c r="BT86" s="18">
        <f t="shared" si="241"/>
        <v>-0.65999846191281408</v>
      </c>
      <c r="BV86" s="18">
        <f t="shared" si="242"/>
        <v>-2.1659090945402637</v>
      </c>
      <c r="BW86" s="18">
        <f t="shared" si="243"/>
        <v>2.0793477871091204</v>
      </c>
      <c r="BX86" s="18">
        <f t="shared" si="244"/>
        <v>0.52488965108989927</v>
      </c>
      <c r="BZ86" t="str">
        <f t="shared" si="261"/>
        <v>23 Teaching and other educational professionals</v>
      </c>
      <c r="CA86" s="18">
        <f t="shared" si="245"/>
        <v>-0.9545040711188113</v>
      </c>
      <c r="CB86" s="18">
        <f t="shared" si="245"/>
        <v>2.522041991163082</v>
      </c>
      <c r="CC86" s="18">
        <f t="shared" si="245"/>
        <v>-2.4645148333554578</v>
      </c>
      <c r="CD86" s="18">
        <f t="shared" si="245"/>
        <v>-3.8982930997869869</v>
      </c>
      <c r="CE86" s="18">
        <f t="shared" si="246"/>
        <v>-3.0614891144484568</v>
      </c>
      <c r="CG86" s="18">
        <f t="shared" si="247"/>
        <v>-3.4227242922957535</v>
      </c>
      <c r="CH86" s="18">
        <f t="shared" si="248"/>
        <v>1.8661039477033237</v>
      </c>
      <c r="CI86" s="18">
        <f t="shared" si="249"/>
        <v>-0.60710356967813572</v>
      </c>
      <c r="CK86" t="str">
        <f t="shared" si="262"/>
        <v>23 Teaching and other educational professionals</v>
      </c>
      <c r="CL86" s="18">
        <f t="shared" si="250"/>
        <v>2.9891677326328248</v>
      </c>
      <c r="CM86" s="18">
        <f t="shared" si="250"/>
        <v>-4.2177169386358182</v>
      </c>
      <c r="CN86" s="18">
        <f t="shared" si="250"/>
        <v>1.5307477161377481</v>
      </c>
      <c r="CO86" s="18">
        <f t="shared" si="250"/>
        <v>0.69855297762604351</v>
      </c>
      <c r="CP86" s="18">
        <f t="shared" si="251"/>
        <v>0.6425397617920714</v>
      </c>
      <c r="CR86" s="18">
        <f t="shared" si="252"/>
        <v>0.9751905532095817</v>
      </c>
      <c r="CS86" s="18">
        <f t="shared" si="253"/>
        <v>2.3788615345189834</v>
      </c>
      <c r="CT86" s="18">
        <f t="shared" si="254"/>
        <v>3.0944419939945789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9.2308216368196305</v>
      </c>
      <c r="C87" s="18">
        <f t="shared" si="210"/>
        <v>-7.5461229600165325</v>
      </c>
      <c r="D87" s="18">
        <f t="shared" si="210"/>
        <v>3.983675877999393</v>
      </c>
      <c r="E87" s="18">
        <f t="shared" si="210"/>
        <v>2.9339755927843658</v>
      </c>
      <c r="F87" s="18">
        <f t="shared" si="211"/>
        <v>2.5701880065646554</v>
      </c>
      <c r="H87" s="18">
        <f t="shared" si="212"/>
        <v>3.28269297694328</v>
      </c>
      <c r="I87" s="18">
        <f t="shared" si="213"/>
        <v>3.689417114617477</v>
      </c>
      <c r="J87" s="18">
        <f t="shared" si="214"/>
        <v>5.847291158500223</v>
      </c>
      <c r="L87" t="str">
        <f t="shared" si="255"/>
        <v>24 Business, media and public service professionals</v>
      </c>
      <c r="M87" s="18">
        <f t="shared" si="215"/>
        <v>8.054036322268999</v>
      </c>
      <c r="N87" s="18">
        <f t="shared" si="215"/>
        <v>-7.5443841813278789</v>
      </c>
      <c r="O87" s="18">
        <f t="shared" si="215"/>
        <v>2.5879146032385503</v>
      </c>
      <c r="P87" s="18">
        <f t="shared" si="215"/>
        <v>1.6829992000710892</v>
      </c>
      <c r="Q87" s="18">
        <f t="shared" si="216"/>
        <v>1.3604689511716561</v>
      </c>
      <c r="S87" s="18">
        <f t="shared" si="217"/>
        <v>1.9837472674817835</v>
      </c>
      <c r="T87" s="18">
        <f t="shared" si="218"/>
        <v>3.4017050211999411</v>
      </c>
      <c r="U87" s="18">
        <f t="shared" si="219"/>
        <v>4.7094716555978078</v>
      </c>
      <c r="W87" t="str">
        <f t="shared" si="256"/>
        <v>24 Business, media and public service professionals</v>
      </c>
      <c r="X87" s="18">
        <f t="shared" si="220"/>
        <v>-0.45629626233284482</v>
      </c>
      <c r="Y87" s="18">
        <f t="shared" si="220"/>
        <v>23.287752868504175</v>
      </c>
      <c r="Z87" s="18">
        <f t="shared" si="220"/>
        <v>0.88040727974825206</v>
      </c>
      <c r="AA87" s="18">
        <f t="shared" si="220"/>
        <v>1.8124056017139178</v>
      </c>
      <c r="AB87" s="18">
        <f t="shared" si="221"/>
        <v>2.7418937283903544</v>
      </c>
      <c r="AD87" s="18">
        <f t="shared" si="222"/>
        <v>1.50078669032363</v>
      </c>
      <c r="AE87" s="18">
        <f t="shared" si="223"/>
        <v>3.1406912953184651</v>
      </c>
      <c r="AF87" s="18">
        <f t="shared" si="224"/>
        <v>4.1510225287022084</v>
      </c>
      <c r="AH87" t="str">
        <f t="shared" si="257"/>
        <v>24 Business, media and public service professionals</v>
      </c>
      <c r="AI87" s="18">
        <f t="shared" si="225"/>
        <v>-4.2980513921604739</v>
      </c>
      <c r="AJ87" s="18">
        <f t="shared" si="225"/>
        <v>18.526188078082107</v>
      </c>
      <c r="AK87" s="18">
        <f t="shared" si="225"/>
        <v>-2.6449838390939617</v>
      </c>
      <c r="AL87" s="18">
        <f t="shared" si="225"/>
        <v>0.96853977810142933</v>
      </c>
      <c r="AM87" s="18">
        <f t="shared" si="226"/>
        <v>0.83044203772222325</v>
      </c>
      <c r="AO87" s="18">
        <f t="shared" si="227"/>
        <v>-0.25063001221596881</v>
      </c>
      <c r="AP87" s="18">
        <f t="shared" si="228"/>
        <v>2.0172453624406561</v>
      </c>
      <c r="AQ87" s="18">
        <f t="shared" si="229"/>
        <v>1.8286148939441027</v>
      </c>
      <c r="AS87" t="str">
        <f t="shared" si="258"/>
        <v>24 Business, media and public service professionals</v>
      </c>
      <c r="AT87" s="18">
        <f t="shared" si="230"/>
        <v>-2.4161389131672761</v>
      </c>
      <c r="AU87" s="18">
        <f t="shared" si="230"/>
        <v>18.833141583903256</v>
      </c>
      <c r="AV87" s="18">
        <f t="shared" si="230"/>
        <v>1.1493728951729842</v>
      </c>
      <c r="AW87" s="18">
        <f t="shared" si="230"/>
        <v>1.5395686279869425</v>
      </c>
      <c r="AX87" s="18">
        <f t="shared" si="231"/>
        <v>2.4192681630035517</v>
      </c>
      <c r="AZ87" s="18">
        <f t="shared" si="232"/>
        <v>1.409336422435592</v>
      </c>
      <c r="BA87" s="18">
        <f t="shared" si="233"/>
        <v>2.8889233706927975</v>
      </c>
      <c r="BB87" s="18">
        <f t="shared" si="234"/>
        <v>3.8663562188729461</v>
      </c>
      <c r="BD87" t="str">
        <f t="shared" si="259"/>
        <v>24 Business, media and public service professionals</v>
      </c>
      <c r="BE87" s="18">
        <f t="shared" si="235"/>
        <v>0.88143425238338402</v>
      </c>
      <c r="BF87" s="18">
        <f t="shared" si="235"/>
        <v>33.523420265500683</v>
      </c>
      <c r="BG87" s="18">
        <f t="shared" si="235"/>
        <v>-1.3257055606479717</v>
      </c>
      <c r="BH87" s="18">
        <f t="shared" si="235"/>
        <v>1.0847950343731316</v>
      </c>
      <c r="BI87" s="18">
        <f t="shared" si="236"/>
        <v>2.0856613323643192</v>
      </c>
      <c r="BK87" s="18">
        <f t="shared" si="237"/>
        <v>0.27482201278399288</v>
      </c>
      <c r="BL87" s="18">
        <f t="shared" si="238"/>
        <v>2.3358405984481578</v>
      </c>
      <c r="BM87" s="18">
        <f t="shared" si="239"/>
        <v>2.5358659013787532</v>
      </c>
      <c r="BO87" t="str">
        <f t="shared" si="260"/>
        <v>24 Business, media and public service professionals</v>
      </c>
      <c r="BP87" s="18">
        <f t="shared" si="240"/>
        <v>-0.23289191116581121</v>
      </c>
      <c r="BQ87" s="18">
        <f t="shared" si="240"/>
        <v>15.527081257703944</v>
      </c>
      <c r="BR87" s="18">
        <f t="shared" si="240"/>
        <v>-0.91236377689314363</v>
      </c>
      <c r="BS87" s="18">
        <f t="shared" si="240"/>
        <v>-0.31828251801740981</v>
      </c>
      <c r="BT87" s="18">
        <f t="shared" si="241"/>
        <v>0.41729456908066176</v>
      </c>
      <c r="BV87" s="18">
        <f t="shared" si="242"/>
        <v>-0.51670431143917561</v>
      </c>
      <c r="BW87" s="18">
        <f t="shared" si="243"/>
        <v>2.1608872079851293</v>
      </c>
      <c r="BX87" s="18">
        <f t="shared" si="244"/>
        <v>1.7816894325061394</v>
      </c>
      <c r="BZ87" t="str">
        <f t="shared" si="261"/>
        <v>24 Business, media and public service professionals</v>
      </c>
      <c r="CA87" s="18">
        <f t="shared" si="245"/>
        <v>5.9729796770270127</v>
      </c>
      <c r="CB87" s="18">
        <f t="shared" si="245"/>
        <v>-8.5639647286294256</v>
      </c>
      <c r="CC87" s="18">
        <f t="shared" si="245"/>
        <v>-0.60358757375376104</v>
      </c>
      <c r="CD87" s="18">
        <f t="shared" si="245"/>
        <v>-4.5655607294074141</v>
      </c>
      <c r="CE87" s="18">
        <f t="shared" si="246"/>
        <v>-3.6029181223052764</v>
      </c>
      <c r="CG87" s="18">
        <f t="shared" si="247"/>
        <v>-3.2627685804277551</v>
      </c>
      <c r="CH87" s="18">
        <f t="shared" si="248"/>
        <v>1.8777361541107318</v>
      </c>
      <c r="CI87" s="18">
        <f t="shared" si="249"/>
        <v>-0.48353959555029746</v>
      </c>
      <c r="CK87" t="str">
        <f t="shared" si="262"/>
        <v>24 Business, media and public service professionals</v>
      </c>
      <c r="CL87" s="18">
        <f t="shared" si="250"/>
        <v>4.3692905705132956</v>
      </c>
      <c r="CM87" s="18">
        <f t="shared" si="250"/>
        <v>-7.9309792871213203</v>
      </c>
      <c r="CN87" s="18">
        <f t="shared" si="250"/>
        <v>2.0031116247652747</v>
      </c>
      <c r="CO87" s="18">
        <f t="shared" si="250"/>
        <v>1.3570095781155977</v>
      </c>
      <c r="CP87" s="18">
        <f t="shared" si="251"/>
        <v>0.95025190515924951</v>
      </c>
      <c r="CR87" s="18">
        <f t="shared" si="252"/>
        <v>1.5719209197731399</v>
      </c>
      <c r="CS87" s="18">
        <f t="shared" si="253"/>
        <v>2.484261511420871</v>
      </c>
      <c r="CT87" s="18">
        <f t="shared" si="254"/>
        <v>3.6355022328995901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9.8928900604651204</v>
      </c>
      <c r="C88" s="18">
        <f t="shared" si="210"/>
        <v>-11.881430629378132</v>
      </c>
      <c r="D88" s="18">
        <f t="shared" si="210"/>
        <v>3.5559378117878904</v>
      </c>
      <c r="E88" s="18">
        <f t="shared" si="210"/>
        <v>3.903527259713413</v>
      </c>
      <c r="F88" s="18">
        <f t="shared" si="211"/>
        <v>2.7313123567476394</v>
      </c>
      <c r="H88" s="18">
        <f t="shared" si="212"/>
        <v>3.7875346703889923</v>
      </c>
      <c r="I88" s="18">
        <f t="shared" si="213"/>
        <v>3.51757066473668</v>
      </c>
      <c r="J88" s="18">
        <f t="shared" si="214"/>
        <v>6.0867802912482061</v>
      </c>
      <c r="L88" t="str">
        <f t="shared" si="255"/>
        <v>31 Science, engineering and technology associate professionals</v>
      </c>
      <c r="M88" s="18">
        <f t="shared" si="215"/>
        <v>10.953451853539399</v>
      </c>
      <c r="N88" s="18">
        <f t="shared" si="215"/>
        <v>-8.5852585961475274</v>
      </c>
      <c r="O88" s="18">
        <f t="shared" si="215"/>
        <v>2.2586100985244162</v>
      </c>
      <c r="P88" s="18">
        <f t="shared" si="215"/>
        <v>3.1854955961564846</v>
      </c>
      <c r="Q88" s="18">
        <f t="shared" si="216"/>
        <v>2.1189611053363588</v>
      </c>
      <c r="S88" s="18">
        <f t="shared" si="217"/>
        <v>2.8756040141813433</v>
      </c>
      <c r="T88" s="18">
        <f t="shared" si="218"/>
        <v>3.1061045323965475</v>
      </c>
      <c r="U88" s="18">
        <f t="shared" si="219"/>
        <v>5.1111902422921407</v>
      </c>
      <c r="W88" t="str">
        <f t="shared" si="256"/>
        <v>31 Science, engineering and technology associate professionals</v>
      </c>
      <c r="X88" s="18">
        <f t="shared" si="220"/>
        <v>4.2703708574776122E-2</v>
      </c>
      <c r="Y88" s="18">
        <f t="shared" si="220"/>
        <v>10.344092634334668</v>
      </c>
      <c r="Z88" s="18">
        <f t="shared" si="220"/>
        <v>0.27011077476564171</v>
      </c>
      <c r="AA88" s="18">
        <f t="shared" si="220"/>
        <v>1.2718506627150905</v>
      </c>
      <c r="AB88" s="18">
        <f t="shared" si="221"/>
        <v>1.5005455718670957</v>
      </c>
      <c r="AD88" s="18">
        <f t="shared" si="222"/>
        <v>0.93683029821038932</v>
      </c>
      <c r="AE88" s="18">
        <f t="shared" si="223"/>
        <v>2.6067550494607072</v>
      </c>
      <c r="AF88" s="18">
        <f t="shared" si="224"/>
        <v>3.2736133762466091</v>
      </c>
      <c r="AH88" t="str">
        <f t="shared" si="257"/>
        <v>31 Science, engineering and technology associate professionals</v>
      </c>
      <c r="AI88" s="18">
        <f t="shared" si="225"/>
        <v>0.46845863081810268</v>
      </c>
      <c r="AJ88" s="18">
        <f t="shared" si="225"/>
        <v>15.302442954919272</v>
      </c>
      <c r="AK88" s="18">
        <f t="shared" si="225"/>
        <v>1.7304696394773167</v>
      </c>
      <c r="AL88" s="18">
        <f t="shared" si="225"/>
        <v>2.7516404463573618</v>
      </c>
      <c r="AM88" s="18">
        <f t="shared" si="226"/>
        <v>3.1718783450944921</v>
      </c>
      <c r="AO88" s="18">
        <f t="shared" si="227"/>
        <v>2.4101162828292333</v>
      </c>
      <c r="AP88" s="18">
        <f t="shared" si="228"/>
        <v>2.9985151121465936</v>
      </c>
      <c r="AQ88" s="18">
        <f t="shared" si="229"/>
        <v>4.6838727116616408</v>
      </c>
      <c r="AS88" t="str">
        <f t="shared" si="258"/>
        <v>31 Science, engineering and technology associate professionals</v>
      </c>
      <c r="AT88" s="18">
        <f t="shared" si="230"/>
        <v>-4.3489973956330141</v>
      </c>
      <c r="AU88" s="18">
        <f t="shared" si="230"/>
        <v>7.1221510911891439</v>
      </c>
      <c r="AV88" s="18">
        <f t="shared" si="230"/>
        <v>-2.344158206619118</v>
      </c>
      <c r="AW88" s="18">
        <f t="shared" si="230"/>
        <v>-0.22953868126747157</v>
      </c>
      <c r="AX88" s="18">
        <f t="shared" si="231"/>
        <v>-0.4538680760303726</v>
      </c>
      <c r="AZ88" s="18">
        <f t="shared" si="232"/>
        <v>-0.9394512285445078</v>
      </c>
      <c r="BA88" s="18">
        <f t="shared" si="233"/>
        <v>1.9600594131997662</v>
      </c>
      <c r="BB88" s="18">
        <f t="shared" si="234"/>
        <v>1.2563734628494139</v>
      </c>
      <c r="BD88" t="str">
        <f t="shared" si="259"/>
        <v>31 Science, engineering and technology associate professionals</v>
      </c>
      <c r="BE88" s="18">
        <f t="shared" si="235"/>
        <v>0.36371974570270638</v>
      </c>
      <c r="BF88" s="18">
        <f t="shared" si="235"/>
        <v>27.770333601253803</v>
      </c>
      <c r="BG88" s="18">
        <f t="shared" si="235"/>
        <v>-5.3794860652828564</v>
      </c>
      <c r="BH88" s="18">
        <f t="shared" si="235"/>
        <v>-1.1804271232254249</v>
      </c>
      <c r="BI88" s="18">
        <f t="shared" si="236"/>
        <v>-0.93411089682210457</v>
      </c>
      <c r="BK88" s="18">
        <f t="shared" si="237"/>
        <v>-2.6004203724458108</v>
      </c>
      <c r="BL88" s="18">
        <f t="shared" si="238"/>
        <v>1.5095878519869377</v>
      </c>
      <c r="BM88" s="18">
        <f t="shared" si="239"/>
        <v>-0.51457029831520895</v>
      </c>
      <c r="BO88" t="str">
        <f t="shared" si="260"/>
        <v>31 Science, engineering and technology associate professionals</v>
      </c>
      <c r="BP88" s="18">
        <f t="shared" si="240"/>
        <v>1.3223176942952719</v>
      </c>
      <c r="BQ88" s="18">
        <f t="shared" si="240"/>
        <v>9.9059988349505126</v>
      </c>
      <c r="BR88" s="18">
        <f t="shared" si="240"/>
        <v>-1.8566092705143755</v>
      </c>
      <c r="BS88" s="18">
        <f t="shared" si="240"/>
        <v>0.29950602658017633</v>
      </c>
      <c r="BT88" s="18">
        <f t="shared" si="241"/>
        <v>0.1917966230180923</v>
      </c>
      <c r="BV88" s="18">
        <f t="shared" si="242"/>
        <v>-0.42441141780020786</v>
      </c>
      <c r="BW88" s="18">
        <f t="shared" si="243"/>
        <v>1.862569364021871</v>
      </c>
      <c r="BX88" s="18">
        <f t="shared" si="244"/>
        <v>1.5371741457060217</v>
      </c>
      <c r="BZ88" t="str">
        <f t="shared" si="261"/>
        <v>31 Science, engineering and technology associate professionals</v>
      </c>
      <c r="CA88" s="18">
        <f t="shared" si="245"/>
        <v>12.665839554397063</v>
      </c>
      <c r="CB88" s="18">
        <f t="shared" si="245"/>
        <v>-21.275586524661627</v>
      </c>
      <c r="CC88" s="18">
        <f t="shared" si="245"/>
        <v>-0.22586054431726899</v>
      </c>
      <c r="CD88" s="18">
        <f t="shared" si="245"/>
        <v>-1.6836959305074339</v>
      </c>
      <c r="CE88" s="18">
        <f t="shared" si="246"/>
        <v>-2.5928297950066126</v>
      </c>
      <c r="CG88" s="18">
        <f t="shared" si="247"/>
        <v>-1.2001330760201823</v>
      </c>
      <c r="CH88" s="18">
        <f t="shared" si="248"/>
        <v>1.8957433049441308</v>
      </c>
      <c r="CI88" s="18">
        <f t="shared" si="249"/>
        <v>0.99278248484544473</v>
      </c>
      <c r="CK88" t="str">
        <f t="shared" si="262"/>
        <v>31 Science, engineering and technology associate professionals</v>
      </c>
      <c r="CL88" s="18">
        <f t="shared" si="250"/>
        <v>6.6547488273045463</v>
      </c>
      <c r="CM88" s="18">
        <f t="shared" si="250"/>
        <v>-8.2283124211283027</v>
      </c>
      <c r="CN88" s="18">
        <f t="shared" si="250"/>
        <v>0.92754389488365341</v>
      </c>
      <c r="CO88" s="18">
        <f t="shared" si="250"/>
        <v>1.3661477296837532</v>
      </c>
      <c r="CP88" s="18">
        <f t="shared" si="251"/>
        <v>0.60172241432381313</v>
      </c>
      <c r="CR88" s="18">
        <f t="shared" si="252"/>
        <v>1.2197350756793401</v>
      </c>
      <c r="CS88" s="18">
        <f t="shared" si="253"/>
        <v>2.3730144642013284</v>
      </c>
      <c r="CT88" s="18">
        <f t="shared" si="254"/>
        <v>3.2729326664309388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12.148565231638141</v>
      </c>
      <c r="C89" s="18">
        <f t="shared" si="210"/>
        <v>-28.905859495658813</v>
      </c>
      <c r="D89" s="18">
        <f t="shared" si="210"/>
        <v>13.185227831760038</v>
      </c>
      <c r="E89" s="18">
        <f t="shared" si="210"/>
        <v>3.1813306761618865</v>
      </c>
      <c r="F89" s="18">
        <f t="shared" si="211"/>
        <v>3.7646946651615831</v>
      </c>
      <c r="H89" s="18">
        <f t="shared" si="212"/>
        <v>6.4136482751210977</v>
      </c>
      <c r="I89" s="18">
        <f t="shared" si="213"/>
        <v>5.8546678928970364</v>
      </c>
      <c r="J89" s="18">
        <f t="shared" si="214"/>
        <v>9.4759332815733224</v>
      </c>
      <c r="L89" t="str">
        <f t="shared" si="255"/>
        <v>32 Health and social care associate professionals</v>
      </c>
      <c r="M89" s="18">
        <f t="shared" si="215"/>
        <v>7.8533785835129821</v>
      </c>
      <c r="N89" s="18">
        <f t="shared" si="215"/>
        <v>-13.893718117385756</v>
      </c>
      <c r="O89" s="18">
        <f t="shared" si="215"/>
        <v>12.603492775635372</v>
      </c>
      <c r="P89" s="18">
        <f t="shared" si="215"/>
        <v>2.506397377295877</v>
      </c>
      <c r="Q89" s="18">
        <f t="shared" si="216"/>
        <v>4.4164660613136508</v>
      </c>
      <c r="S89" s="18">
        <f t="shared" si="217"/>
        <v>5.7672633657684935</v>
      </c>
      <c r="T89" s="18">
        <f t="shared" si="218"/>
        <v>5.5008869590978948</v>
      </c>
      <c r="U89" s="18">
        <f t="shared" si="219"/>
        <v>8.8165226534580032</v>
      </c>
      <c r="W89" t="str">
        <f t="shared" si="256"/>
        <v>32 Health and social care associate professionals</v>
      </c>
      <c r="X89" s="18">
        <f t="shared" si="220"/>
        <v>1.2867630016429432</v>
      </c>
      <c r="Y89" s="18">
        <f t="shared" si="220"/>
        <v>14.632456635648694</v>
      </c>
      <c r="Z89" s="18">
        <f t="shared" si="220"/>
        <v>12.640633740065121</v>
      </c>
      <c r="AA89" s="18">
        <f t="shared" si="220"/>
        <v>3.6759714984546443</v>
      </c>
      <c r="AB89" s="18">
        <f t="shared" si="221"/>
        <v>7.0681404939321624</v>
      </c>
      <c r="AD89" s="18">
        <f t="shared" si="222"/>
        <v>6.5819767731340351</v>
      </c>
      <c r="AE89" s="18">
        <f t="shared" si="223"/>
        <v>5.6972749614061957</v>
      </c>
      <c r="AF89" s="18">
        <f t="shared" si="224"/>
        <v>9.4930637815019878</v>
      </c>
      <c r="AH89" t="str">
        <f t="shared" si="257"/>
        <v>32 Health and social care associate professionals</v>
      </c>
      <c r="AI89" s="18">
        <f t="shared" si="225"/>
        <v>-7.0176269753341236</v>
      </c>
      <c r="AJ89" s="18">
        <f t="shared" si="225"/>
        <v>9.6624093626955556</v>
      </c>
      <c r="AK89" s="18">
        <f t="shared" si="225"/>
        <v>2.2999035700581816</v>
      </c>
      <c r="AL89" s="18">
        <f t="shared" si="225"/>
        <v>-5.4803899210334457</v>
      </c>
      <c r="AM89" s="18">
        <f t="shared" si="226"/>
        <v>-2.2108165076830666</v>
      </c>
      <c r="AO89" s="18">
        <f t="shared" si="227"/>
        <v>-2.9550317321108799</v>
      </c>
      <c r="AP89" s="18">
        <f t="shared" si="228"/>
        <v>2.4173690311153573</v>
      </c>
      <c r="AQ89" s="18">
        <f t="shared" si="229"/>
        <v>0.44301055949229617</v>
      </c>
      <c r="AS89" t="str">
        <f t="shared" si="258"/>
        <v>32 Health and social care associate professionals</v>
      </c>
      <c r="AT89" s="18">
        <f t="shared" si="230"/>
        <v>1.1187405457569133</v>
      </c>
      <c r="AU89" s="18">
        <f t="shared" si="230"/>
        <v>20.618999920733327</v>
      </c>
      <c r="AV89" s="18">
        <f t="shared" si="230"/>
        <v>8.2314995025882141</v>
      </c>
      <c r="AW89" s="18">
        <f t="shared" si="230"/>
        <v>2.0889581725206385</v>
      </c>
      <c r="AX89" s="18">
        <f t="shared" si="231"/>
        <v>5.0595989653825502</v>
      </c>
      <c r="AZ89" s="18">
        <f t="shared" si="232"/>
        <v>4.0967266062405416</v>
      </c>
      <c r="BA89" s="18">
        <f t="shared" si="233"/>
        <v>4.351838743171732</v>
      </c>
      <c r="BB89" s="18">
        <f t="shared" si="234"/>
        <v>6.9004126382275155</v>
      </c>
      <c r="BD89" t="str">
        <f t="shared" si="259"/>
        <v>32 Health and social care associate professionals</v>
      </c>
      <c r="BE89" s="18">
        <f t="shared" si="235"/>
        <v>3.8392277404929009</v>
      </c>
      <c r="BF89" s="18">
        <f t="shared" si="235"/>
        <v>15.312105089322547</v>
      </c>
      <c r="BG89" s="18">
        <f t="shared" si="235"/>
        <v>11.502425464472621</v>
      </c>
      <c r="BH89" s="18">
        <f t="shared" si="235"/>
        <v>2.4584404610018762</v>
      </c>
      <c r="BI89" s="18">
        <f t="shared" si="236"/>
        <v>5.9829168047642822</v>
      </c>
      <c r="BK89" s="18">
        <f t="shared" si="237"/>
        <v>5.3885102790392381</v>
      </c>
      <c r="BL89" s="18">
        <f t="shared" si="238"/>
        <v>5.0204747785794313</v>
      </c>
      <c r="BM89" s="18">
        <f t="shared" si="239"/>
        <v>8.2461520696558885</v>
      </c>
      <c r="BO89" t="str">
        <f t="shared" si="260"/>
        <v>32 Health and social care associate professionals</v>
      </c>
      <c r="BP89" s="18">
        <f t="shared" si="240"/>
        <v>1.2412063970466791</v>
      </c>
      <c r="BQ89" s="18">
        <f t="shared" si="240"/>
        <v>8.6119663048617632</v>
      </c>
      <c r="BR89" s="18">
        <f t="shared" si="240"/>
        <v>7.4160278672197544</v>
      </c>
      <c r="BS89" s="18">
        <f t="shared" si="240"/>
        <v>-1.2418977843254297</v>
      </c>
      <c r="BT89" s="18">
        <f t="shared" si="241"/>
        <v>1.9904257639252299</v>
      </c>
      <c r="BV89" s="18">
        <f t="shared" si="242"/>
        <v>1.563623455691876</v>
      </c>
      <c r="BW89" s="18">
        <f t="shared" si="243"/>
        <v>3.4615422354760783</v>
      </c>
      <c r="BX89" s="18">
        <f t="shared" si="244"/>
        <v>4.4740072984428281</v>
      </c>
      <c r="BZ89" t="str">
        <f t="shared" si="261"/>
        <v>32 Health and social care associate professionals</v>
      </c>
      <c r="CA89" s="18">
        <f t="shared" si="245"/>
        <v>-4.8856508996345855</v>
      </c>
      <c r="CB89" s="18">
        <f t="shared" si="245"/>
        <v>-5.0932215546100839</v>
      </c>
      <c r="CC89" s="18">
        <f t="shared" si="245"/>
        <v>5.4392802918708405</v>
      </c>
      <c r="CD89" s="18">
        <f t="shared" si="245"/>
        <v>-5.8188727925940658</v>
      </c>
      <c r="CE89" s="18">
        <f t="shared" si="246"/>
        <v>-2.3894489039413824</v>
      </c>
      <c r="CG89" s="18">
        <f t="shared" si="247"/>
        <v>-2.2064826004383642</v>
      </c>
      <c r="CH89" s="18">
        <f t="shared" si="248"/>
        <v>2.5086109992819461</v>
      </c>
      <c r="CI89" s="18">
        <f t="shared" si="249"/>
        <v>1.0273432909557734</v>
      </c>
      <c r="CK89" t="str">
        <f t="shared" si="262"/>
        <v>32 Health and social care associate professionals</v>
      </c>
      <c r="CL89" s="18">
        <f t="shared" si="250"/>
        <v>-0.57509554156937037</v>
      </c>
      <c r="CM89" s="18">
        <f t="shared" si="250"/>
        <v>-12.663999173469831</v>
      </c>
      <c r="CN89" s="18">
        <f t="shared" si="250"/>
        <v>9.4607010666657665</v>
      </c>
      <c r="CO89" s="18">
        <f t="shared" si="250"/>
        <v>0.84682737067267588</v>
      </c>
      <c r="CP89" s="18">
        <f t="shared" si="251"/>
        <v>2.5372526007527041</v>
      </c>
      <c r="CR89" s="18">
        <f t="shared" si="252"/>
        <v>3.6400391556785427</v>
      </c>
      <c r="CS89" s="18">
        <f t="shared" si="253"/>
        <v>3.3151649027552965</v>
      </c>
      <c r="CT89" s="18">
        <f t="shared" si="254"/>
        <v>5.8334785800325806</v>
      </c>
    </row>
    <row r="90" spans="1:98" x14ac:dyDescent="0.2">
      <c r="A90" t="str">
        <f t="shared" si="209"/>
        <v>33 Protective service occupations</v>
      </c>
      <c r="B90" s="18">
        <f t="shared" si="210"/>
        <v>13.151397945546961</v>
      </c>
      <c r="C90" s="18">
        <f t="shared" si="210"/>
        <v>-21.126285112724265</v>
      </c>
      <c r="D90" s="18">
        <f t="shared" si="210"/>
        <v>2.1208790400555788</v>
      </c>
      <c r="E90" s="18">
        <f t="shared" si="210"/>
        <v>3.7658069053823962</v>
      </c>
      <c r="F90" s="18">
        <f t="shared" si="211"/>
        <v>1.4940261740529426</v>
      </c>
      <c r="H90" s="18">
        <f t="shared" si="212"/>
        <v>3.2145745046825436</v>
      </c>
      <c r="I90" s="18">
        <f t="shared" si="213"/>
        <v>2.7726456714058934</v>
      </c>
      <c r="J90" s="18">
        <f t="shared" si="214"/>
        <v>5.118964830689321</v>
      </c>
      <c r="L90" t="str">
        <f t="shared" si="255"/>
        <v>33 Protective service occupations</v>
      </c>
      <c r="M90" s="18">
        <f t="shared" si="215"/>
        <v>13.769438407747913</v>
      </c>
      <c r="N90" s="18">
        <f t="shared" si="215"/>
        <v>-17.625543532391241</v>
      </c>
      <c r="O90" s="18">
        <f t="shared" si="215"/>
        <v>0.34692406417440314</v>
      </c>
      <c r="P90" s="18">
        <f t="shared" si="215"/>
        <v>3.9858860305885591</v>
      </c>
      <c r="Q90" s="18">
        <f t="shared" si="216"/>
        <v>1.348203134404713</v>
      </c>
      <c r="S90" s="18">
        <f t="shared" si="217"/>
        <v>2.75846763191685</v>
      </c>
      <c r="T90" s="18">
        <f t="shared" si="218"/>
        <v>2.384780291001265</v>
      </c>
      <c r="U90" s="18">
        <f t="shared" si="219"/>
        <v>4.474193552985728</v>
      </c>
      <c r="W90" t="str">
        <f t="shared" si="256"/>
        <v>33 Protective service occupations</v>
      </c>
      <c r="X90" s="18">
        <f t="shared" si="220"/>
        <v>2.2193380662565376</v>
      </c>
      <c r="Y90" s="18">
        <f t="shared" si="220"/>
        <v>10.275884233692899</v>
      </c>
      <c r="Z90" s="18">
        <f t="shared" si="220"/>
        <v>-1.9206879264696219</v>
      </c>
      <c r="AA90" s="18">
        <f t="shared" si="220"/>
        <v>3.5006642669416888</v>
      </c>
      <c r="AB90" s="18">
        <f t="shared" si="221"/>
        <v>2.1791853753884372</v>
      </c>
      <c r="AD90" s="18">
        <f t="shared" si="222"/>
        <v>1.6610431596442599</v>
      </c>
      <c r="AE90" s="18">
        <f t="shared" si="223"/>
        <v>2.6048677823063526</v>
      </c>
      <c r="AF90" s="18">
        <f t="shared" si="224"/>
        <v>3.8052081378465497</v>
      </c>
      <c r="AH90" t="str">
        <f t="shared" si="257"/>
        <v>33 Protective service occupations</v>
      </c>
      <c r="AI90" s="18">
        <f t="shared" si="225"/>
        <v>0.96175634662736265</v>
      </c>
      <c r="AJ90" s="18">
        <f t="shared" si="225"/>
        <v>10.433733073994556</v>
      </c>
      <c r="AK90" s="18">
        <f t="shared" si="225"/>
        <v>-1.966227540962584</v>
      </c>
      <c r="AL90" s="18">
        <f t="shared" si="225"/>
        <v>2.7199569713820093</v>
      </c>
      <c r="AM90" s="18">
        <f t="shared" si="226"/>
        <v>1.6911218705119468</v>
      </c>
      <c r="AO90" s="18">
        <f t="shared" si="227"/>
        <v>1.1335202141617096</v>
      </c>
      <c r="AP90" s="18">
        <f t="shared" si="228"/>
        <v>2.2606124585994536</v>
      </c>
      <c r="AQ90" s="18">
        <f t="shared" si="229"/>
        <v>3.1077174121682871</v>
      </c>
      <c r="AS90" t="str">
        <f t="shared" si="258"/>
        <v>33 Protective service occupations</v>
      </c>
      <c r="AT90" s="18">
        <f t="shared" si="230"/>
        <v>-1.3945952151169116</v>
      </c>
      <c r="AU90" s="18">
        <f t="shared" si="230"/>
        <v>6.6325444391905686</v>
      </c>
      <c r="AV90" s="18">
        <f t="shared" si="230"/>
        <v>-4.9952872423021262</v>
      </c>
      <c r="AW90" s="18">
        <f t="shared" si="230"/>
        <v>1.644385499614498</v>
      </c>
      <c r="AX90" s="18">
        <f t="shared" si="231"/>
        <v>-0.18045370498717128</v>
      </c>
      <c r="AZ90" s="18">
        <f t="shared" si="232"/>
        <v>-0.6188587922403288</v>
      </c>
      <c r="BA90" s="18">
        <f t="shared" si="233"/>
        <v>2.0865621881010821</v>
      </c>
      <c r="BB90" s="18">
        <f t="shared" si="234"/>
        <v>1.6285211859965676</v>
      </c>
      <c r="BD90" t="str">
        <f t="shared" si="259"/>
        <v>33 Protective service occupations</v>
      </c>
      <c r="BE90" s="18">
        <f t="shared" si="235"/>
        <v>-1.9877932036233226</v>
      </c>
      <c r="BF90" s="18">
        <f t="shared" si="235"/>
        <v>24.302383624567291</v>
      </c>
      <c r="BG90" s="18">
        <f t="shared" si="235"/>
        <v>-7.4204606439166927</v>
      </c>
      <c r="BH90" s="18">
        <f t="shared" si="235"/>
        <v>-1.0931824556261849</v>
      </c>
      <c r="BI90" s="18">
        <f t="shared" si="236"/>
        <v>-1.7217757085786878</v>
      </c>
      <c r="BK90" s="18">
        <f t="shared" si="237"/>
        <v>-3.2489194846458402</v>
      </c>
      <c r="BL90" s="18">
        <f t="shared" si="238"/>
        <v>1.0592671735766945</v>
      </c>
      <c r="BM90" s="18">
        <f t="shared" si="239"/>
        <v>-1.6382395158072161</v>
      </c>
      <c r="BO90" t="str">
        <f t="shared" si="260"/>
        <v>33 Protective service occupations</v>
      </c>
      <c r="BP90" s="18">
        <f t="shared" si="240"/>
        <v>0.67263651272932989</v>
      </c>
      <c r="BQ90" s="18">
        <f t="shared" si="240"/>
        <v>1.227717944426443</v>
      </c>
      <c r="BR90" s="18">
        <f t="shared" si="240"/>
        <v>-4.7045630896072161</v>
      </c>
      <c r="BS90" s="18">
        <f t="shared" si="240"/>
        <v>-1.2756622472620549</v>
      </c>
      <c r="BT90" s="18">
        <f t="shared" si="241"/>
        <v>-2.207310203945867</v>
      </c>
      <c r="BV90" s="18">
        <f t="shared" si="242"/>
        <v>-2.4321231281542177</v>
      </c>
      <c r="BW90" s="18">
        <f t="shared" si="243"/>
        <v>1.3182107252311059</v>
      </c>
      <c r="BX90" s="18">
        <f t="shared" si="244"/>
        <v>-0.63944069442904983</v>
      </c>
      <c r="BZ90" t="str">
        <f t="shared" si="261"/>
        <v>33 Protective service occupations</v>
      </c>
      <c r="CA90" s="18">
        <f t="shared" si="245"/>
        <v>5.7166274420196173</v>
      </c>
      <c r="CB90" s="18">
        <f t="shared" si="245"/>
        <v>-16.841498308966496</v>
      </c>
      <c r="CC90" s="18">
        <f t="shared" si="245"/>
        <v>-3.5903790906260502</v>
      </c>
      <c r="CD90" s="18">
        <f t="shared" si="245"/>
        <v>-4.3508119106455574</v>
      </c>
      <c r="CE90" s="18">
        <f t="shared" si="246"/>
        <v>-4.948803487004283</v>
      </c>
      <c r="CG90" s="18">
        <f t="shared" si="247"/>
        <v>-4.0980030875848676</v>
      </c>
      <c r="CH90" s="18">
        <f t="shared" si="248"/>
        <v>1.5861457196666207</v>
      </c>
      <c r="CI90" s="18">
        <f t="shared" si="249"/>
        <v>-1.4758905243180798</v>
      </c>
      <c r="CK90" t="str">
        <f t="shared" si="262"/>
        <v>33 Protective service occupations</v>
      </c>
      <c r="CL90" s="18">
        <f t="shared" si="250"/>
        <v>-2.7833000258129514</v>
      </c>
      <c r="CM90" s="18">
        <f t="shared" si="250"/>
        <v>-15.271825304353627</v>
      </c>
      <c r="CN90" s="18">
        <f t="shared" si="250"/>
        <v>-7.4162496533368589</v>
      </c>
      <c r="CO90" s="18">
        <f t="shared" si="250"/>
        <v>-0.95061117683509222</v>
      </c>
      <c r="CP90" s="18">
        <f t="shared" si="251"/>
        <v>-3.9602035247782164</v>
      </c>
      <c r="CR90" s="18">
        <f t="shared" si="252"/>
        <v>-3.1544976110547185</v>
      </c>
      <c r="CS90" s="18">
        <f t="shared" si="253"/>
        <v>1.0178217987639071</v>
      </c>
      <c r="CT90" s="18">
        <f t="shared" si="254"/>
        <v>-1.6231633841396698</v>
      </c>
    </row>
    <row r="91" spans="1:98" x14ac:dyDescent="0.2">
      <c r="A91" t="str">
        <f t="shared" si="209"/>
        <v>34 Culture, media and sports occupations</v>
      </c>
      <c r="B91" s="18">
        <f t="shared" si="210"/>
        <v>9.0363831701810717</v>
      </c>
      <c r="C91" s="18">
        <f t="shared" si="210"/>
        <v>3.9924962047639845</v>
      </c>
      <c r="D91" s="18">
        <f t="shared" si="210"/>
        <v>-0.13882834263555521</v>
      </c>
      <c r="E91" s="18">
        <f t="shared" si="210"/>
        <v>1.5885962704171197</v>
      </c>
      <c r="F91" s="18">
        <f t="shared" si="211"/>
        <v>1.1933981749312927</v>
      </c>
      <c r="H91" s="18">
        <f t="shared" si="212"/>
        <v>1.0094931769996984</v>
      </c>
      <c r="I91" s="18">
        <f t="shared" si="213"/>
        <v>3.3164036563797294</v>
      </c>
      <c r="J91" s="18">
        <f t="shared" si="214"/>
        <v>3.9729384879591434</v>
      </c>
      <c r="L91" t="str">
        <f t="shared" si="255"/>
        <v>34 Culture, media and sports occupations</v>
      </c>
      <c r="M91" s="18">
        <f t="shared" si="215"/>
        <v>5.0442035919594952</v>
      </c>
      <c r="N91" s="18">
        <f t="shared" si="215"/>
        <v>-12.480131538873341</v>
      </c>
      <c r="O91" s="18">
        <f t="shared" si="215"/>
        <v>-0.87280977993595688</v>
      </c>
      <c r="P91" s="18">
        <f t="shared" si="215"/>
        <v>1.2457464630208248</v>
      </c>
      <c r="Q91" s="18">
        <f t="shared" si="216"/>
        <v>-0.33276582339406557</v>
      </c>
      <c r="S91" s="18">
        <f t="shared" si="217"/>
        <v>0.53457735977480159</v>
      </c>
      <c r="T91" s="18">
        <f t="shared" si="218"/>
        <v>3.182591237865684</v>
      </c>
      <c r="U91" s="18">
        <f t="shared" si="219"/>
        <v>3.5321466775635413</v>
      </c>
      <c r="W91" t="str">
        <f t="shared" si="256"/>
        <v>34 Culture, media and sports occupations</v>
      </c>
      <c r="X91" s="18">
        <f t="shared" si="220"/>
        <v>-0.62317274934575728</v>
      </c>
      <c r="Y91" s="18">
        <f t="shared" si="220"/>
        <v>-2.263035752652276</v>
      </c>
      <c r="Z91" s="18">
        <f t="shared" si="220"/>
        <v>-1.9966060090546467</v>
      </c>
      <c r="AA91" s="18">
        <f t="shared" si="220"/>
        <v>1.2567524328739532</v>
      </c>
      <c r="AB91" s="18">
        <f t="shared" si="221"/>
        <v>7.2587247895938845E-3</v>
      </c>
      <c r="AD91" s="18">
        <f t="shared" si="222"/>
        <v>0.16047334032234239</v>
      </c>
      <c r="AE91" s="18">
        <f t="shared" si="223"/>
        <v>2.6839062934061797</v>
      </c>
      <c r="AF91" s="18">
        <f t="shared" si="224"/>
        <v>2.7950693519937397</v>
      </c>
      <c r="AH91" t="str">
        <f t="shared" si="257"/>
        <v>34 Culture, media and sports occupations</v>
      </c>
      <c r="AI91" s="18">
        <f t="shared" si="225"/>
        <v>-4.5804484590324712</v>
      </c>
      <c r="AJ91" s="18">
        <f t="shared" si="225"/>
        <v>50.271371420059374</v>
      </c>
      <c r="AK91" s="18">
        <f t="shared" si="225"/>
        <v>-1.7121381106673605</v>
      </c>
      <c r="AL91" s="18">
        <f t="shared" si="225"/>
        <v>3.0738038030990955</v>
      </c>
      <c r="AM91" s="18">
        <f t="shared" si="226"/>
        <v>3.9749380226715481</v>
      </c>
      <c r="AO91" s="18">
        <f t="shared" si="227"/>
        <v>1.4531411864646016</v>
      </c>
      <c r="AP91" s="18">
        <f t="shared" si="228"/>
        <v>2.8327864596118468</v>
      </c>
      <c r="AQ91" s="18">
        <f t="shared" si="229"/>
        <v>3.8487710906214501</v>
      </c>
      <c r="AS91" t="str">
        <f t="shared" si="258"/>
        <v>34 Culture, media and sports occupations</v>
      </c>
      <c r="AT91" s="18">
        <f t="shared" si="230"/>
        <v>-2.1836844698945757</v>
      </c>
      <c r="AU91" s="18">
        <f t="shared" si="230"/>
        <v>6.2631775162705239</v>
      </c>
      <c r="AV91" s="18">
        <f t="shared" si="230"/>
        <v>-1.6833653450829322</v>
      </c>
      <c r="AW91" s="18">
        <f t="shared" si="230"/>
        <v>1.7408637566499685</v>
      </c>
      <c r="AX91" s="18">
        <f t="shared" si="231"/>
        <v>0.93214466363449322</v>
      </c>
      <c r="AZ91" s="18">
        <f t="shared" si="232"/>
        <v>0.58640387613495548</v>
      </c>
      <c r="BA91" s="18">
        <f t="shared" si="233"/>
        <v>2.6699333262935498</v>
      </c>
      <c r="BB91" s="18">
        <f t="shared" si="234"/>
        <v>3.0807975848207159</v>
      </c>
      <c r="BD91" t="str">
        <f t="shared" si="259"/>
        <v>34 Culture, media and sports occupations</v>
      </c>
      <c r="BE91" s="18">
        <f t="shared" si="235"/>
        <v>0.37936901014810065</v>
      </c>
      <c r="BF91" s="18">
        <f t="shared" si="235"/>
        <v>0.20728946276333815</v>
      </c>
      <c r="BG91" s="18">
        <f t="shared" si="235"/>
        <v>-5.0460996018049764</v>
      </c>
      <c r="BH91" s="18">
        <f t="shared" si="235"/>
        <v>1.5286052320092836</v>
      </c>
      <c r="BI91" s="18">
        <f t="shared" si="236"/>
        <v>-0.65483796215963785</v>
      </c>
      <c r="BK91" s="18">
        <f t="shared" si="237"/>
        <v>-0.71204869011536331</v>
      </c>
      <c r="BL91" s="18">
        <f t="shared" si="238"/>
        <v>1.9774060159388096</v>
      </c>
      <c r="BM91" s="18">
        <f t="shared" si="239"/>
        <v>1.4430932632673255</v>
      </c>
      <c r="BO91" t="str">
        <f t="shared" si="260"/>
        <v>34 Culture, media and sports occupations</v>
      </c>
      <c r="BP91" s="18">
        <f t="shared" si="240"/>
        <v>-3.3692804720905745</v>
      </c>
      <c r="BQ91" s="18">
        <f t="shared" si="240"/>
        <v>-21.438067415547824</v>
      </c>
      <c r="BR91" s="18">
        <f t="shared" si="240"/>
        <v>-5.9445558302580803</v>
      </c>
      <c r="BS91" s="18">
        <f t="shared" si="240"/>
        <v>-4.4094334212951836</v>
      </c>
      <c r="BT91" s="18">
        <f t="shared" si="241"/>
        <v>-6.0508969696078996</v>
      </c>
      <c r="BV91" s="18">
        <f t="shared" si="242"/>
        <v>-4.9239048246109469</v>
      </c>
      <c r="BW91" s="18">
        <f t="shared" si="243"/>
        <v>1.5314190907963043</v>
      </c>
      <c r="BX91" s="18">
        <f t="shared" si="244"/>
        <v>-2.1216239939361059</v>
      </c>
      <c r="BZ91" t="str">
        <f t="shared" si="261"/>
        <v>34 Culture, media and sports occupations</v>
      </c>
      <c r="CA91" s="18">
        <f t="shared" si="245"/>
        <v>1.9322363049422364</v>
      </c>
      <c r="CB91" s="18">
        <f t="shared" si="245"/>
        <v>-23.988833461934899</v>
      </c>
      <c r="CC91" s="18">
        <f t="shared" si="245"/>
        <v>-8.19021068760647</v>
      </c>
      <c r="CD91" s="18">
        <f t="shared" si="245"/>
        <v>-6.9403316635119783</v>
      </c>
      <c r="CE91" s="18">
        <f t="shared" si="246"/>
        <v>-8.4973683527939219</v>
      </c>
      <c r="CG91" s="18">
        <f t="shared" si="247"/>
        <v>-7.358837276485275</v>
      </c>
      <c r="CH91" s="18">
        <f t="shared" si="248"/>
        <v>1.2013040895506588</v>
      </c>
      <c r="CI91" s="18">
        <f t="shared" si="249"/>
        <v>-4.3411588802116707</v>
      </c>
      <c r="CK91" t="str">
        <f t="shared" si="262"/>
        <v>34 Culture, media and sports occupations</v>
      </c>
      <c r="CL91" s="18">
        <f t="shared" si="250"/>
        <v>6.223607350497451</v>
      </c>
      <c r="CM91" s="18">
        <f t="shared" si="250"/>
        <v>-18.60721841223657</v>
      </c>
      <c r="CN91" s="18">
        <f t="shared" si="250"/>
        <v>-0.77472290114709574</v>
      </c>
      <c r="CO91" s="18">
        <f t="shared" si="250"/>
        <v>4.3994609974907561</v>
      </c>
      <c r="CP91" s="18">
        <f t="shared" si="251"/>
        <v>1.1678460475598174</v>
      </c>
      <c r="CR91" s="18">
        <f t="shared" si="252"/>
        <v>2.6454282779450722</v>
      </c>
      <c r="CS91" s="18">
        <f t="shared" si="253"/>
        <v>2.2954965873189792</v>
      </c>
      <c r="CT91" s="18">
        <f t="shared" si="254"/>
        <v>4.316700159858855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8.567412160151644</v>
      </c>
      <c r="C92" s="18">
        <f t="shared" si="210"/>
        <v>-18.218537355231391</v>
      </c>
      <c r="D92" s="18">
        <f t="shared" si="210"/>
        <v>3.8548647750825005</v>
      </c>
      <c r="E92" s="18">
        <f t="shared" si="210"/>
        <v>2.7330715929599458</v>
      </c>
      <c r="F92" s="18">
        <f t="shared" si="211"/>
        <v>1.6232872893368944</v>
      </c>
      <c r="H92" s="18">
        <f t="shared" si="212"/>
        <v>3.1056498046498238</v>
      </c>
      <c r="I92" s="18">
        <f t="shared" si="213"/>
        <v>3.534426202984764</v>
      </c>
      <c r="J92" s="18">
        <f t="shared" si="214"/>
        <v>5.6043787003157375</v>
      </c>
      <c r="L92" t="str">
        <f t="shared" si="255"/>
        <v>35 Business and public service associate professionals</v>
      </c>
      <c r="M92" s="18">
        <f t="shared" si="215"/>
        <v>8.255858923729221</v>
      </c>
      <c r="N92" s="18">
        <f t="shared" si="215"/>
        <v>-14.953740043277541</v>
      </c>
      <c r="O92" s="18">
        <f t="shared" si="215"/>
        <v>2.623309973406629</v>
      </c>
      <c r="P92" s="18">
        <f t="shared" si="215"/>
        <v>1.7908129743765544</v>
      </c>
      <c r="Q92" s="18">
        <f t="shared" si="216"/>
        <v>0.91034622290244727</v>
      </c>
      <c r="S92" s="18">
        <f t="shared" si="217"/>
        <v>2.0675588834292657</v>
      </c>
      <c r="T92" s="18">
        <f t="shared" si="218"/>
        <v>3.4095961794209373</v>
      </c>
      <c r="U92" s="18">
        <f t="shared" si="219"/>
        <v>4.7740819017022984</v>
      </c>
      <c r="W92" t="str">
        <f t="shared" si="256"/>
        <v>35 Business and public service associate professionals</v>
      </c>
      <c r="X92" s="18">
        <f t="shared" si="220"/>
        <v>-0.59187905517698036</v>
      </c>
      <c r="Y92" s="18">
        <f t="shared" si="220"/>
        <v>8.7076413819741294</v>
      </c>
      <c r="Z92" s="18">
        <f t="shared" si="220"/>
        <v>1.017864436440763</v>
      </c>
      <c r="AA92" s="18">
        <f t="shared" si="220"/>
        <v>1.4627493979453732</v>
      </c>
      <c r="AB92" s="18">
        <f t="shared" si="221"/>
        <v>1.7612254603488697</v>
      </c>
      <c r="AD92" s="18">
        <f t="shared" si="222"/>
        <v>1.3142371376356987</v>
      </c>
      <c r="AE92" s="18">
        <f t="shared" si="223"/>
        <v>3.0779607636106876</v>
      </c>
      <c r="AF92" s="18">
        <f t="shared" si="224"/>
        <v>3.9658601509559022</v>
      </c>
      <c r="AH92" t="str">
        <f t="shared" si="257"/>
        <v>35 Business and public service associate professionals</v>
      </c>
      <c r="AI92" s="18">
        <f t="shared" si="225"/>
        <v>-1.2728830670061919</v>
      </c>
      <c r="AJ92" s="18">
        <f t="shared" si="225"/>
        <v>13.275468504321131</v>
      </c>
      <c r="AK92" s="18">
        <f t="shared" si="225"/>
        <v>0.67825406119383924</v>
      </c>
      <c r="AL92" s="18">
        <f t="shared" si="225"/>
        <v>1.5312477002626945</v>
      </c>
      <c r="AM92" s="18">
        <f t="shared" si="226"/>
        <v>1.9590352071097605</v>
      </c>
      <c r="AO92" s="18">
        <f t="shared" si="227"/>
        <v>1.2461165000618335</v>
      </c>
      <c r="AP92" s="18">
        <f t="shared" si="228"/>
        <v>2.9001811998234928</v>
      </c>
      <c r="AQ92" s="18">
        <f t="shared" si="229"/>
        <v>3.7600345112448696</v>
      </c>
      <c r="AS92" t="str">
        <f t="shared" si="258"/>
        <v>35 Business and public service associate professionals</v>
      </c>
      <c r="AT92" s="18">
        <f t="shared" si="230"/>
        <v>-1.4904494930927492</v>
      </c>
      <c r="AU92" s="18">
        <f t="shared" si="230"/>
        <v>12.551959904961585</v>
      </c>
      <c r="AV92" s="18">
        <f t="shared" si="230"/>
        <v>0.84299017866120707</v>
      </c>
      <c r="AW92" s="18">
        <f t="shared" si="230"/>
        <v>1.6978781748977712</v>
      </c>
      <c r="AX92" s="18">
        <f t="shared" si="231"/>
        <v>2.074858059288065</v>
      </c>
      <c r="AZ92" s="18">
        <f t="shared" si="232"/>
        <v>1.4121132794993274</v>
      </c>
      <c r="BA92" s="18">
        <f t="shared" si="233"/>
        <v>2.9311389933105225</v>
      </c>
      <c r="BB92" s="18">
        <f t="shared" si="234"/>
        <v>3.9053281280439611</v>
      </c>
      <c r="BD92" t="str">
        <f t="shared" si="259"/>
        <v>35 Business and public service associate professionals</v>
      </c>
      <c r="BE92" s="18">
        <f t="shared" si="235"/>
        <v>-0.52445965558972629</v>
      </c>
      <c r="BF92" s="18">
        <f t="shared" si="235"/>
        <v>20.816205636739426</v>
      </c>
      <c r="BG92" s="18">
        <f t="shared" si="235"/>
        <v>-1.6988896986793511</v>
      </c>
      <c r="BH92" s="18">
        <f t="shared" si="235"/>
        <v>0.42288722481789165</v>
      </c>
      <c r="BI92" s="18">
        <f t="shared" si="236"/>
        <v>0.91431379883484265</v>
      </c>
      <c r="BK92" s="18">
        <f t="shared" si="237"/>
        <v>-0.28941214246601676</v>
      </c>
      <c r="BL92" s="18">
        <f t="shared" si="238"/>
        <v>2.2883029204751271</v>
      </c>
      <c r="BM92" s="18">
        <f t="shared" si="239"/>
        <v>2.0787011636669073</v>
      </c>
      <c r="BO92" t="str">
        <f t="shared" si="260"/>
        <v>35 Business and public service associate professionals</v>
      </c>
      <c r="BP92" s="18">
        <f t="shared" si="240"/>
        <v>-0.86766436079334097</v>
      </c>
      <c r="BQ92" s="18">
        <f t="shared" si="240"/>
        <v>6.3464961184945157</v>
      </c>
      <c r="BR92" s="18">
        <f t="shared" si="240"/>
        <v>-1.624525900652396</v>
      </c>
      <c r="BS92" s="18">
        <f t="shared" si="240"/>
        <v>-0.79870623842646093</v>
      </c>
      <c r="BT92" s="18">
        <f t="shared" si="241"/>
        <v>-0.62648056126353158</v>
      </c>
      <c r="BV92" s="18">
        <f t="shared" si="242"/>
        <v>-1.0747468660016302</v>
      </c>
      <c r="BW92" s="18">
        <f t="shared" si="243"/>
        <v>1.997274221842682</v>
      </c>
      <c r="BX92" s="18">
        <f t="shared" si="244"/>
        <v>1.1986623341888381</v>
      </c>
      <c r="BZ92" t="str">
        <f t="shared" si="261"/>
        <v>35 Business and public service associate professionals</v>
      </c>
      <c r="CA92" s="18">
        <f t="shared" si="245"/>
        <v>3.3657568675050653</v>
      </c>
      <c r="CB92" s="18">
        <f t="shared" si="245"/>
        <v>-15.847469401157488</v>
      </c>
      <c r="CC92" s="18">
        <f t="shared" si="245"/>
        <v>-2.4462211848036208</v>
      </c>
      <c r="CD92" s="18">
        <f t="shared" si="245"/>
        <v>-4.7844339626577304</v>
      </c>
      <c r="CE92" s="18">
        <f t="shared" si="246"/>
        <v>-4.7975883521393703</v>
      </c>
      <c r="CG92" s="18">
        <f t="shared" si="247"/>
        <v>-4.0113240174190823</v>
      </c>
      <c r="CH92" s="18">
        <f t="shared" si="248"/>
        <v>1.6284730521641588</v>
      </c>
      <c r="CI92" s="18">
        <f t="shared" si="249"/>
        <v>-1.3520334820029567</v>
      </c>
      <c r="CK92" t="str">
        <f t="shared" si="262"/>
        <v>35 Business and public service associate professionals</v>
      </c>
      <c r="CL92" s="18">
        <f t="shared" si="250"/>
        <v>1.568941956137393</v>
      </c>
      <c r="CM92" s="18">
        <f t="shared" si="250"/>
        <v>-22.008917545407503</v>
      </c>
      <c r="CN92" s="18">
        <f t="shared" si="250"/>
        <v>-1.1676558618799349</v>
      </c>
      <c r="CO92" s="18">
        <f t="shared" si="250"/>
        <v>0.48337339750856856</v>
      </c>
      <c r="CP92" s="18">
        <f t="shared" si="251"/>
        <v>-1.6062175609931506</v>
      </c>
      <c r="CR92" s="18">
        <f t="shared" si="252"/>
        <v>-7.0011713738482584E-2</v>
      </c>
      <c r="CS92" s="18">
        <f t="shared" si="253"/>
        <v>2.0176171625903683</v>
      </c>
      <c r="CT92" s="18">
        <f t="shared" si="254"/>
        <v>1.9647524652414372</v>
      </c>
    </row>
    <row r="93" spans="1:98" x14ac:dyDescent="0.2">
      <c r="A93" t="str">
        <f t="shared" si="209"/>
        <v>41 Administrative occupations</v>
      </c>
      <c r="B93" s="18">
        <f t="shared" si="210"/>
        <v>4.7923208059600597</v>
      </c>
      <c r="C93" s="18">
        <f t="shared" si="210"/>
        <v>-16.279904140071512</v>
      </c>
      <c r="D93" s="18">
        <f t="shared" si="210"/>
        <v>4.1031015017428896</v>
      </c>
      <c r="E93" s="18">
        <f t="shared" si="210"/>
        <v>2.2295900294695858</v>
      </c>
      <c r="F93" s="18">
        <f t="shared" si="211"/>
        <v>1.5359042029017278</v>
      </c>
      <c r="H93" s="18">
        <f t="shared" si="212"/>
        <v>2.8503172356314499</v>
      </c>
      <c r="I93" s="18">
        <f t="shared" si="213"/>
        <v>3.7164607969102814</v>
      </c>
      <c r="J93" s="18">
        <f t="shared" si="214"/>
        <v>5.5644836833705469</v>
      </c>
      <c r="L93" t="str">
        <f t="shared" si="255"/>
        <v>41 Administrative occupations</v>
      </c>
      <c r="M93" s="18">
        <f t="shared" si="215"/>
        <v>6.5970782509424675</v>
      </c>
      <c r="N93" s="18">
        <f t="shared" si="215"/>
        <v>-16.23626340107802</v>
      </c>
      <c r="O93" s="18">
        <f t="shared" si="215"/>
        <v>4.742269090176543</v>
      </c>
      <c r="P93" s="18">
        <f t="shared" si="215"/>
        <v>2.1099144051924812</v>
      </c>
      <c r="Q93" s="18">
        <f t="shared" si="216"/>
        <v>1.6591714764608634</v>
      </c>
      <c r="S93" s="18">
        <f t="shared" si="217"/>
        <v>2.9799320127029683</v>
      </c>
      <c r="T93" s="18">
        <f t="shared" si="218"/>
        <v>3.9613125624065271</v>
      </c>
      <c r="U93" s="18">
        <f t="shared" si="219"/>
        <v>5.8444404729788069</v>
      </c>
      <c r="W93" t="str">
        <f t="shared" si="256"/>
        <v>41 Administrative occupations</v>
      </c>
      <c r="X93" s="18">
        <f t="shared" si="220"/>
        <v>-1.2472893725868461</v>
      </c>
      <c r="Y93" s="18">
        <f t="shared" si="220"/>
        <v>11.404414005468212</v>
      </c>
      <c r="Z93" s="18">
        <f t="shared" si="220"/>
        <v>3.5118083177230641</v>
      </c>
      <c r="AA93" s="18">
        <f t="shared" si="220"/>
        <v>2.0950767055360808</v>
      </c>
      <c r="AB93" s="18">
        <f t="shared" si="221"/>
        <v>3.0964573605164247</v>
      </c>
      <c r="AD93" s="18">
        <f t="shared" si="222"/>
        <v>2.5651528835611614</v>
      </c>
      <c r="AE93" s="18">
        <f t="shared" si="223"/>
        <v>3.7450941797030568</v>
      </c>
      <c r="AF93" s="18">
        <f t="shared" si="224"/>
        <v>5.3906693335482148</v>
      </c>
      <c r="AH93" t="str">
        <f t="shared" si="257"/>
        <v>41 Administrative occupations</v>
      </c>
      <c r="AI93" s="18">
        <f t="shared" si="225"/>
        <v>-9.8057432546971857E-2</v>
      </c>
      <c r="AJ93" s="18">
        <f t="shared" si="225"/>
        <v>11.671643592911929</v>
      </c>
      <c r="AK93" s="18">
        <f t="shared" si="225"/>
        <v>2.3201797124099199</v>
      </c>
      <c r="AL93" s="18">
        <f t="shared" si="225"/>
        <v>1.9633891357657252</v>
      </c>
      <c r="AM93" s="18">
        <f t="shared" si="226"/>
        <v>2.6566293033181143</v>
      </c>
      <c r="AO93" s="18">
        <f t="shared" si="227"/>
        <v>2.0821808767382821</v>
      </c>
      <c r="AP93" s="18">
        <f t="shared" si="228"/>
        <v>3.686840789427337</v>
      </c>
      <c r="AQ93" s="18">
        <f t="shared" si="229"/>
        <v>5.015438956681284</v>
      </c>
      <c r="AS93" t="str">
        <f t="shared" si="258"/>
        <v>41 Administrative occupations</v>
      </c>
      <c r="AT93" s="18">
        <f t="shared" si="230"/>
        <v>-1.2042829331768257</v>
      </c>
      <c r="AU93" s="18">
        <f t="shared" si="230"/>
        <v>13.352548026067623</v>
      </c>
      <c r="AV93" s="18">
        <f t="shared" si="230"/>
        <v>1.9236845594527541</v>
      </c>
      <c r="AW93" s="18">
        <f t="shared" si="230"/>
        <v>1.8091238164669621</v>
      </c>
      <c r="AX93" s="18">
        <f t="shared" si="231"/>
        <v>2.5308638221783974</v>
      </c>
      <c r="AZ93" s="18">
        <f t="shared" si="232"/>
        <v>1.8472964164644612</v>
      </c>
      <c r="BA93" s="18">
        <f t="shared" si="233"/>
        <v>3.4883125569730167</v>
      </c>
      <c r="BB93" s="18">
        <f t="shared" si="234"/>
        <v>4.6890629948103335</v>
      </c>
      <c r="BD93" t="str">
        <f t="shared" si="259"/>
        <v>41 Administrative occupations</v>
      </c>
      <c r="BE93" s="18">
        <f t="shared" si="235"/>
        <v>-1.6417595073579538</v>
      </c>
      <c r="BF93" s="18">
        <f t="shared" si="235"/>
        <v>13.211287410913307</v>
      </c>
      <c r="BG93" s="18">
        <f t="shared" si="235"/>
        <v>7.7404729368124592E-2</v>
      </c>
      <c r="BH93" s="18">
        <f t="shared" si="235"/>
        <v>-0.46640822312870034</v>
      </c>
      <c r="BI93" s="18">
        <f t="shared" si="236"/>
        <v>0.50881820718289283</v>
      </c>
      <c r="BK93" s="18">
        <f t="shared" si="237"/>
        <v>-0.28546637199444724</v>
      </c>
      <c r="BL93" s="18">
        <f t="shared" si="238"/>
        <v>2.6386493211048245</v>
      </c>
      <c r="BM93" s="18">
        <f t="shared" si="239"/>
        <v>2.4416935923098348</v>
      </c>
      <c r="BO93" t="str">
        <f t="shared" si="260"/>
        <v>41 Administrative occupations</v>
      </c>
      <c r="BP93" s="18">
        <f t="shared" si="240"/>
        <v>-2.8704472780771928</v>
      </c>
      <c r="BQ93" s="18">
        <f t="shared" si="240"/>
        <v>3.9870143811087555</v>
      </c>
      <c r="BR93" s="18">
        <f t="shared" si="240"/>
        <v>-1.3710657981928942</v>
      </c>
      <c r="BS93" s="18">
        <f t="shared" si="240"/>
        <v>-2.6477565415001347</v>
      </c>
      <c r="BT93" s="18">
        <f t="shared" si="241"/>
        <v>-1.8469547824010224</v>
      </c>
      <c r="BV93" s="18">
        <f t="shared" si="242"/>
        <v>-2.2240398241299975</v>
      </c>
      <c r="BW93" s="18">
        <f t="shared" si="243"/>
        <v>2.0503564597465163</v>
      </c>
      <c r="BX93" s="18">
        <f t="shared" si="244"/>
        <v>0.44902808782663062</v>
      </c>
      <c r="BZ93" t="str">
        <f t="shared" si="261"/>
        <v>41 Administrative occupations</v>
      </c>
      <c r="CA93" s="18">
        <f t="shared" si="245"/>
        <v>-5.8602685167632007</v>
      </c>
      <c r="CB93" s="18">
        <f t="shared" si="245"/>
        <v>-10.262286741915682</v>
      </c>
      <c r="CC93" s="18">
        <f t="shared" si="245"/>
        <v>-4.9013864074482054</v>
      </c>
      <c r="CD93" s="18">
        <f t="shared" si="245"/>
        <v>-9.6483803935657022</v>
      </c>
      <c r="CE93" s="18">
        <f t="shared" si="246"/>
        <v>-8.2300840146007026</v>
      </c>
      <c r="CG93" s="18">
        <f t="shared" si="247"/>
        <v>-8.092978923216009</v>
      </c>
      <c r="CH93" s="18">
        <f t="shared" si="248"/>
        <v>1.3488883110628569</v>
      </c>
      <c r="CI93" s="18">
        <f t="shared" si="249"/>
        <v>-4.4576637870437974</v>
      </c>
      <c r="CK93" t="str">
        <f t="shared" si="262"/>
        <v>41 Administrative occupations</v>
      </c>
      <c r="CL93" s="18">
        <f t="shared" si="250"/>
        <v>-4.9722408558062643</v>
      </c>
      <c r="CM93" s="18">
        <f t="shared" si="250"/>
        <v>-21.900573063180151</v>
      </c>
      <c r="CN93" s="18">
        <f t="shared" si="250"/>
        <v>0.50062134331747554</v>
      </c>
      <c r="CO93" s="18">
        <f t="shared" si="250"/>
        <v>-1.2286754605630668</v>
      </c>
      <c r="CP93" s="18">
        <f t="shared" si="251"/>
        <v>-2.138352591283732</v>
      </c>
      <c r="CR93" s="18">
        <f t="shared" si="252"/>
        <v>-0.65557492345483803</v>
      </c>
      <c r="CS93" s="18">
        <f t="shared" si="253"/>
        <v>2.0087548073706607</v>
      </c>
      <c r="CT93" s="18">
        <f t="shared" si="254"/>
        <v>1.518490917118176</v>
      </c>
    </row>
    <row r="94" spans="1:98" x14ac:dyDescent="0.2">
      <c r="A94" t="str">
        <f t="shared" si="209"/>
        <v>42 Secretarial and related occupations</v>
      </c>
      <c r="B94" s="18">
        <f t="shared" si="210"/>
        <v>7.9939277688688248</v>
      </c>
      <c r="C94" s="18">
        <f t="shared" si="210"/>
        <v>-11.354870318915278</v>
      </c>
      <c r="D94" s="18">
        <f t="shared" si="210"/>
        <v>8.2186887599968284</v>
      </c>
      <c r="E94" s="18">
        <f t="shared" si="210"/>
        <v>4.3308193836901987</v>
      </c>
      <c r="F94" s="18">
        <f t="shared" si="211"/>
        <v>4.4613838748819967</v>
      </c>
      <c r="H94" s="18">
        <f t="shared" si="212"/>
        <v>5.611003189649244</v>
      </c>
      <c r="I94" s="18">
        <f t="shared" si="213"/>
        <v>5.2827393866239802</v>
      </c>
      <c r="J94" s="18">
        <f t="shared" si="214"/>
        <v>8.5693226912359588</v>
      </c>
      <c r="L94" t="str">
        <f t="shared" si="255"/>
        <v>42 Secretarial and related occupations</v>
      </c>
      <c r="M94" s="18">
        <f t="shared" si="215"/>
        <v>4.8949720873113778</v>
      </c>
      <c r="N94" s="18">
        <f t="shared" si="215"/>
        <v>-16.470164400307642</v>
      </c>
      <c r="O94" s="18">
        <f t="shared" si="215"/>
        <v>5.4985768677817903</v>
      </c>
      <c r="P94" s="18">
        <f t="shared" si="215"/>
        <v>1.3183505155038633</v>
      </c>
      <c r="Q94" s="18">
        <f t="shared" si="216"/>
        <v>1.3759025535767577</v>
      </c>
      <c r="S94" s="18">
        <f t="shared" si="217"/>
        <v>2.693023576724296</v>
      </c>
      <c r="T94" s="18">
        <f t="shared" si="218"/>
        <v>4.2878027467973645</v>
      </c>
      <c r="U94" s="18">
        <f t="shared" si="219"/>
        <v>5.9120947041865657</v>
      </c>
      <c r="W94" t="str">
        <f t="shared" si="256"/>
        <v>42 Secretarial and related occupations</v>
      </c>
      <c r="X94" s="18">
        <f t="shared" si="220"/>
        <v>-0.35492551004641104</v>
      </c>
      <c r="Y94" s="18">
        <f t="shared" si="220"/>
        <v>9.5737750363650509</v>
      </c>
      <c r="Z94" s="18">
        <f t="shared" si="220"/>
        <v>4.5921204212000966</v>
      </c>
      <c r="AA94" s="18">
        <f t="shared" si="220"/>
        <v>5.162458192387942</v>
      </c>
      <c r="AB94" s="18">
        <f t="shared" si="221"/>
        <v>5.2538637347486761</v>
      </c>
      <c r="AD94" s="18">
        <f t="shared" si="222"/>
        <v>4.9720008773522117</v>
      </c>
      <c r="AE94" s="18">
        <f t="shared" si="223"/>
        <v>4.4002510721849353</v>
      </c>
      <c r="AF94" s="18">
        <f t="shared" si="224"/>
        <v>7.5471060324564743</v>
      </c>
      <c r="AH94" t="str">
        <f t="shared" si="257"/>
        <v>42 Secretarial and related occupations</v>
      </c>
      <c r="AI94" s="18">
        <f t="shared" si="225"/>
        <v>-1.20921851924497</v>
      </c>
      <c r="AJ94" s="18">
        <f t="shared" si="225"/>
        <v>13.456112959176124</v>
      </c>
      <c r="AK94" s="18">
        <f t="shared" si="225"/>
        <v>1.6735141377520968</v>
      </c>
      <c r="AL94" s="18">
        <f t="shared" si="225"/>
        <v>-0.20103057529389234</v>
      </c>
      <c r="AM94" s="18">
        <f t="shared" si="226"/>
        <v>1.1889238888292741</v>
      </c>
      <c r="AO94" s="18">
        <f t="shared" si="227"/>
        <v>0.41994576460795408</v>
      </c>
      <c r="AP94" s="18">
        <f t="shared" si="228"/>
        <v>3.497431891093572</v>
      </c>
      <c r="AQ94" s="18">
        <f t="shared" si="229"/>
        <v>3.7600115889675934</v>
      </c>
      <c r="AS94" t="str">
        <f t="shared" si="258"/>
        <v>42 Secretarial and related occupations</v>
      </c>
      <c r="AT94" s="18">
        <f t="shared" si="230"/>
        <v>-1.4588314439572314</v>
      </c>
      <c r="AU94" s="18">
        <f t="shared" si="230"/>
        <v>9.4997994587344703</v>
      </c>
      <c r="AV94" s="18">
        <f t="shared" si="230"/>
        <v>2.1340727337169962</v>
      </c>
      <c r="AW94" s="18">
        <f t="shared" si="230"/>
        <v>2.9050363662634249</v>
      </c>
      <c r="AX94" s="18">
        <f t="shared" si="231"/>
        <v>3.0628279684510096</v>
      </c>
      <c r="AZ94" s="18">
        <f t="shared" si="232"/>
        <v>2.6474040204455651</v>
      </c>
      <c r="BA94" s="18">
        <f t="shared" si="233"/>
        <v>3.5450563853365979</v>
      </c>
      <c r="BB94" s="18">
        <f t="shared" si="234"/>
        <v>5.2881792139365613</v>
      </c>
      <c r="BD94" t="str">
        <f t="shared" si="259"/>
        <v>42 Secretarial and related occupations</v>
      </c>
      <c r="BE94" s="18">
        <f t="shared" si="235"/>
        <v>-1.3823515949623721</v>
      </c>
      <c r="BF94" s="18">
        <f t="shared" si="235"/>
        <v>3.6853346173491452</v>
      </c>
      <c r="BG94" s="18">
        <f t="shared" si="235"/>
        <v>2.6263268073793977</v>
      </c>
      <c r="BH94" s="18">
        <f t="shared" si="235"/>
        <v>-4.3926631782120751</v>
      </c>
      <c r="BI94" s="18">
        <f t="shared" si="236"/>
        <v>-1.7556198925922972</v>
      </c>
      <c r="BK94" s="18">
        <f t="shared" si="237"/>
        <v>-2.1080283846600545</v>
      </c>
      <c r="BL94" s="18">
        <f t="shared" si="238"/>
        <v>2.9292097154401953</v>
      </c>
      <c r="BM94" s="18">
        <f t="shared" si="239"/>
        <v>1.5978498068819347</v>
      </c>
      <c r="BO94" t="str">
        <f t="shared" si="260"/>
        <v>42 Secretarial and related occupations</v>
      </c>
      <c r="BP94" s="18">
        <f t="shared" si="240"/>
        <v>-6.0835266722377384</v>
      </c>
      <c r="BQ94" s="18">
        <f t="shared" si="240"/>
        <v>0.87928655797018251</v>
      </c>
      <c r="BR94" s="18">
        <f t="shared" si="240"/>
        <v>-7.6582585481169136</v>
      </c>
      <c r="BS94" s="18">
        <f t="shared" si="240"/>
        <v>-13.313343300135649</v>
      </c>
      <c r="BT94" s="18">
        <f t="shared" si="241"/>
        <v>-10.742508437561238</v>
      </c>
      <c r="BV94" s="18">
        <f t="shared" si="242"/>
        <v>-11.467881654778623</v>
      </c>
      <c r="BW94" s="18">
        <f t="shared" si="243"/>
        <v>1.3845704610002674</v>
      </c>
      <c r="BX94" s="18">
        <f t="shared" si="244"/>
        <v>-6.0850975925648365</v>
      </c>
      <c r="BZ94" t="str">
        <f t="shared" si="261"/>
        <v>42 Secretarial and related occupations</v>
      </c>
      <c r="CA94" s="18">
        <f t="shared" si="245"/>
        <v>-7.7835604305845791</v>
      </c>
      <c r="CB94" s="18">
        <f t="shared" si="245"/>
        <v>1.2472602954233691</v>
      </c>
      <c r="CC94" s="18">
        <f t="shared" si="245"/>
        <v>-8.3074103481852397</v>
      </c>
      <c r="CD94" s="18">
        <f t="shared" si="245"/>
        <v>-14.148759238605768</v>
      </c>
      <c r="CE94" s="18">
        <f t="shared" si="246"/>
        <v>-11.456330853478402</v>
      </c>
      <c r="CG94" s="18">
        <f t="shared" si="247"/>
        <v>-12.24420661245864</v>
      </c>
      <c r="CH94" s="18">
        <f t="shared" si="248"/>
        <v>1.2631425054211443</v>
      </c>
      <c r="CI94" s="18">
        <f t="shared" si="249"/>
        <v>-6.7924410435735378</v>
      </c>
      <c r="CK94" t="str">
        <f t="shared" si="262"/>
        <v>42 Secretarial and related occupations</v>
      </c>
      <c r="CL94" s="18">
        <f t="shared" si="250"/>
        <v>-2.8493373643420639</v>
      </c>
      <c r="CM94" s="18">
        <f t="shared" si="250"/>
        <v>-28.742843978986521</v>
      </c>
      <c r="CN94" s="18">
        <f t="shared" si="250"/>
        <v>4.5191776935190386</v>
      </c>
      <c r="CO94" s="18">
        <f t="shared" si="250"/>
        <v>-2.2901697248891351</v>
      </c>
      <c r="CP94" s="18">
        <f t="shared" si="251"/>
        <v>-2.1610153138419519</v>
      </c>
      <c r="CR94" s="18">
        <f t="shared" si="252"/>
        <v>-7.1162765376497905E-2</v>
      </c>
      <c r="CS94" s="18">
        <f t="shared" si="253"/>
        <v>2.8597603402502392</v>
      </c>
      <c r="CT94" s="18">
        <f t="shared" si="254"/>
        <v>2.8118898497105249</v>
      </c>
    </row>
    <row r="95" spans="1:98" x14ac:dyDescent="0.2">
      <c r="A95" t="str">
        <f t="shared" si="209"/>
        <v>51 Skilled agricultural and related trades</v>
      </c>
      <c r="B95" s="18">
        <f t="shared" si="210"/>
        <v>25.094968965556696</v>
      </c>
      <c r="C95" s="18">
        <f t="shared" si="210"/>
        <v>60.673467094841207</v>
      </c>
      <c r="D95" s="18">
        <f t="shared" si="210"/>
        <v>1.5264167358306491</v>
      </c>
      <c r="E95" s="18">
        <f t="shared" si="210"/>
        <v>1.7051456930690989</v>
      </c>
      <c r="F95" s="18">
        <f t="shared" si="211"/>
        <v>4.5964139187304243</v>
      </c>
      <c r="H95" s="18">
        <f t="shared" si="212"/>
        <v>1.6455344415678308</v>
      </c>
      <c r="I95" s="18">
        <f t="shared" si="213"/>
        <v>3.9346881063695882</v>
      </c>
      <c r="J95" s="18">
        <f t="shared" si="214"/>
        <v>4.940903448244538</v>
      </c>
      <c r="L95" t="str">
        <f t="shared" si="255"/>
        <v>51 Skilled agricultural and related trades</v>
      </c>
      <c r="M95" s="18">
        <f t="shared" si="215"/>
        <v>1.7939955849588962</v>
      </c>
      <c r="N95" s="18">
        <f t="shared" si="215"/>
        <v>-2.6302416543474316</v>
      </c>
      <c r="O95" s="18">
        <f t="shared" si="215"/>
        <v>0.92388091815509554</v>
      </c>
      <c r="P95" s="18">
        <f t="shared" si="215"/>
        <v>3.1096026877146299</v>
      </c>
      <c r="Q95" s="18">
        <f t="shared" si="216"/>
        <v>2.0555338085627817</v>
      </c>
      <c r="S95" s="18">
        <f t="shared" si="217"/>
        <v>2.3758191527184058</v>
      </c>
      <c r="T95" s="18">
        <f t="shared" si="218"/>
        <v>3.5609689149564749</v>
      </c>
      <c r="U95" s="18">
        <f t="shared" si="219"/>
        <v>5.1119122762962155</v>
      </c>
      <c r="W95" t="str">
        <f t="shared" si="256"/>
        <v>51 Skilled agricultural and related trades</v>
      </c>
      <c r="X95" s="18">
        <f t="shared" si="220"/>
        <v>-6.886129809798347</v>
      </c>
      <c r="Y95" s="18">
        <f t="shared" si="220"/>
        <v>29.933310033736959</v>
      </c>
      <c r="Z95" s="18">
        <f t="shared" si="220"/>
        <v>2.6388585906117479</v>
      </c>
      <c r="AA95" s="18">
        <f t="shared" si="220"/>
        <v>3.0444552912754164</v>
      </c>
      <c r="AB95" s="18">
        <f t="shared" si="221"/>
        <v>4.4198020517202563</v>
      </c>
      <c r="AD95" s="18">
        <f t="shared" si="222"/>
        <v>2.909078615174554</v>
      </c>
      <c r="AE95" s="18">
        <f t="shared" si="223"/>
        <v>4.311152911264382</v>
      </c>
      <c r="AF95" s="18">
        <f t="shared" si="224"/>
        <v>6.0715727529987218</v>
      </c>
      <c r="AH95" t="str">
        <f t="shared" si="257"/>
        <v>51 Skilled agricultural and related trades</v>
      </c>
      <c r="AI95" s="18">
        <f t="shared" si="225"/>
        <v>-3.7934206479409038</v>
      </c>
      <c r="AJ95" s="18">
        <f t="shared" si="225"/>
        <v>11.961572552768862</v>
      </c>
      <c r="AK95" s="18">
        <f t="shared" si="225"/>
        <v>1.5591959566874314</v>
      </c>
      <c r="AL95" s="18">
        <f t="shared" si="225"/>
        <v>1.869693490241664</v>
      </c>
      <c r="AM95" s="18">
        <f t="shared" si="226"/>
        <v>2.3751858906062795</v>
      </c>
      <c r="AO95" s="18">
        <f t="shared" si="227"/>
        <v>1.7660889792392886</v>
      </c>
      <c r="AP95" s="18">
        <f t="shared" si="228"/>
        <v>4.048152843025199</v>
      </c>
      <c r="AQ95" s="18">
        <f t="shared" si="229"/>
        <v>5.1165082329450051</v>
      </c>
      <c r="AS95" t="str">
        <f t="shared" si="258"/>
        <v>51 Skilled agricultural and related trades</v>
      </c>
      <c r="AT95" s="18">
        <f t="shared" si="230"/>
        <v>-6.1636846743728491</v>
      </c>
      <c r="AU95" s="18">
        <f t="shared" si="230"/>
        <v>21.584643304809383</v>
      </c>
      <c r="AV95" s="18">
        <f t="shared" si="230"/>
        <v>2.0175047933538526</v>
      </c>
      <c r="AW95" s="18">
        <f t="shared" si="230"/>
        <v>2.8295221877909116</v>
      </c>
      <c r="AX95" s="18">
        <f t="shared" si="231"/>
        <v>3.6547955288321443</v>
      </c>
      <c r="AZ95" s="18">
        <f t="shared" si="232"/>
        <v>2.5581341045805228</v>
      </c>
      <c r="BA95" s="18">
        <f t="shared" si="233"/>
        <v>3.9631030380322008</v>
      </c>
      <c r="BB95" s="18">
        <f t="shared" si="234"/>
        <v>5.5614201144291053</v>
      </c>
      <c r="BD95" t="str">
        <f t="shared" si="259"/>
        <v>51 Skilled agricultural and related trades</v>
      </c>
      <c r="BE95" s="18">
        <f t="shared" si="235"/>
        <v>-8.431223866200666</v>
      </c>
      <c r="BF95" s="18">
        <f t="shared" si="235"/>
        <v>20.663242695333484</v>
      </c>
      <c r="BG95" s="18">
        <f t="shared" si="235"/>
        <v>-2.6567705480655124</v>
      </c>
      <c r="BH95" s="18">
        <f t="shared" si="235"/>
        <v>0.96256930788414241</v>
      </c>
      <c r="BI95" s="18">
        <f t="shared" si="236"/>
        <v>0.93556775580769802</v>
      </c>
      <c r="BK95" s="18">
        <f t="shared" si="237"/>
        <v>-0.25858783754402204</v>
      </c>
      <c r="BL95" s="18">
        <f t="shared" si="238"/>
        <v>2.6976072815282359</v>
      </c>
      <c r="BM95" s="18">
        <f t="shared" si="239"/>
        <v>2.5205338114544062</v>
      </c>
      <c r="BO95" t="str">
        <f t="shared" si="260"/>
        <v>51 Skilled agricultural and related trades</v>
      </c>
      <c r="BP95" s="18">
        <f t="shared" si="240"/>
        <v>-4.5971241203617064</v>
      </c>
      <c r="BQ95" s="18">
        <f t="shared" si="240"/>
        <v>-2.6019561400870139</v>
      </c>
      <c r="BR95" s="18">
        <f t="shared" si="240"/>
        <v>7.503801161212742E-2</v>
      </c>
      <c r="BS95" s="18">
        <f t="shared" si="240"/>
        <v>1.0434164054879513</v>
      </c>
      <c r="BT95" s="18">
        <f t="shared" si="241"/>
        <v>0.50871127281360007</v>
      </c>
      <c r="BV95" s="18">
        <f t="shared" si="242"/>
        <v>0.7195868895240487</v>
      </c>
      <c r="BW95" s="18">
        <f t="shared" si="243"/>
        <v>2.9576472522947261</v>
      </c>
      <c r="BX95" s="18">
        <f t="shared" si="244"/>
        <v>3.4445425578910838</v>
      </c>
      <c r="BZ95" t="str">
        <f t="shared" si="261"/>
        <v>51 Skilled agricultural and related trades</v>
      </c>
      <c r="CA95" s="18">
        <f t="shared" si="245"/>
        <v>3.6085451632845267</v>
      </c>
      <c r="CB95" s="18">
        <f t="shared" si="245"/>
        <v>-26.169108723802136</v>
      </c>
      <c r="CC95" s="18">
        <f t="shared" si="245"/>
        <v>0.26723252957427945</v>
      </c>
      <c r="CD95" s="18">
        <f t="shared" si="245"/>
        <v>0.78109592218669199</v>
      </c>
      <c r="CE95" s="18">
        <f t="shared" si="246"/>
        <v>-1.3177595115887009</v>
      </c>
      <c r="CG95" s="18">
        <f t="shared" si="247"/>
        <v>0.60951617602480468</v>
      </c>
      <c r="CH95" s="18">
        <f t="shared" si="248"/>
        <v>2.6960719106373432</v>
      </c>
      <c r="CI95" s="18">
        <f t="shared" si="249"/>
        <v>3.1218727999651863</v>
      </c>
      <c r="CK95" t="str">
        <f t="shared" si="262"/>
        <v>51 Skilled agricultural and related trades</v>
      </c>
      <c r="CL95" s="18">
        <f t="shared" si="250"/>
        <v>-8.9532970594762276</v>
      </c>
      <c r="CM95" s="18">
        <f t="shared" si="250"/>
        <v>-5.1092910417443793</v>
      </c>
      <c r="CN95" s="18">
        <f t="shared" si="250"/>
        <v>-3.6070757086577587</v>
      </c>
      <c r="CO95" s="18">
        <f t="shared" si="250"/>
        <v>-7.1025812207777701</v>
      </c>
      <c r="CP95" s="18">
        <f t="shared" si="251"/>
        <v>-5.8992962817173478</v>
      </c>
      <c r="CR95" s="18">
        <f t="shared" si="252"/>
        <v>-5.951728836137482</v>
      </c>
      <c r="CS95" s="18">
        <f t="shared" si="253"/>
        <v>1.6616730475679464</v>
      </c>
      <c r="CT95" s="18">
        <f t="shared" si="254"/>
        <v>-2.549918662653472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10.742790858232777</v>
      </c>
      <c r="C96" s="18">
        <f t="shared" si="210"/>
        <v>-28.144792455359191</v>
      </c>
      <c r="D96" s="18">
        <f t="shared" si="210"/>
        <v>3.7336978648975006</v>
      </c>
      <c r="E96" s="18">
        <f t="shared" si="210"/>
        <v>3.2593766325401008</v>
      </c>
      <c r="F96" s="18">
        <f t="shared" si="211"/>
        <v>1.0903112036037221</v>
      </c>
      <c r="H96" s="18">
        <f t="shared" si="212"/>
        <v>3.4172422379787903</v>
      </c>
      <c r="I96" s="18">
        <f t="shared" si="213"/>
        <v>3.448038252597363</v>
      </c>
      <c r="J96" s="18">
        <f t="shared" si="214"/>
        <v>5.7651739645983913</v>
      </c>
      <c r="L96" t="str">
        <f t="shared" si="255"/>
        <v>52 Skilled metal, electrical and electronic trades</v>
      </c>
      <c r="M96" s="18">
        <f t="shared" si="215"/>
        <v>13.649079930262097</v>
      </c>
      <c r="N96" s="18">
        <f t="shared" si="215"/>
        <v>-38.552443805887528</v>
      </c>
      <c r="O96" s="18">
        <f t="shared" si="215"/>
        <v>8.0889831287380254</v>
      </c>
      <c r="P96" s="18">
        <f t="shared" si="215"/>
        <v>3.4747159417346962</v>
      </c>
      <c r="Q96" s="18">
        <f t="shared" si="216"/>
        <v>1.5335655320907415</v>
      </c>
      <c r="S96" s="18">
        <f t="shared" si="217"/>
        <v>4.9904923362079634</v>
      </c>
      <c r="T96" s="18">
        <f t="shared" si="218"/>
        <v>4.0826936479245513</v>
      </c>
      <c r="U96" s="18">
        <f t="shared" si="219"/>
        <v>7.3527187400180161</v>
      </c>
      <c r="W96" t="str">
        <f t="shared" si="256"/>
        <v>52 Skilled metal, electrical and electronic trades</v>
      </c>
      <c r="X96" s="18">
        <f t="shared" si="220"/>
        <v>-3.0413602519049676</v>
      </c>
      <c r="Y96" s="18">
        <f t="shared" si="220"/>
        <v>-24.091389302423782</v>
      </c>
      <c r="Z96" s="18">
        <f t="shared" si="220"/>
        <v>3.4571044931124284</v>
      </c>
      <c r="AA96" s="18">
        <f t="shared" si="220"/>
        <v>1.1375533678745775</v>
      </c>
      <c r="AB96" s="18">
        <f t="shared" si="221"/>
        <v>4.6308128054572961E-2</v>
      </c>
      <c r="AD96" s="18">
        <f t="shared" si="222"/>
        <v>1.9049003662092279</v>
      </c>
      <c r="AE96" s="18">
        <f t="shared" si="223"/>
        <v>3.1325323875807776</v>
      </c>
      <c r="AF96" s="18">
        <f t="shared" si="224"/>
        <v>4.4283657307636615</v>
      </c>
      <c r="AH96" t="str">
        <f t="shared" si="257"/>
        <v>52 Skilled metal, electrical and electronic trades</v>
      </c>
      <c r="AI96" s="18">
        <f t="shared" si="225"/>
        <v>-4.4331154326527127</v>
      </c>
      <c r="AJ96" s="18">
        <f t="shared" si="225"/>
        <v>-14.781267017138655</v>
      </c>
      <c r="AK96" s="18">
        <f t="shared" si="225"/>
        <v>3.6703407909115304</v>
      </c>
      <c r="AL96" s="18">
        <f t="shared" si="225"/>
        <v>2.5262726988100059</v>
      </c>
      <c r="AM96" s="18">
        <f t="shared" si="226"/>
        <v>1.7003534204295567</v>
      </c>
      <c r="AO96" s="18">
        <f t="shared" si="227"/>
        <v>2.9062189689823104</v>
      </c>
      <c r="AP96" s="18">
        <f t="shared" si="228"/>
        <v>3.1110904883586032</v>
      </c>
      <c r="AQ96" s="18">
        <f t="shared" si="229"/>
        <v>5.1376576424382092</v>
      </c>
      <c r="AS96" t="str">
        <f t="shared" si="258"/>
        <v>52 Skilled metal, electrical and electronic trades</v>
      </c>
      <c r="AT96" s="18">
        <f t="shared" si="230"/>
        <v>-3.8662725313546198</v>
      </c>
      <c r="AU96" s="18">
        <f t="shared" si="230"/>
        <v>-20.092790268412596</v>
      </c>
      <c r="AV96" s="18">
        <f t="shared" si="230"/>
        <v>1.4564729456487902</v>
      </c>
      <c r="AW96" s="18">
        <f t="shared" si="230"/>
        <v>6.1329941915189146E-2</v>
      </c>
      <c r="AX96" s="18">
        <f t="shared" si="231"/>
        <v>-0.90757256984796975</v>
      </c>
      <c r="AZ96" s="18">
        <f t="shared" si="232"/>
        <v>0.5242328300596899</v>
      </c>
      <c r="BA96" s="18">
        <f t="shared" si="233"/>
        <v>2.6040634713838662</v>
      </c>
      <c r="BB96" s="18">
        <f t="shared" si="234"/>
        <v>2.9740877929668619</v>
      </c>
      <c r="BD96" t="str">
        <f t="shared" si="259"/>
        <v>52 Skilled metal, electrical and electronic trades</v>
      </c>
      <c r="BE96" s="18">
        <f t="shared" si="235"/>
        <v>-1.7961541942627446</v>
      </c>
      <c r="BF96" s="18">
        <f t="shared" si="235"/>
        <v>0.11321149213552317</v>
      </c>
      <c r="BG96" s="18">
        <f t="shared" si="235"/>
        <v>-2.6755702500646961</v>
      </c>
      <c r="BH96" s="18">
        <f t="shared" si="235"/>
        <v>-0.81190452204487062</v>
      </c>
      <c r="BI96" s="18">
        <f t="shared" si="236"/>
        <v>-1.3408736479892047</v>
      </c>
      <c r="BK96" s="18">
        <f t="shared" si="237"/>
        <v>-1.4370583165124406</v>
      </c>
      <c r="BL96" s="18">
        <f t="shared" si="238"/>
        <v>1.7810917889282907</v>
      </c>
      <c r="BM96" s="18">
        <f t="shared" si="239"/>
        <v>0.68616109635097899</v>
      </c>
      <c r="BO96" t="str">
        <f t="shared" si="260"/>
        <v>52 Skilled metal, electrical and electronic trades</v>
      </c>
      <c r="BP96" s="18">
        <f t="shared" si="240"/>
        <v>-1.0431348094275483</v>
      </c>
      <c r="BQ96" s="18">
        <f t="shared" si="240"/>
        <v>-20.08326641735173</v>
      </c>
      <c r="BR96" s="18">
        <f t="shared" si="240"/>
        <v>0.30253720596395972</v>
      </c>
      <c r="BS96" s="18">
        <f t="shared" si="240"/>
        <v>-1.0916324366139096</v>
      </c>
      <c r="BT96" s="18">
        <f t="shared" si="241"/>
        <v>-1.9730525964771539</v>
      </c>
      <c r="BV96" s="18">
        <f t="shared" si="242"/>
        <v>-0.62907579524050794</v>
      </c>
      <c r="BW96" s="18">
        <f t="shared" si="243"/>
        <v>2.0023716776849776</v>
      </c>
      <c r="BX96" s="18">
        <f t="shared" si="244"/>
        <v>1.5312615273024965</v>
      </c>
      <c r="BZ96" t="str">
        <f t="shared" si="261"/>
        <v>52 Skilled metal, electrical and electronic trades</v>
      </c>
      <c r="CA96" s="18">
        <f t="shared" si="245"/>
        <v>8.1254273599177687</v>
      </c>
      <c r="CB96" s="18">
        <f t="shared" si="245"/>
        <v>-46.156478050472259</v>
      </c>
      <c r="CC96" s="18">
        <f t="shared" si="245"/>
        <v>0.44637688174771206</v>
      </c>
      <c r="CD96" s="18">
        <f t="shared" si="245"/>
        <v>-6.8231543262990861</v>
      </c>
      <c r="CE96" s="18">
        <f t="shared" si="246"/>
        <v>-7.8240111899295028</v>
      </c>
      <c r="CG96" s="18">
        <f t="shared" si="247"/>
        <v>-4.4603979057741601</v>
      </c>
      <c r="CH96" s="18">
        <f t="shared" si="248"/>
        <v>1.7773631009124324</v>
      </c>
      <c r="CI96" s="18">
        <f t="shared" si="249"/>
        <v>-1.4206524462471948</v>
      </c>
      <c r="CK96" t="str">
        <f t="shared" si="262"/>
        <v>52 Skilled metal, electrical and electronic trades</v>
      </c>
      <c r="CL96" s="18">
        <f t="shared" si="250"/>
        <v>-2.9135791501866626</v>
      </c>
      <c r="CM96" s="18">
        <f t="shared" si="250"/>
        <v>-28.343474929583877</v>
      </c>
      <c r="CN96" s="18">
        <f t="shared" si="250"/>
        <v>-3.3412599160103085</v>
      </c>
      <c r="CO96" s="18">
        <f t="shared" si="250"/>
        <v>-3.6404905671377996</v>
      </c>
      <c r="CP96" s="18">
        <f t="shared" si="251"/>
        <v>-5.3162500588381896</v>
      </c>
      <c r="CR96" s="18">
        <f t="shared" si="252"/>
        <v>-3.5408500854444691</v>
      </c>
      <c r="CS96" s="18">
        <f t="shared" si="253"/>
        <v>1.6581536660045471</v>
      </c>
      <c r="CT96" s="18">
        <f t="shared" si="254"/>
        <v>-0.98450154996632122</v>
      </c>
    </row>
    <row r="97" spans="1:98" x14ac:dyDescent="0.2">
      <c r="A97" t="str">
        <f t="shared" si="209"/>
        <v>53 Skilled construction and building trades</v>
      </c>
      <c r="B97" s="18">
        <f t="shared" si="210"/>
        <v>2.3065220944479714</v>
      </c>
      <c r="C97" s="18">
        <f t="shared" si="210"/>
        <v>-38.727020625888073</v>
      </c>
      <c r="D97" s="18">
        <f t="shared" si="210"/>
        <v>10.34250623186419</v>
      </c>
      <c r="E97" s="18">
        <f t="shared" si="210"/>
        <v>0.9678942253071865</v>
      </c>
      <c r="F97" s="18">
        <f t="shared" si="211"/>
        <v>0.61807699118214821</v>
      </c>
      <c r="H97" s="18">
        <f t="shared" si="212"/>
        <v>4.0007522202146983</v>
      </c>
      <c r="I97" s="18">
        <f t="shared" si="213"/>
        <v>3.9558187866473249</v>
      </c>
      <c r="J97" s="18">
        <f t="shared" si="214"/>
        <v>6.5517225190389272</v>
      </c>
      <c r="L97" t="str">
        <f t="shared" si="255"/>
        <v>53 Skilled construction and building trades</v>
      </c>
      <c r="M97" s="18">
        <f t="shared" si="215"/>
        <v>6.8774327551547776</v>
      </c>
      <c r="N97" s="18">
        <f t="shared" si="215"/>
        <v>-36.420116168387075</v>
      </c>
      <c r="O97" s="18">
        <f t="shared" si="215"/>
        <v>5.0504582957312527</v>
      </c>
      <c r="P97" s="18">
        <f t="shared" si="215"/>
        <v>2.4537072136724181</v>
      </c>
      <c r="Q97" s="18">
        <f t="shared" si="216"/>
        <v>0.2245561152872666</v>
      </c>
      <c r="S97" s="18">
        <f t="shared" si="217"/>
        <v>3.312079257999434</v>
      </c>
      <c r="T97" s="18">
        <f t="shared" si="218"/>
        <v>3.8037550853973645</v>
      </c>
      <c r="U97" s="18">
        <f t="shared" si="219"/>
        <v>5.953784773317472</v>
      </c>
      <c r="W97" t="str">
        <f t="shared" si="256"/>
        <v>53 Skilled construction and building trades</v>
      </c>
      <c r="X97" s="18">
        <f t="shared" si="220"/>
        <v>-2.871040908919964</v>
      </c>
      <c r="Y97" s="18">
        <f t="shared" si="220"/>
        <v>-22.840770167456792</v>
      </c>
      <c r="Z97" s="18">
        <f t="shared" si="220"/>
        <v>2.1730786187728945</v>
      </c>
      <c r="AA97" s="18">
        <f t="shared" si="220"/>
        <v>-0.29785410866279838</v>
      </c>
      <c r="AB97" s="18">
        <f t="shared" si="221"/>
        <v>-1.1288219783254116</v>
      </c>
      <c r="AD97" s="18">
        <f t="shared" si="222"/>
        <v>0.51907813127403113</v>
      </c>
      <c r="AE97" s="18">
        <f t="shared" si="223"/>
        <v>3.0403447432535202</v>
      </c>
      <c r="AF97" s="18">
        <f t="shared" si="224"/>
        <v>3.386084747152962</v>
      </c>
      <c r="AH97" t="str">
        <f t="shared" si="257"/>
        <v>53 Skilled construction and building trades</v>
      </c>
      <c r="AI97" s="18">
        <f t="shared" si="225"/>
        <v>-0.79478352006330244</v>
      </c>
      <c r="AJ97" s="18">
        <f t="shared" si="225"/>
        <v>-17.736784691797823</v>
      </c>
      <c r="AK97" s="18">
        <f t="shared" si="225"/>
        <v>2.3116283318335151</v>
      </c>
      <c r="AL97" s="18">
        <f t="shared" si="225"/>
        <v>0.43205819024989545</v>
      </c>
      <c r="AM97" s="18">
        <f t="shared" si="226"/>
        <v>-0.23639289919553663</v>
      </c>
      <c r="AO97" s="18">
        <f t="shared" si="227"/>
        <v>1.0547132783164326</v>
      </c>
      <c r="AP97" s="18">
        <f t="shared" si="228"/>
        <v>3.2502382880830405</v>
      </c>
      <c r="AQ97" s="18">
        <f t="shared" si="229"/>
        <v>3.9428587711986207</v>
      </c>
      <c r="AS97" t="str">
        <f t="shared" si="258"/>
        <v>53 Skilled construction and building trades</v>
      </c>
      <c r="AT97" s="18">
        <f t="shared" si="230"/>
        <v>-0.46217221832974831</v>
      </c>
      <c r="AU97" s="18">
        <f t="shared" si="230"/>
        <v>-16.835909799241222</v>
      </c>
      <c r="AV97" s="18">
        <f t="shared" si="230"/>
        <v>1.4598780998061445</v>
      </c>
      <c r="AW97" s="18">
        <f t="shared" si="230"/>
        <v>-0.28909411085726866</v>
      </c>
      <c r="AX97" s="18">
        <f t="shared" si="231"/>
        <v>-0.87638463660187904</v>
      </c>
      <c r="AZ97" s="18">
        <f t="shared" si="232"/>
        <v>0.29052082246474598</v>
      </c>
      <c r="BA97" s="18">
        <f t="shared" si="233"/>
        <v>3.0099756335817407</v>
      </c>
      <c r="BB97" s="18">
        <f t="shared" si="234"/>
        <v>3.203176868055535</v>
      </c>
      <c r="BD97" t="str">
        <f t="shared" si="259"/>
        <v>53 Skilled construction and building trades</v>
      </c>
      <c r="BE97" s="18">
        <f t="shared" si="235"/>
        <v>-0.30381019627410133</v>
      </c>
      <c r="BF97" s="18">
        <f t="shared" si="235"/>
        <v>-3.1292736808334221</v>
      </c>
      <c r="BG97" s="18">
        <f t="shared" si="235"/>
        <v>-3.8527732894045985</v>
      </c>
      <c r="BH97" s="18">
        <f t="shared" si="235"/>
        <v>-1.7741929490996733</v>
      </c>
      <c r="BI97" s="18">
        <f t="shared" si="236"/>
        <v>-2.5132086361607797</v>
      </c>
      <c r="BK97" s="18">
        <f t="shared" si="237"/>
        <v>-2.471998602531833</v>
      </c>
      <c r="BL97" s="18">
        <f t="shared" si="238"/>
        <v>1.7958137286989473</v>
      </c>
      <c r="BM97" s="18">
        <f t="shared" si="239"/>
        <v>-4.6885901164084309E-2</v>
      </c>
      <c r="BO97" t="str">
        <f t="shared" si="260"/>
        <v>53 Skilled construction and building trades</v>
      </c>
      <c r="BP97" s="18">
        <f t="shared" si="240"/>
        <v>2.7885276007396209</v>
      </c>
      <c r="BQ97" s="18">
        <f t="shared" si="240"/>
        <v>-19.374660025652179</v>
      </c>
      <c r="BR97" s="18">
        <f t="shared" si="240"/>
        <v>1.3340211341147823</v>
      </c>
      <c r="BS97" s="18">
        <f t="shared" si="240"/>
        <v>0.19411673901581494</v>
      </c>
      <c r="BT97" s="18">
        <f t="shared" si="241"/>
        <v>-0.80737473883202293</v>
      </c>
      <c r="BV97" s="18">
        <f t="shared" si="242"/>
        <v>0.57265294918276144</v>
      </c>
      <c r="BW97" s="18">
        <f t="shared" si="243"/>
        <v>2.5483436007751159</v>
      </c>
      <c r="BX97" s="18">
        <f t="shared" si="244"/>
        <v>2.955966001271193</v>
      </c>
      <c r="BZ97" t="str">
        <f t="shared" si="261"/>
        <v>53 Skilled construction and building trades</v>
      </c>
      <c r="CA97" s="18">
        <f t="shared" si="245"/>
        <v>10.584489461669344</v>
      </c>
      <c r="CB97" s="18">
        <f t="shared" si="245"/>
        <v>-46.473830407049668</v>
      </c>
      <c r="CC97" s="18">
        <f t="shared" si="245"/>
        <v>0.65679789945971567</v>
      </c>
      <c r="CD97" s="18">
        <f t="shared" si="245"/>
        <v>-3.6348321503950842</v>
      </c>
      <c r="CE97" s="18">
        <f t="shared" si="246"/>
        <v>-5.8383828063746757</v>
      </c>
      <c r="CG97" s="18">
        <f t="shared" si="247"/>
        <v>-2.2250149339637759</v>
      </c>
      <c r="CH97" s="18">
        <f t="shared" si="248"/>
        <v>2.1148143912418593</v>
      </c>
      <c r="CI97" s="18">
        <f t="shared" si="249"/>
        <v>0.52870630676729036</v>
      </c>
      <c r="CK97" t="str">
        <f t="shared" si="262"/>
        <v>53 Skilled construction and building trades</v>
      </c>
      <c r="CL97" s="18">
        <f t="shared" si="250"/>
        <v>-1.9757730685787678E-2</v>
      </c>
      <c r="CM97" s="18">
        <f t="shared" si="250"/>
        <v>-29.353138103203747</v>
      </c>
      <c r="CN97" s="18">
        <f t="shared" si="250"/>
        <v>-8.9204732762854668</v>
      </c>
      <c r="CO97" s="18">
        <f t="shared" si="250"/>
        <v>-15.353110050593699</v>
      </c>
      <c r="CP97" s="18">
        <f t="shared" si="251"/>
        <v>-14.366405774407564</v>
      </c>
      <c r="CR97" s="18">
        <f t="shared" si="252"/>
        <v>-13.261030312650391</v>
      </c>
      <c r="CS97" s="18">
        <f t="shared" si="253"/>
        <v>0.94399108908613805</v>
      </c>
      <c r="CT97" s="18">
        <f t="shared" si="254"/>
        <v>-8.3652958189420765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-0.35253313333653002</v>
      </c>
      <c r="C98" s="18">
        <f t="shared" si="210"/>
        <v>-25.090958987147705</v>
      </c>
      <c r="D98" s="18">
        <f t="shared" si="210"/>
        <v>6.5287432715213534</v>
      </c>
      <c r="E98" s="18">
        <f t="shared" si="210"/>
        <v>2.7241174302384374</v>
      </c>
      <c r="F98" s="18">
        <f t="shared" si="211"/>
        <v>1.8678236088300881</v>
      </c>
      <c r="H98" s="18">
        <f t="shared" si="212"/>
        <v>3.9769834471662158</v>
      </c>
      <c r="I98" s="18">
        <f t="shared" si="213"/>
        <v>4.262037451540146</v>
      </c>
      <c r="J98" s="18">
        <f t="shared" si="214"/>
        <v>6.7534558793775235</v>
      </c>
      <c r="L98" t="str">
        <f t="shared" si="255"/>
        <v>54 Textiles, printing and other skilled trades</v>
      </c>
      <c r="M98" s="18">
        <f t="shared" si="215"/>
        <v>4.6918591214597516</v>
      </c>
      <c r="N98" s="18">
        <f t="shared" si="215"/>
        <v>-1.9478772583075732</v>
      </c>
      <c r="O98" s="18">
        <f t="shared" si="215"/>
        <v>4.2766091911104809</v>
      </c>
      <c r="P98" s="18">
        <f t="shared" si="215"/>
        <v>3.3743930284576562</v>
      </c>
      <c r="Q98" s="18">
        <f t="shared" si="216"/>
        <v>3.3136194693071719</v>
      </c>
      <c r="S98" s="18">
        <f t="shared" si="217"/>
        <v>3.6742610522920049</v>
      </c>
      <c r="T98" s="18">
        <f t="shared" si="218"/>
        <v>4.1040728296238171</v>
      </c>
      <c r="U98" s="18">
        <f t="shared" si="219"/>
        <v>6.4292423273457855</v>
      </c>
      <c r="W98" t="str">
        <f t="shared" si="256"/>
        <v>54 Textiles, printing and other skilled trades</v>
      </c>
      <c r="X98" s="18">
        <f t="shared" si="220"/>
        <v>-1.5967611086560307</v>
      </c>
      <c r="Y98" s="18">
        <f t="shared" si="220"/>
        <v>-8.4577120563582913</v>
      </c>
      <c r="Z98" s="18">
        <f t="shared" si="220"/>
        <v>5.112642001447365</v>
      </c>
      <c r="AA98" s="18">
        <f t="shared" si="220"/>
        <v>2.6038039635599253</v>
      </c>
      <c r="AB98" s="18">
        <f t="shared" si="221"/>
        <v>2.6468665994716423</v>
      </c>
      <c r="AD98" s="18">
        <f t="shared" si="222"/>
        <v>3.4333582670425855</v>
      </c>
      <c r="AE98" s="18">
        <f t="shared" si="223"/>
        <v>4.093746634099249</v>
      </c>
      <c r="AF98" s="18">
        <f t="shared" si="224"/>
        <v>6.2555129186554925</v>
      </c>
      <c r="AH98" t="str">
        <f t="shared" si="257"/>
        <v>54 Textiles, printing and other skilled trades</v>
      </c>
      <c r="AI98" s="18">
        <f t="shared" si="225"/>
        <v>-2.1064301314550393</v>
      </c>
      <c r="AJ98" s="18">
        <f t="shared" si="225"/>
        <v>15.688392143985897</v>
      </c>
      <c r="AK98" s="18">
        <f t="shared" si="225"/>
        <v>2.7641085103529806</v>
      </c>
      <c r="AL98" s="18">
        <f t="shared" si="225"/>
        <v>3.7044702164462207</v>
      </c>
      <c r="AM98" s="18">
        <f t="shared" si="226"/>
        <v>4.118880717749196</v>
      </c>
      <c r="AO98" s="18">
        <f t="shared" si="227"/>
        <v>3.3900640765495371</v>
      </c>
      <c r="AP98" s="18">
        <f t="shared" si="228"/>
        <v>4.0396194251224538</v>
      </c>
      <c r="AQ98" s="18">
        <f t="shared" si="229"/>
        <v>6.1851297371782632</v>
      </c>
      <c r="AS98" t="str">
        <f t="shared" si="258"/>
        <v>54 Textiles, printing and other skilled trades</v>
      </c>
      <c r="AT98" s="18">
        <f t="shared" si="230"/>
        <v>-4.4409997556027925</v>
      </c>
      <c r="AU98" s="18">
        <f t="shared" si="230"/>
        <v>2.4219068032975466</v>
      </c>
      <c r="AV98" s="18">
        <f t="shared" si="230"/>
        <v>3.1597870632460667</v>
      </c>
      <c r="AW98" s="18">
        <f t="shared" si="230"/>
        <v>1.1474848973701546</v>
      </c>
      <c r="AX98" s="18">
        <f t="shared" si="231"/>
        <v>1.8517499712073171</v>
      </c>
      <c r="AZ98" s="18">
        <f t="shared" si="232"/>
        <v>1.8138525621506973</v>
      </c>
      <c r="BA98" s="18">
        <f t="shared" si="233"/>
        <v>3.581255016422813</v>
      </c>
      <c r="BB98" s="18">
        <f t="shared" si="234"/>
        <v>4.7457299409552123</v>
      </c>
      <c r="BD98" t="str">
        <f t="shared" si="259"/>
        <v>54 Textiles, printing and other skilled trades</v>
      </c>
      <c r="BE98" s="18">
        <f t="shared" si="235"/>
        <v>-4.2216793738769187</v>
      </c>
      <c r="BF98" s="18">
        <f t="shared" si="235"/>
        <v>3.7882948735082689</v>
      </c>
      <c r="BG98" s="18">
        <f t="shared" si="235"/>
        <v>1.9034411568289222</v>
      </c>
      <c r="BH98" s="18">
        <f t="shared" si="235"/>
        <v>1.2479666461292505</v>
      </c>
      <c r="BI98" s="18">
        <f t="shared" si="236"/>
        <v>1.609597949225261</v>
      </c>
      <c r="BK98" s="18">
        <f t="shared" si="237"/>
        <v>1.4659883370377491</v>
      </c>
      <c r="BL98" s="18">
        <f t="shared" si="238"/>
        <v>2.745142600392203</v>
      </c>
      <c r="BM98" s="18">
        <f t="shared" si="239"/>
        <v>3.7818244008649637</v>
      </c>
      <c r="BO98" t="str">
        <f t="shared" si="260"/>
        <v>54 Textiles, printing and other skilled trades</v>
      </c>
      <c r="BP98" s="18">
        <f t="shared" si="240"/>
        <v>-3.9039850460740322</v>
      </c>
      <c r="BQ98" s="18">
        <f t="shared" si="240"/>
        <v>-1.4423441675494031</v>
      </c>
      <c r="BR98" s="18">
        <f t="shared" si="240"/>
        <v>-1.4934188879875188</v>
      </c>
      <c r="BS98" s="18">
        <f t="shared" si="240"/>
        <v>-1.0508326987077266</v>
      </c>
      <c r="BT98" s="18">
        <f t="shared" si="241"/>
        <v>-1.2138347223742629</v>
      </c>
      <c r="BV98" s="18">
        <f t="shared" si="242"/>
        <v>-1.1985819353421023</v>
      </c>
      <c r="BW98" s="18">
        <f t="shared" si="243"/>
        <v>2.0254414057144121</v>
      </c>
      <c r="BX98" s="18">
        <f t="shared" si="244"/>
        <v>1.140625608041157</v>
      </c>
      <c r="BZ98" t="str">
        <f t="shared" si="261"/>
        <v>54 Textiles, printing and other skilled trades</v>
      </c>
      <c r="CA98" s="18">
        <f t="shared" si="245"/>
        <v>0.749834702471186</v>
      </c>
      <c r="CB98" s="18">
        <f t="shared" si="245"/>
        <v>-20.816904650497058</v>
      </c>
      <c r="CC98" s="18">
        <f t="shared" si="245"/>
        <v>1.5592099348675115</v>
      </c>
      <c r="CD98" s="18">
        <f t="shared" si="245"/>
        <v>-4.2098666503035957</v>
      </c>
      <c r="CE98" s="18">
        <f t="shared" si="246"/>
        <v>-3.5971659781232956</v>
      </c>
      <c r="CG98" s="18">
        <f t="shared" si="247"/>
        <v>-2.3242046069249622</v>
      </c>
      <c r="CH98" s="18">
        <f t="shared" si="248"/>
        <v>2.03243002210034</v>
      </c>
      <c r="CI98" s="18">
        <f t="shared" si="249"/>
        <v>0.35793708660629697</v>
      </c>
      <c r="CK98" t="str">
        <f t="shared" si="262"/>
        <v>54 Textiles, printing and other skilled trades</v>
      </c>
      <c r="CL98" s="18">
        <f t="shared" si="250"/>
        <v>-4.7875429459813716</v>
      </c>
      <c r="CM98" s="18">
        <f t="shared" si="250"/>
        <v>-20.839314228004969</v>
      </c>
      <c r="CN98" s="18">
        <f t="shared" si="250"/>
        <v>-2.7294503755242561</v>
      </c>
      <c r="CO98" s="18">
        <f t="shared" si="250"/>
        <v>-1.9340234161809411</v>
      </c>
      <c r="CP98" s="18">
        <f t="shared" si="251"/>
        <v>-3.4838480879644806</v>
      </c>
      <c r="CR98" s="18">
        <f t="shared" si="252"/>
        <v>-2.1998858527915388</v>
      </c>
      <c r="CS98" s="18">
        <f t="shared" si="253"/>
        <v>1.7413326144439356</v>
      </c>
      <c r="CT98" s="18">
        <f t="shared" si="254"/>
        <v>7.8657808588000755E-2</v>
      </c>
    </row>
    <row r="99" spans="1:98" x14ac:dyDescent="0.2">
      <c r="A99" t="str">
        <f t="shared" si="209"/>
        <v>61 Caring personal service occupations</v>
      </c>
      <c r="B99" s="18">
        <f t="shared" si="210"/>
        <v>5.0146570556032666</v>
      </c>
      <c r="C99" s="18">
        <f t="shared" si="210"/>
        <v>-19.316535621366292</v>
      </c>
      <c r="D99" s="18">
        <f t="shared" si="210"/>
        <v>4.3307228543029597</v>
      </c>
      <c r="E99" s="18">
        <f t="shared" si="210"/>
        <v>2.2127369618437198</v>
      </c>
      <c r="F99" s="18">
        <f t="shared" si="211"/>
        <v>1.360440022315057</v>
      </c>
      <c r="H99" s="18">
        <f t="shared" si="212"/>
        <v>2.9139112399172884</v>
      </c>
      <c r="I99" s="18">
        <f t="shared" si="213"/>
        <v>4.0140384467179269</v>
      </c>
      <c r="J99" s="18">
        <f t="shared" si="214"/>
        <v>5.8408314855185051</v>
      </c>
      <c r="L99" t="str">
        <f t="shared" si="255"/>
        <v>61 Caring personal service occupations</v>
      </c>
      <c r="M99" s="18">
        <f t="shared" si="215"/>
        <v>7.6379096282320091</v>
      </c>
      <c r="N99" s="18">
        <f t="shared" si="215"/>
        <v>-19.246971871478678</v>
      </c>
      <c r="O99" s="18">
        <f t="shared" si="215"/>
        <v>4.6211596909167874</v>
      </c>
      <c r="P99" s="18">
        <f t="shared" si="215"/>
        <v>1.9432935299138698</v>
      </c>
      <c r="Q99" s="18">
        <f t="shared" si="216"/>
        <v>1.2867630048083667</v>
      </c>
      <c r="S99" s="18">
        <f t="shared" si="217"/>
        <v>2.8282118278100787</v>
      </c>
      <c r="T99" s="18">
        <f t="shared" si="218"/>
        <v>4.1843663927541019</v>
      </c>
      <c r="U99" s="18">
        <f t="shared" si="219"/>
        <v>5.9179257504034632</v>
      </c>
      <c r="W99" t="str">
        <f t="shared" si="256"/>
        <v>61 Caring personal service occupations</v>
      </c>
      <c r="X99" s="18">
        <f t="shared" si="220"/>
        <v>1.9752020356718303</v>
      </c>
      <c r="Y99" s="18">
        <f t="shared" si="220"/>
        <v>3.3067038668239013</v>
      </c>
      <c r="Z99" s="18">
        <f t="shared" si="220"/>
        <v>3.1446356421551025</v>
      </c>
      <c r="AA99" s="18">
        <f t="shared" si="220"/>
        <v>2.4046970933319534</v>
      </c>
      <c r="AB99" s="18">
        <f t="shared" si="221"/>
        <v>2.6916263115882799</v>
      </c>
      <c r="AD99" s="18">
        <f t="shared" si="222"/>
        <v>2.6507515914399038</v>
      </c>
      <c r="AE99" s="18">
        <f t="shared" si="223"/>
        <v>4.1142285018922919</v>
      </c>
      <c r="AF99" s="18">
        <f t="shared" si="224"/>
        <v>5.7447082420437834</v>
      </c>
      <c r="AH99" t="str">
        <f t="shared" si="257"/>
        <v>61 Caring personal service occupations</v>
      </c>
      <c r="AI99" s="18">
        <f t="shared" si="225"/>
        <v>-2.1125233117269548</v>
      </c>
      <c r="AJ99" s="18">
        <f t="shared" si="225"/>
        <v>10.101684733485538</v>
      </c>
      <c r="AK99" s="18">
        <f t="shared" si="225"/>
        <v>-0.92414317093295617</v>
      </c>
      <c r="AL99" s="18">
        <f t="shared" si="225"/>
        <v>0.63699015714795415</v>
      </c>
      <c r="AM99" s="18">
        <f t="shared" si="226"/>
        <v>0.71069579737275124</v>
      </c>
      <c r="AO99" s="18">
        <f t="shared" si="227"/>
        <v>0.11389815890348043</v>
      </c>
      <c r="AP99" s="18">
        <f t="shared" si="228"/>
        <v>3.0918452183026135</v>
      </c>
      <c r="AQ99" s="18">
        <f t="shared" si="229"/>
        <v>3.1664284979183721</v>
      </c>
      <c r="AS99" t="str">
        <f t="shared" si="258"/>
        <v>61 Caring personal service occupations</v>
      </c>
      <c r="AT99" s="18">
        <f t="shared" si="230"/>
        <v>-0.42414046854366561</v>
      </c>
      <c r="AU99" s="18">
        <f t="shared" si="230"/>
        <v>8.5630524747318368</v>
      </c>
      <c r="AV99" s="18">
        <f t="shared" si="230"/>
        <v>-0.29028612247790075</v>
      </c>
      <c r="AW99" s="18">
        <f t="shared" si="230"/>
        <v>0.80000705930045601</v>
      </c>
      <c r="AX99" s="18">
        <f t="shared" si="231"/>
        <v>0.92492580953338344</v>
      </c>
      <c r="AZ99" s="18">
        <f t="shared" si="232"/>
        <v>0.43525772894785764</v>
      </c>
      <c r="BA99" s="18">
        <f t="shared" si="233"/>
        <v>3.2736749176917046</v>
      </c>
      <c r="BB99" s="18">
        <f t="shared" si="234"/>
        <v>3.5541514318286893</v>
      </c>
      <c r="BD99" t="str">
        <f t="shared" si="259"/>
        <v>61 Caring personal service occupations</v>
      </c>
      <c r="BE99" s="18">
        <f t="shared" si="235"/>
        <v>1.3467133557849564</v>
      </c>
      <c r="BF99" s="18">
        <f t="shared" si="235"/>
        <v>3.8964797305702792</v>
      </c>
      <c r="BG99" s="18">
        <f t="shared" si="235"/>
        <v>2.1881607116487123</v>
      </c>
      <c r="BH99" s="18">
        <f t="shared" si="235"/>
        <v>1.199578517863964</v>
      </c>
      <c r="BI99" s="18">
        <f t="shared" si="236"/>
        <v>1.6744715537103216</v>
      </c>
      <c r="BK99" s="18">
        <f t="shared" si="237"/>
        <v>1.5280386899498621</v>
      </c>
      <c r="BL99" s="18">
        <f t="shared" si="238"/>
        <v>3.4667588611673406</v>
      </c>
      <c r="BM99" s="18">
        <f t="shared" si="239"/>
        <v>4.4546344142500027</v>
      </c>
      <c r="BO99" t="str">
        <f t="shared" si="260"/>
        <v>61 Caring personal service occupations</v>
      </c>
      <c r="BP99" s="18">
        <f t="shared" si="240"/>
        <v>-3.5633606145312857</v>
      </c>
      <c r="BQ99" s="18">
        <f t="shared" si="240"/>
        <v>3.4930719640345664</v>
      </c>
      <c r="BR99" s="18">
        <f t="shared" si="240"/>
        <v>-2.7253916520727062</v>
      </c>
      <c r="BS99" s="18">
        <f t="shared" si="240"/>
        <v>-3.1833267685518418</v>
      </c>
      <c r="BT99" s="18">
        <f t="shared" si="241"/>
        <v>-2.6354988643370048</v>
      </c>
      <c r="BV99" s="18">
        <f t="shared" si="242"/>
        <v>-3.0309217655786092</v>
      </c>
      <c r="BW99" s="18">
        <f t="shared" si="243"/>
        <v>2.2139388064216892</v>
      </c>
      <c r="BX99" s="18">
        <f t="shared" si="244"/>
        <v>0.12600762583065972</v>
      </c>
      <c r="BZ99" t="str">
        <f t="shared" si="261"/>
        <v>61 Caring personal service occupations</v>
      </c>
      <c r="CA99" s="18">
        <f t="shared" si="245"/>
        <v>-14.290766015354816</v>
      </c>
      <c r="CB99" s="18">
        <f t="shared" si="245"/>
        <v>-19.336192962467948</v>
      </c>
      <c r="CC99" s="18">
        <f t="shared" si="245"/>
        <v>-4.8572999783096265</v>
      </c>
      <c r="CD99" s="18">
        <f t="shared" si="245"/>
        <v>-2.1736531038796358</v>
      </c>
      <c r="CE99" s="18">
        <f t="shared" si="246"/>
        <v>-4.1825404048885018</v>
      </c>
      <c r="CG99" s="18">
        <f t="shared" si="247"/>
        <v>-3.0765090380895588</v>
      </c>
      <c r="CH99" s="18">
        <f t="shared" si="248"/>
        <v>1.4851054345251802</v>
      </c>
      <c r="CI99" s="18">
        <f t="shared" si="249"/>
        <v>-0.89923533505946729</v>
      </c>
      <c r="CK99" t="str">
        <f t="shared" si="262"/>
        <v>61 Caring personal service occupations</v>
      </c>
      <c r="CL99" s="18">
        <f t="shared" si="250"/>
        <v>-1.9499105747793344</v>
      </c>
      <c r="CM99" s="18">
        <f t="shared" si="250"/>
        <v>-18.565084480626936</v>
      </c>
      <c r="CN99" s="18">
        <f t="shared" si="250"/>
        <v>1.5031074932022159</v>
      </c>
      <c r="CO99" s="18">
        <f t="shared" si="250"/>
        <v>-0.68797374678020162</v>
      </c>
      <c r="CP99" s="18">
        <f t="shared" si="251"/>
        <v>-1.2410166316603299</v>
      </c>
      <c r="CR99" s="18">
        <f t="shared" si="252"/>
        <v>3.7080332719030551E-2</v>
      </c>
      <c r="CS99" s="18">
        <f t="shared" si="253"/>
        <v>1.8783029896138892</v>
      </c>
      <c r="CT99" s="18">
        <f t="shared" si="254"/>
        <v>1.9068969267688196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-1.5868705769923164</v>
      </c>
      <c r="C100" s="18">
        <f t="shared" si="210"/>
        <v>16.897625495173997</v>
      </c>
      <c r="D100" s="18">
        <f t="shared" si="210"/>
        <v>4.7327032912831912</v>
      </c>
      <c r="E100" s="18">
        <f t="shared" si="210"/>
        <v>3.7218506648182048</v>
      </c>
      <c r="F100" s="18">
        <f t="shared" si="211"/>
        <v>4.8171843324271268</v>
      </c>
      <c r="H100" s="18">
        <f t="shared" si="212"/>
        <v>4.0577128098595816</v>
      </c>
      <c r="I100" s="18">
        <f t="shared" si="213"/>
        <v>4.144987353067231</v>
      </c>
      <c r="J100" s="18">
        <f t="shared" si="214"/>
        <v>6.7260918027002292</v>
      </c>
      <c r="L100" t="str">
        <f t="shared" si="255"/>
        <v>62 Leisure, travel and related personal service occupations</v>
      </c>
      <c r="M100" s="18">
        <f t="shared" si="215"/>
        <v>11.177021661771036</v>
      </c>
      <c r="N100" s="18">
        <f t="shared" si="215"/>
        <v>-26.870298521670421</v>
      </c>
      <c r="O100" s="18">
        <f t="shared" si="215"/>
        <v>1.1676398903509133</v>
      </c>
      <c r="P100" s="18">
        <f t="shared" si="215"/>
        <v>2.1656095956244403</v>
      </c>
      <c r="Q100" s="18">
        <f t="shared" si="216"/>
        <v>-0.25369308173603944</v>
      </c>
      <c r="S100" s="18">
        <f t="shared" si="217"/>
        <v>1.8318639634867351</v>
      </c>
      <c r="T100" s="18">
        <f t="shared" si="218"/>
        <v>3.6015617328894578</v>
      </c>
      <c r="U100" s="18">
        <f t="shared" si="219"/>
        <v>4.7751796423401771</v>
      </c>
      <c r="W100" t="str">
        <f t="shared" si="256"/>
        <v>62 Leisure, travel and related personal service occupations</v>
      </c>
      <c r="X100" s="18">
        <f t="shared" si="220"/>
        <v>4.5326358952081813</v>
      </c>
      <c r="Y100" s="18">
        <f t="shared" si="220"/>
        <v>1.3549428038132305</v>
      </c>
      <c r="Z100" s="18">
        <f t="shared" si="220"/>
        <v>2.3861702334314616</v>
      </c>
      <c r="AA100" s="18">
        <f t="shared" si="220"/>
        <v>3.1877234127751564</v>
      </c>
      <c r="AB100" s="18">
        <f t="shared" si="221"/>
        <v>2.821333835304185</v>
      </c>
      <c r="AD100" s="18">
        <f t="shared" si="222"/>
        <v>2.91984419691107</v>
      </c>
      <c r="AE100" s="18">
        <f t="shared" si="223"/>
        <v>3.9874812497079137</v>
      </c>
      <c r="AF100" s="18">
        <f t="shared" si="224"/>
        <v>5.8240456164713184</v>
      </c>
      <c r="AH100" t="str">
        <f t="shared" si="257"/>
        <v>62 Leisure, travel and related personal service occupations</v>
      </c>
      <c r="AI100" s="18">
        <f t="shared" si="225"/>
        <v>4.7611819121013532</v>
      </c>
      <c r="AJ100" s="18">
        <f t="shared" si="225"/>
        <v>5.5610880368973881</v>
      </c>
      <c r="AK100" s="18">
        <f t="shared" si="225"/>
        <v>1.1294961998696396</v>
      </c>
      <c r="AL100" s="18">
        <f t="shared" si="225"/>
        <v>3.5936090359133699</v>
      </c>
      <c r="AM100" s="18">
        <f t="shared" si="226"/>
        <v>2.9381643583801242</v>
      </c>
      <c r="AO100" s="18">
        <f t="shared" si="227"/>
        <v>2.7656381721100409</v>
      </c>
      <c r="AP100" s="18">
        <f t="shared" si="228"/>
        <v>3.8734455389857647</v>
      </c>
      <c r="AQ100" s="18">
        <f t="shared" si="229"/>
        <v>5.6296385854341491</v>
      </c>
      <c r="AS100" t="str">
        <f t="shared" si="258"/>
        <v>62 Leisure, travel and related personal service occupations</v>
      </c>
      <c r="AT100" s="18">
        <f t="shared" si="230"/>
        <v>5.601273834297249</v>
      </c>
      <c r="AU100" s="18">
        <f t="shared" si="230"/>
        <v>9.8920446060228642</v>
      </c>
      <c r="AV100" s="18">
        <f t="shared" si="230"/>
        <v>1.0213615726688552</v>
      </c>
      <c r="AW100" s="18">
        <f t="shared" si="230"/>
        <v>3.6133643297179052</v>
      </c>
      <c r="AX100" s="18">
        <f t="shared" si="231"/>
        <v>3.174977077495722</v>
      </c>
      <c r="AZ100" s="18">
        <f t="shared" si="232"/>
        <v>2.7420569348028501</v>
      </c>
      <c r="BA100" s="18">
        <f t="shared" si="233"/>
        <v>3.8107519257069011</v>
      </c>
      <c r="BB100" s="18">
        <f t="shared" si="234"/>
        <v>5.5639619767289927</v>
      </c>
      <c r="BD100" t="str">
        <f t="shared" si="259"/>
        <v>62 Leisure, travel and related personal service occupations</v>
      </c>
      <c r="BE100" s="18">
        <f t="shared" si="235"/>
        <v>1.5668490060717577</v>
      </c>
      <c r="BF100" s="18">
        <f t="shared" si="235"/>
        <v>-2.8001510944446473</v>
      </c>
      <c r="BG100" s="18">
        <f t="shared" si="235"/>
        <v>-1.453405360533333</v>
      </c>
      <c r="BH100" s="18">
        <f t="shared" si="235"/>
        <v>0.35080733926557972</v>
      </c>
      <c r="BI100" s="18">
        <f t="shared" si="236"/>
        <v>-0.41529290531379104</v>
      </c>
      <c r="BK100" s="18">
        <f t="shared" si="237"/>
        <v>-0.25423755822565619</v>
      </c>
      <c r="BL100" s="18">
        <f t="shared" si="238"/>
        <v>2.4756580643994219</v>
      </c>
      <c r="BM100" s="18">
        <f t="shared" si="239"/>
        <v>2.2961204141136005</v>
      </c>
      <c r="BO100" t="str">
        <f t="shared" si="260"/>
        <v>62 Leisure, travel and related personal service occupations</v>
      </c>
      <c r="BP100" s="18">
        <f t="shared" si="240"/>
        <v>0.28311124352085049</v>
      </c>
      <c r="BQ100" s="18">
        <f t="shared" si="240"/>
        <v>-7.6164052545484857</v>
      </c>
      <c r="BR100" s="18">
        <f t="shared" si="240"/>
        <v>-4.5789442616650522</v>
      </c>
      <c r="BS100" s="18">
        <f t="shared" si="240"/>
        <v>-2.3051866437310387</v>
      </c>
      <c r="BT100" s="18">
        <f t="shared" si="241"/>
        <v>-3.3597179768963148</v>
      </c>
      <c r="BV100" s="18">
        <f t="shared" si="242"/>
        <v>-3.0690630372939065</v>
      </c>
      <c r="BW100" s="18">
        <f t="shared" si="243"/>
        <v>2.001642527190528</v>
      </c>
      <c r="BX100" s="18">
        <f t="shared" si="244"/>
        <v>-0.18425611585360935</v>
      </c>
      <c r="BZ100" t="str">
        <f t="shared" si="261"/>
        <v>62 Leisure, travel and related personal service occupations</v>
      </c>
      <c r="CA100" s="18">
        <f t="shared" si="245"/>
        <v>1.0643341404432238</v>
      </c>
      <c r="CB100" s="18">
        <f t="shared" si="245"/>
        <v>-14.571181738384531</v>
      </c>
      <c r="CC100" s="18">
        <f t="shared" si="245"/>
        <v>-3.1262135544135372</v>
      </c>
      <c r="CD100" s="18">
        <f t="shared" si="245"/>
        <v>-4.7251935595788996</v>
      </c>
      <c r="CE100" s="18">
        <f t="shared" si="246"/>
        <v>-4.8790820238121757</v>
      </c>
      <c r="CG100" s="18">
        <f t="shared" si="247"/>
        <v>-4.1951544415017032</v>
      </c>
      <c r="CH100" s="18">
        <f t="shared" si="248"/>
        <v>1.8214017619884171</v>
      </c>
      <c r="CI100" s="18">
        <f t="shared" si="249"/>
        <v>-1.181250245844967</v>
      </c>
      <c r="CK100" t="str">
        <f t="shared" si="262"/>
        <v>62 Leisure, travel and related personal service occupations</v>
      </c>
      <c r="CL100" s="18">
        <f t="shared" si="250"/>
        <v>-6.0523632320156562</v>
      </c>
      <c r="CM100" s="18">
        <f t="shared" si="250"/>
        <v>-28.372870968226071</v>
      </c>
      <c r="CN100" s="18">
        <f t="shared" si="250"/>
        <v>-7.059111320742117</v>
      </c>
      <c r="CO100" s="18">
        <f t="shared" si="250"/>
        <v>-3.5843176996377513</v>
      </c>
      <c r="CP100" s="18">
        <f t="shared" si="251"/>
        <v>-6.4380472789560717</v>
      </c>
      <c r="CR100" s="18">
        <f t="shared" si="252"/>
        <v>-4.756782220497735</v>
      </c>
      <c r="CS100" s="18">
        <f t="shared" si="253"/>
        <v>1.3298205078119851</v>
      </c>
      <c r="CT100" s="18">
        <f t="shared" si="254"/>
        <v>-2.344571537824458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11.139078263567392</v>
      </c>
      <c r="C101" s="18">
        <f t="shared" si="210"/>
        <v>-19.798469739313283</v>
      </c>
      <c r="D101" s="18">
        <f t="shared" si="210"/>
        <v>3.2403354233377479</v>
      </c>
      <c r="E101" s="18">
        <f t="shared" si="210"/>
        <v>3.4694988243044289</v>
      </c>
      <c r="F101" s="18">
        <f t="shared" si="211"/>
        <v>1.7646800505110027</v>
      </c>
      <c r="H101" s="18">
        <f t="shared" si="212"/>
        <v>3.3930545601309481</v>
      </c>
      <c r="I101" s="18">
        <f t="shared" si="213"/>
        <v>3.9131555368148385</v>
      </c>
      <c r="J101" s="18">
        <f t="shared" si="214"/>
        <v>6.0923990289137198</v>
      </c>
      <c r="L101" t="str">
        <f t="shared" si="255"/>
        <v>63 Community and civil enforcement occupations</v>
      </c>
      <c r="M101" s="18">
        <f t="shared" si="215"/>
        <v>7.3231597143645244</v>
      </c>
      <c r="N101" s="18">
        <f t="shared" si="215"/>
        <v>1.1321240117635467</v>
      </c>
      <c r="O101" s="18">
        <f t="shared" si="215"/>
        <v>-2.2854251695173966</v>
      </c>
      <c r="P101" s="18">
        <f t="shared" si="215"/>
        <v>4.1595923063646456</v>
      </c>
      <c r="Q101" s="18">
        <f t="shared" si="216"/>
        <v>1.9130762458531514</v>
      </c>
      <c r="S101" s="18">
        <f t="shared" si="217"/>
        <v>1.9653536358916979</v>
      </c>
      <c r="T101" s="18">
        <f t="shared" si="218"/>
        <v>3.2083678155777173</v>
      </c>
      <c r="U101" s="18">
        <f t="shared" si="219"/>
        <v>4.5347076751880877</v>
      </c>
      <c r="W101" t="str">
        <f t="shared" si="256"/>
        <v>63 Community and civil enforcement occupations</v>
      </c>
      <c r="X101" s="18">
        <f t="shared" si="220"/>
        <v>1.5514925172759098</v>
      </c>
      <c r="Y101" s="18">
        <f t="shared" si="220"/>
        <v>2.1296765513253879</v>
      </c>
      <c r="Z101" s="18">
        <f t="shared" si="220"/>
        <v>2.1681140400982457</v>
      </c>
      <c r="AA101" s="18">
        <f t="shared" si="220"/>
        <v>2.5577373316659102</v>
      </c>
      <c r="AB101" s="18">
        <f t="shared" si="221"/>
        <v>2.4090462885062669</v>
      </c>
      <c r="AD101" s="18">
        <f t="shared" si="222"/>
        <v>2.4276980860970632</v>
      </c>
      <c r="AE101" s="18">
        <f t="shared" si="223"/>
        <v>4.0687272431358057</v>
      </c>
      <c r="AF101" s="18">
        <f t="shared" si="224"/>
        <v>5.5610329008729087</v>
      </c>
      <c r="AH101" t="str">
        <f t="shared" si="257"/>
        <v>63 Community and civil enforcement occupations</v>
      </c>
      <c r="AI101" s="18">
        <f t="shared" si="225"/>
        <v>-1.1367803446552638</v>
      </c>
      <c r="AJ101" s="18">
        <f t="shared" si="225"/>
        <v>19.430571931762298</v>
      </c>
      <c r="AK101" s="18">
        <f t="shared" si="225"/>
        <v>-2.5575323030257668</v>
      </c>
      <c r="AL101" s="18">
        <f t="shared" si="225"/>
        <v>2.0551380683761389</v>
      </c>
      <c r="AM101" s="18">
        <f t="shared" si="226"/>
        <v>1.5840098131860936</v>
      </c>
      <c r="AO101" s="18">
        <f t="shared" si="227"/>
        <v>0.49381674330666314</v>
      </c>
      <c r="AP101" s="18">
        <f t="shared" si="228"/>
        <v>3.096796146144376</v>
      </c>
      <c r="AQ101" s="18">
        <f t="shared" si="229"/>
        <v>3.4230543099696309</v>
      </c>
      <c r="AS101" t="str">
        <f t="shared" si="258"/>
        <v>63 Community and civil enforcement occupations</v>
      </c>
      <c r="AT101" s="18">
        <f t="shared" si="230"/>
        <v>-2.4052349137566487</v>
      </c>
      <c r="AU101" s="18">
        <f t="shared" si="230"/>
        <v>10.240231394560183</v>
      </c>
      <c r="AV101" s="18">
        <f t="shared" si="230"/>
        <v>-3.6309403032330212</v>
      </c>
      <c r="AW101" s="18">
        <f t="shared" si="230"/>
        <v>1.1946575879287824</v>
      </c>
      <c r="AX101" s="18">
        <f t="shared" si="231"/>
        <v>0.19597015669543527</v>
      </c>
      <c r="AZ101" s="18">
        <f t="shared" si="232"/>
        <v>-0.44014304267487869</v>
      </c>
      <c r="BA101" s="18">
        <f t="shared" si="233"/>
        <v>3.0688374199582036</v>
      </c>
      <c r="BB101" s="18">
        <f t="shared" si="234"/>
        <v>2.7838232454888479</v>
      </c>
      <c r="BD101" t="str">
        <f t="shared" si="259"/>
        <v>63 Community and civil enforcement occupations</v>
      </c>
      <c r="BE101" s="18">
        <f t="shared" si="235"/>
        <v>-9.6133829249629201</v>
      </c>
      <c r="BF101" s="18">
        <f t="shared" si="235"/>
        <v>71.228849083271299</v>
      </c>
      <c r="BG101" s="18">
        <f t="shared" si="235"/>
        <v>-11.619441716879475</v>
      </c>
      <c r="BH101" s="18">
        <f t="shared" si="235"/>
        <v>0.8557075664446856</v>
      </c>
      <c r="BI101" s="18">
        <f t="shared" si="236"/>
        <v>3.4047303850592847E-2</v>
      </c>
      <c r="BK101" s="18">
        <f t="shared" si="237"/>
        <v>-3.4869810687459646</v>
      </c>
      <c r="BL101" s="18">
        <f t="shared" si="238"/>
        <v>1.3805364681544585</v>
      </c>
      <c r="BM101" s="18">
        <f t="shared" si="239"/>
        <v>-1.3501367778193551</v>
      </c>
      <c r="BO101" t="str">
        <f t="shared" si="260"/>
        <v>63 Community and civil enforcement occupations</v>
      </c>
      <c r="BP101" s="18">
        <f t="shared" si="240"/>
        <v>-3.61791908353013</v>
      </c>
      <c r="BQ101" s="18">
        <f t="shared" si="240"/>
        <v>28.108761591871524</v>
      </c>
      <c r="BR101" s="18">
        <f t="shared" si="240"/>
        <v>-6.6959068724391502</v>
      </c>
      <c r="BS101" s="18">
        <f t="shared" si="240"/>
        <v>0.73972802777158009</v>
      </c>
      <c r="BT101" s="18">
        <f t="shared" si="241"/>
        <v>-0.15688355614382754</v>
      </c>
      <c r="BV101" s="18">
        <f t="shared" si="242"/>
        <v>-1.8024283723292234</v>
      </c>
      <c r="BW101" s="18">
        <f t="shared" si="243"/>
        <v>1.8315270929186056</v>
      </c>
      <c r="BX101" s="18">
        <f t="shared" si="244"/>
        <v>0.47786881934543946</v>
      </c>
      <c r="BZ101" t="str">
        <f t="shared" si="261"/>
        <v>63 Community and civil enforcement occupations</v>
      </c>
      <c r="CA101" s="18">
        <f t="shared" si="245"/>
        <v>3.5068332098127764</v>
      </c>
      <c r="CB101" s="18">
        <f t="shared" si="245"/>
        <v>-3.3872053464041207</v>
      </c>
      <c r="CC101" s="18">
        <f t="shared" si="245"/>
        <v>-4.0700136687963244</v>
      </c>
      <c r="CD101" s="18">
        <f t="shared" si="245"/>
        <v>-2.7783485596962976</v>
      </c>
      <c r="CE101" s="18">
        <f t="shared" si="246"/>
        <v>-3.2218577759318578</v>
      </c>
      <c r="CG101" s="18">
        <f t="shared" si="247"/>
        <v>-3.2108245482872055</v>
      </c>
      <c r="CH101" s="18">
        <f t="shared" si="248"/>
        <v>1.7962269588174706</v>
      </c>
      <c r="CI101" s="18">
        <f t="shared" si="249"/>
        <v>-0.56144685105380399</v>
      </c>
      <c r="CK101" t="str">
        <f t="shared" si="262"/>
        <v>63 Community and civil enforcement occupations</v>
      </c>
      <c r="CL101" s="18">
        <f t="shared" si="250"/>
        <v>-9.5927783677636214</v>
      </c>
      <c r="CM101" s="18">
        <f t="shared" si="250"/>
        <v>23.16982993081924</v>
      </c>
      <c r="CN101" s="18">
        <f t="shared" si="250"/>
        <v>-16.832828785330012</v>
      </c>
      <c r="CO101" s="18">
        <f t="shared" si="250"/>
        <v>-4.735948837582038</v>
      </c>
      <c r="CP101" s="18">
        <f t="shared" si="251"/>
        <v>-7.2162004072094383</v>
      </c>
      <c r="CR101" s="18">
        <f t="shared" si="252"/>
        <v>-8.9520844603098162</v>
      </c>
      <c r="CS101" s="18">
        <f t="shared" si="253"/>
        <v>0.70830810440472014</v>
      </c>
      <c r="CT101" s="18">
        <f t="shared" si="254"/>
        <v>-6.6430734509118405</v>
      </c>
    </row>
    <row r="102" spans="1:98" x14ac:dyDescent="0.2">
      <c r="A102" t="str">
        <f t="shared" si="209"/>
        <v>71 Sales occupations</v>
      </c>
      <c r="B102" s="18">
        <f t="shared" si="210"/>
        <v>5.3492091582969525</v>
      </c>
      <c r="C102" s="18">
        <f t="shared" si="210"/>
        <v>-34.438577596745702</v>
      </c>
      <c r="D102" s="18">
        <f t="shared" si="210"/>
        <v>3.4459838022868894</v>
      </c>
      <c r="E102" s="18">
        <f t="shared" si="210"/>
        <v>2.4504481475814188</v>
      </c>
      <c r="F102" s="18">
        <f t="shared" si="211"/>
        <v>-6.682223870696502E-2</v>
      </c>
      <c r="H102" s="18">
        <f t="shared" si="212"/>
        <v>2.7812242578833635</v>
      </c>
      <c r="I102" s="18">
        <f t="shared" si="213"/>
        <v>3.5622047328345063</v>
      </c>
      <c r="J102" s="18">
        <f t="shared" si="214"/>
        <v>5.3956320827363458</v>
      </c>
      <c r="L102" t="str">
        <f t="shared" si="255"/>
        <v>71 Sales occupations</v>
      </c>
      <c r="M102" s="18">
        <f t="shared" si="215"/>
        <v>6.5847485199994171</v>
      </c>
      <c r="N102" s="18">
        <f t="shared" si="215"/>
        <v>-19.103771381429201</v>
      </c>
      <c r="O102" s="18">
        <f t="shared" si="215"/>
        <v>4.580453811570151</v>
      </c>
      <c r="P102" s="18">
        <f t="shared" si="215"/>
        <v>3.4723793358148125</v>
      </c>
      <c r="Q102" s="18">
        <f t="shared" si="216"/>
        <v>2.2325227171906548</v>
      </c>
      <c r="S102" s="18">
        <f t="shared" si="217"/>
        <v>3.840426810793196</v>
      </c>
      <c r="T102" s="18">
        <f t="shared" si="218"/>
        <v>3.9585880424756859</v>
      </c>
      <c r="U102" s="18">
        <f t="shared" si="219"/>
        <v>6.4398896861026955</v>
      </c>
      <c r="W102" t="str">
        <f t="shared" si="256"/>
        <v>71 Sales occupations</v>
      </c>
      <c r="X102" s="18">
        <f t="shared" si="220"/>
        <v>-0.5592655083827669</v>
      </c>
      <c r="Y102" s="18">
        <f t="shared" si="220"/>
        <v>8.2308404871961329</v>
      </c>
      <c r="Z102" s="18">
        <f t="shared" si="220"/>
        <v>3.1361917239041581</v>
      </c>
      <c r="AA102" s="18">
        <f t="shared" si="220"/>
        <v>3.3752946148943419</v>
      </c>
      <c r="AB102" s="18">
        <f t="shared" si="221"/>
        <v>3.5972866007697224</v>
      </c>
      <c r="AD102" s="18">
        <f t="shared" si="222"/>
        <v>3.2955321237767121</v>
      </c>
      <c r="AE102" s="18">
        <f t="shared" si="223"/>
        <v>3.9565036064609815</v>
      </c>
      <c r="AF102" s="18">
        <f t="shared" si="224"/>
        <v>6.0572934875628759</v>
      </c>
      <c r="AH102" t="str">
        <f t="shared" si="257"/>
        <v>71 Sales occupations</v>
      </c>
      <c r="AI102" s="18">
        <f t="shared" si="225"/>
        <v>-0.94742181773195266</v>
      </c>
      <c r="AJ102" s="18">
        <f t="shared" si="225"/>
        <v>12.296449564837975</v>
      </c>
      <c r="AK102" s="18">
        <f t="shared" si="225"/>
        <v>2.3114741720011267</v>
      </c>
      <c r="AL102" s="18">
        <f t="shared" si="225"/>
        <v>3.6182848282318325</v>
      </c>
      <c r="AM102" s="18">
        <f t="shared" si="226"/>
        <v>3.7282337858918879</v>
      </c>
      <c r="AO102" s="18">
        <f t="shared" si="227"/>
        <v>3.1808370916837081</v>
      </c>
      <c r="AP102" s="18">
        <f t="shared" si="228"/>
        <v>3.8862183692127461</v>
      </c>
      <c r="AQ102" s="18">
        <f t="shared" si="229"/>
        <v>5.9246146147106105</v>
      </c>
      <c r="AS102" t="str">
        <f t="shared" si="258"/>
        <v>71 Sales occupations</v>
      </c>
      <c r="AT102" s="18">
        <f t="shared" si="230"/>
        <v>-2.6087260961243697</v>
      </c>
      <c r="AU102" s="18">
        <f t="shared" si="230"/>
        <v>6.8434591235479125</v>
      </c>
      <c r="AV102" s="18">
        <f t="shared" si="230"/>
        <v>1.5534880331048884</v>
      </c>
      <c r="AW102" s="18">
        <f t="shared" si="230"/>
        <v>2.8477108784719318</v>
      </c>
      <c r="AX102" s="18">
        <f t="shared" si="231"/>
        <v>2.6858326129101773</v>
      </c>
      <c r="AZ102" s="18">
        <f t="shared" si="232"/>
        <v>2.4144809119671429</v>
      </c>
      <c r="BA102" s="18">
        <f t="shared" si="233"/>
        <v>3.3092515834659775</v>
      </c>
      <c r="BB102" s="18">
        <f t="shared" si="234"/>
        <v>4.9356724766543847</v>
      </c>
      <c r="BD102" t="str">
        <f t="shared" si="259"/>
        <v>71 Sales occupations</v>
      </c>
      <c r="BE102" s="18">
        <f t="shared" si="235"/>
        <v>-1.2536503562779688</v>
      </c>
      <c r="BF102" s="18">
        <f t="shared" si="235"/>
        <v>12.256848240766338</v>
      </c>
      <c r="BG102" s="18">
        <f t="shared" si="235"/>
        <v>0.88895496022520781</v>
      </c>
      <c r="BH102" s="18">
        <f t="shared" si="235"/>
        <v>1.4940740961868038</v>
      </c>
      <c r="BI102" s="18">
        <f t="shared" si="236"/>
        <v>1.9447496906476625</v>
      </c>
      <c r="BK102" s="18">
        <f t="shared" si="237"/>
        <v>1.2919655190460011</v>
      </c>
      <c r="BL102" s="18">
        <f t="shared" si="238"/>
        <v>3.0266124393263816</v>
      </c>
      <c r="BM102" s="18">
        <f t="shared" si="239"/>
        <v>3.9047412297018802</v>
      </c>
      <c r="BO102" t="str">
        <f t="shared" si="260"/>
        <v>71 Sales occupations</v>
      </c>
      <c r="BP102" s="18">
        <f t="shared" si="240"/>
        <v>-3.387034829510327</v>
      </c>
      <c r="BQ102" s="18">
        <f t="shared" si="240"/>
        <v>3.17672906808808</v>
      </c>
      <c r="BR102" s="18">
        <f t="shared" si="240"/>
        <v>-1.3447275891251609</v>
      </c>
      <c r="BS102" s="18">
        <f t="shared" si="240"/>
        <v>-2.2371767853674007</v>
      </c>
      <c r="BT102" s="18">
        <f t="shared" si="241"/>
        <v>-1.6283314741481147</v>
      </c>
      <c r="BV102" s="18">
        <f t="shared" si="242"/>
        <v>-1.9405943698662109</v>
      </c>
      <c r="BW102" s="18">
        <f t="shared" si="243"/>
        <v>2.3834481642194927</v>
      </c>
      <c r="BX102" s="18">
        <f t="shared" si="244"/>
        <v>1.0470298591153337</v>
      </c>
      <c r="BZ102" t="str">
        <f t="shared" si="261"/>
        <v>71 Sales occupations</v>
      </c>
      <c r="CA102" s="18">
        <f t="shared" si="245"/>
        <v>-2.7356598871175586</v>
      </c>
      <c r="CB102" s="18">
        <f t="shared" si="245"/>
        <v>-10.821671919731912</v>
      </c>
      <c r="CC102" s="18">
        <f t="shared" si="245"/>
        <v>-2.2366025689827373</v>
      </c>
      <c r="CD102" s="18">
        <f t="shared" si="245"/>
        <v>-7.5285457675417504</v>
      </c>
      <c r="CE102" s="18">
        <f t="shared" si="246"/>
        <v>-6.1193469828696117</v>
      </c>
      <c r="CG102" s="18">
        <f t="shared" si="247"/>
        <v>-5.7971836654781335</v>
      </c>
      <c r="CH102" s="18">
        <f t="shared" si="248"/>
        <v>1.7077083806436244</v>
      </c>
      <c r="CI102" s="18">
        <f t="shared" si="249"/>
        <v>-2.3735986438937151</v>
      </c>
      <c r="CK102" t="str">
        <f t="shared" si="262"/>
        <v>71 Sales occupations</v>
      </c>
      <c r="CL102" s="18">
        <f t="shared" si="250"/>
        <v>-7.2387065970760052</v>
      </c>
      <c r="CM102" s="18">
        <f t="shared" si="250"/>
        <v>-32.78722318338523</v>
      </c>
      <c r="CN102" s="18">
        <f t="shared" si="250"/>
        <v>-4.1638142318159321</v>
      </c>
      <c r="CO102" s="18">
        <f t="shared" si="250"/>
        <v>-6.1761098499076965</v>
      </c>
      <c r="CP102" s="18">
        <f t="shared" si="251"/>
        <v>-7.5004515906378249</v>
      </c>
      <c r="CR102" s="18">
        <f t="shared" si="252"/>
        <v>-5.5100837398097564</v>
      </c>
      <c r="CS102" s="18">
        <f t="shared" si="253"/>
        <v>1.3612170708590554</v>
      </c>
      <c r="CT102" s="18">
        <f t="shared" si="254"/>
        <v>-2.8093242640795046</v>
      </c>
    </row>
    <row r="103" spans="1:98" x14ac:dyDescent="0.2">
      <c r="A103" t="str">
        <f t="shared" si="209"/>
        <v>72 Customer service occupations</v>
      </c>
      <c r="B103" s="18">
        <f t="shared" si="210"/>
        <v>7.5430546793999298</v>
      </c>
      <c r="C103" s="18">
        <f t="shared" si="210"/>
        <v>-10.325916746001173</v>
      </c>
      <c r="D103" s="18">
        <f t="shared" si="210"/>
        <v>8.4905805986226213</v>
      </c>
      <c r="E103" s="18">
        <f t="shared" si="210"/>
        <v>3.1639725854601286</v>
      </c>
      <c r="F103" s="18">
        <f t="shared" si="211"/>
        <v>3.8859296160071111</v>
      </c>
      <c r="H103" s="18">
        <f t="shared" si="212"/>
        <v>4.9097976535669607</v>
      </c>
      <c r="I103" s="18">
        <f t="shared" si="213"/>
        <v>3.9043235614047545</v>
      </c>
      <c r="J103" s="18">
        <f t="shared" si="214"/>
        <v>7.1776574668642068</v>
      </c>
      <c r="L103" t="str">
        <f t="shared" si="255"/>
        <v>72 Customer service occupations</v>
      </c>
      <c r="M103" s="18">
        <f t="shared" si="215"/>
        <v>10.112191038003049</v>
      </c>
      <c r="N103" s="18">
        <f t="shared" si="215"/>
        <v>-24.51948978002839</v>
      </c>
      <c r="O103" s="18">
        <f t="shared" si="215"/>
        <v>6.5008634280657285</v>
      </c>
      <c r="P103" s="18">
        <f t="shared" si="215"/>
        <v>3.0466275527067932</v>
      </c>
      <c r="Q103" s="18">
        <f t="shared" si="216"/>
        <v>2.1077352890650936</v>
      </c>
      <c r="S103" s="18">
        <f t="shared" si="217"/>
        <v>4.1854083475689086</v>
      </c>
      <c r="T103" s="18">
        <f t="shared" si="218"/>
        <v>4.074135574989235</v>
      </c>
      <c r="U103" s="18">
        <f t="shared" si="219"/>
        <v>6.7662893288598092</v>
      </c>
      <c r="W103" t="str">
        <f t="shared" si="256"/>
        <v>72 Customer service occupations</v>
      </c>
      <c r="X103" s="18">
        <f t="shared" si="220"/>
        <v>0.78150407011892131</v>
      </c>
      <c r="Y103" s="18">
        <f t="shared" si="220"/>
        <v>11.39207488823477</v>
      </c>
      <c r="Z103" s="18">
        <f t="shared" si="220"/>
        <v>3.7743976792076861</v>
      </c>
      <c r="AA103" s="18">
        <f t="shared" si="220"/>
        <v>2.9889155776450238</v>
      </c>
      <c r="AB103" s="18">
        <f t="shared" si="221"/>
        <v>3.7410503541679407</v>
      </c>
      <c r="AD103" s="18">
        <f t="shared" si="222"/>
        <v>3.2500801107097521</v>
      </c>
      <c r="AE103" s="18">
        <f t="shared" si="223"/>
        <v>3.6044121320999656</v>
      </c>
      <c r="AF103" s="18">
        <f t="shared" si="224"/>
        <v>5.7603638396527712</v>
      </c>
      <c r="AH103" t="str">
        <f t="shared" si="257"/>
        <v>72 Customer service occupations</v>
      </c>
      <c r="AI103" s="18">
        <f t="shared" si="225"/>
        <v>1.8362414429072382</v>
      </c>
      <c r="AJ103" s="18">
        <f t="shared" si="225"/>
        <v>14.33270429472595</v>
      </c>
      <c r="AK103" s="18">
        <f t="shared" si="225"/>
        <v>3.8066198478191593</v>
      </c>
      <c r="AL103" s="18">
        <f t="shared" si="225"/>
        <v>2.8565961016594255</v>
      </c>
      <c r="AM103" s="18">
        <f t="shared" si="226"/>
        <v>3.8367472671343661</v>
      </c>
      <c r="AO103" s="18">
        <f t="shared" si="227"/>
        <v>3.1723006792787389</v>
      </c>
      <c r="AP103" s="18">
        <f t="shared" si="228"/>
        <v>3.6828261575404753</v>
      </c>
      <c r="AQ103" s="18">
        <f t="shared" si="229"/>
        <v>5.7641730070489006</v>
      </c>
      <c r="AS103" t="str">
        <f t="shared" si="258"/>
        <v>72 Customer service occupations</v>
      </c>
      <c r="AT103" s="18">
        <f t="shared" si="230"/>
        <v>-0.60707746840382715</v>
      </c>
      <c r="AU103" s="18">
        <f t="shared" si="230"/>
        <v>9.9186110417809559</v>
      </c>
      <c r="AV103" s="18">
        <f t="shared" si="230"/>
        <v>3.6852919080649693</v>
      </c>
      <c r="AW103" s="18">
        <f t="shared" si="230"/>
        <v>1.8219339557711933</v>
      </c>
      <c r="AX103" s="18">
        <f t="shared" si="231"/>
        <v>2.8914769460429479</v>
      </c>
      <c r="AZ103" s="18">
        <f t="shared" si="232"/>
        <v>2.4393024683912579</v>
      </c>
      <c r="BA103" s="18">
        <f t="shared" si="233"/>
        <v>3.2521855363903063</v>
      </c>
      <c r="BB103" s="18">
        <f t="shared" si="234"/>
        <v>4.9076291830201235</v>
      </c>
      <c r="BD103" t="str">
        <f t="shared" si="259"/>
        <v>72 Customer service occupations</v>
      </c>
      <c r="BE103" s="18">
        <f t="shared" si="235"/>
        <v>0.56195536411240976</v>
      </c>
      <c r="BF103" s="18">
        <f t="shared" si="235"/>
        <v>13.473663323859309</v>
      </c>
      <c r="BG103" s="18">
        <f t="shared" si="235"/>
        <v>1.6560070397566573</v>
      </c>
      <c r="BH103" s="18">
        <f t="shared" si="235"/>
        <v>1.5079400672296295</v>
      </c>
      <c r="BI103" s="18">
        <f t="shared" si="236"/>
        <v>2.2639417483055313</v>
      </c>
      <c r="BK103" s="18">
        <f t="shared" si="237"/>
        <v>1.5572717462322583</v>
      </c>
      <c r="BL103" s="18">
        <f t="shared" si="238"/>
        <v>2.7229401886196269</v>
      </c>
      <c r="BM103" s="18">
        <f t="shared" si="239"/>
        <v>3.8293851800858869</v>
      </c>
      <c r="BO103" t="str">
        <f t="shared" si="260"/>
        <v>72 Customer service occupations</v>
      </c>
      <c r="BP103" s="18">
        <f t="shared" si="240"/>
        <v>0.22622098986035954</v>
      </c>
      <c r="BQ103" s="18">
        <f t="shared" si="240"/>
        <v>3.9930454340678878</v>
      </c>
      <c r="BR103" s="18">
        <f t="shared" si="240"/>
        <v>0.51582622784609455</v>
      </c>
      <c r="BS103" s="18">
        <f t="shared" si="240"/>
        <v>-0.21474087571541345</v>
      </c>
      <c r="BT103" s="18">
        <f t="shared" si="241"/>
        <v>0.27150342178510201</v>
      </c>
      <c r="BV103" s="18">
        <f t="shared" si="242"/>
        <v>2.8189590055860414E-2</v>
      </c>
      <c r="BW103" s="18">
        <f t="shared" si="243"/>
        <v>2.4993347400999566</v>
      </c>
      <c r="BX103" s="18">
        <f t="shared" si="244"/>
        <v>2.5192992686219551</v>
      </c>
      <c r="BZ103" t="str">
        <f t="shared" si="261"/>
        <v>72 Customer service occupations</v>
      </c>
      <c r="CA103" s="18">
        <f t="shared" si="245"/>
        <v>0.25042571599989127</v>
      </c>
      <c r="CB103" s="18">
        <f t="shared" si="245"/>
        <v>-11.391425285990852</v>
      </c>
      <c r="CC103" s="18">
        <f t="shared" si="245"/>
        <v>0.53756188566249641</v>
      </c>
      <c r="CD103" s="18">
        <f t="shared" si="245"/>
        <v>-0.59460842907712586</v>
      </c>
      <c r="CE103" s="18">
        <f t="shared" si="246"/>
        <v>-0.95648239338563812</v>
      </c>
      <c r="CG103" s="18">
        <f t="shared" si="247"/>
        <v>-0.21864207892716703</v>
      </c>
      <c r="CH103" s="18">
        <f t="shared" si="248"/>
        <v>1.9324116264623603</v>
      </c>
      <c r="CI103" s="18">
        <f t="shared" si="249"/>
        <v>1.7658062735546931</v>
      </c>
      <c r="CK103" t="str">
        <f t="shared" si="262"/>
        <v>72 Customer service occupations</v>
      </c>
      <c r="CL103" s="18">
        <f t="shared" si="250"/>
        <v>3.6930481397596582</v>
      </c>
      <c r="CM103" s="18">
        <f t="shared" si="250"/>
        <v>-25.734640992739678</v>
      </c>
      <c r="CN103" s="18">
        <f t="shared" si="250"/>
        <v>5.1019065116656881</v>
      </c>
      <c r="CO103" s="18">
        <f t="shared" si="250"/>
        <v>0.95960867121456239</v>
      </c>
      <c r="CP103" s="18">
        <f t="shared" si="251"/>
        <v>0.29279625935749731</v>
      </c>
      <c r="CR103" s="18">
        <f t="shared" si="252"/>
        <v>2.321909694432045</v>
      </c>
      <c r="CS103" s="18">
        <f t="shared" si="253"/>
        <v>2.7882524827786082</v>
      </c>
      <c r="CT103" s="18">
        <f t="shared" si="254"/>
        <v>4.4506471309017748</v>
      </c>
    </row>
    <row r="104" spans="1:98" x14ac:dyDescent="0.2">
      <c r="A104" t="str">
        <f t="shared" si="209"/>
        <v>81 Process, plant and machine operatives</v>
      </c>
      <c r="B104" s="18">
        <f t="shared" si="210"/>
        <v>15.728331581892441</v>
      </c>
      <c r="C104" s="18">
        <f t="shared" si="210"/>
        <v>-28.996415347078951</v>
      </c>
      <c r="D104" s="18">
        <f t="shared" si="210"/>
        <v>8.0844978354075678</v>
      </c>
      <c r="E104" s="18">
        <f t="shared" si="210"/>
        <v>4.1062287840446965</v>
      </c>
      <c r="F104" s="18">
        <f t="shared" si="211"/>
        <v>2.844016449060871</v>
      </c>
      <c r="H104" s="18">
        <f t="shared" si="212"/>
        <v>5.4157766503882598</v>
      </c>
      <c r="I104" s="18">
        <f t="shared" si="213"/>
        <v>3.8572839713003182</v>
      </c>
      <c r="J104" s="18">
        <f t="shared" si="214"/>
        <v>7.5271789645623199</v>
      </c>
      <c r="L104" t="str">
        <f t="shared" si="255"/>
        <v>81 Process, plant and machine operatives</v>
      </c>
      <c r="M104" s="18">
        <f t="shared" si="215"/>
        <v>9.6143721917509861</v>
      </c>
      <c r="N104" s="18">
        <f t="shared" si="215"/>
        <v>-28.994310484478113</v>
      </c>
      <c r="O104" s="18">
        <f t="shared" si="215"/>
        <v>8.3143183647061303</v>
      </c>
      <c r="P104" s="18">
        <f t="shared" si="215"/>
        <v>4.0188476970360432</v>
      </c>
      <c r="Q104" s="18">
        <f t="shared" si="216"/>
        <v>2.8584985469701785</v>
      </c>
      <c r="S104" s="18">
        <f t="shared" si="217"/>
        <v>5.4314022233064918</v>
      </c>
      <c r="T104" s="18">
        <f t="shared" si="218"/>
        <v>4.4137941679952108</v>
      </c>
      <c r="U104" s="18">
        <f t="shared" si="219"/>
        <v>7.8859121962589596</v>
      </c>
      <c r="W104" t="str">
        <f t="shared" si="256"/>
        <v>81 Process, plant and machine operatives</v>
      </c>
      <c r="X104" s="18">
        <f t="shared" si="220"/>
        <v>-3.9374710844812921</v>
      </c>
      <c r="Y104" s="18">
        <f t="shared" si="220"/>
        <v>-8.9347647488993047</v>
      </c>
      <c r="Z104" s="18">
        <f t="shared" si="220"/>
        <v>7.3416122061444433</v>
      </c>
      <c r="AA104" s="18">
        <f t="shared" si="220"/>
        <v>4.1491310482907551</v>
      </c>
      <c r="AB104" s="18">
        <f t="shared" si="221"/>
        <v>4.2579918833371089</v>
      </c>
      <c r="AD104" s="18">
        <f t="shared" si="222"/>
        <v>5.2025996695768795</v>
      </c>
      <c r="AE104" s="18">
        <f t="shared" si="223"/>
        <v>4.1854635750542046</v>
      </c>
      <c r="AF104" s="18">
        <f t="shared" si="224"/>
        <v>7.5741548999980646</v>
      </c>
      <c r="AH104" t="str">
        <f t="shared" si="257"/>
        <v>81 Process, plant and machine operatives</v>
      </c>
      <c r="AI104" s="18">
        <f t="shared" si="225"/>
        <v>-2.2525225152575379</v>
      </c>
      <c r="AJ104" s="18">
        <f t="shared" si="225"/>
        <v>-4.2809655487746063</v>
      </c>
      <c r="AK104" s="18">
        <f t="shared" si="225"/>
        <v>6.3814832827524537</v>
      </c>
      <c r="AL104" s="18">
        <f t="shared" si="225"/>
        <v>2.8041792767636409</v>
      </c>
      <c r="AM104" s="18">
        <f t="shared" si="226"/>
        <v>3.4462528334899822</v>
      </c>
      <c r="AO104" s="18">
        <f t="shared" si="227"/>
        <v>3.9830441240252146</v>
      </c>
      <c r="AP104" s="18">
        <f t="shared" si="228"/>
        <v>3.6093050574806718</v>
      </c>
      <c r="AQ104" s="18">
        <f t="shared" si="229"/>
        <v>6.2951531052565679</v>
      </c>
      <c r="AS104" t="str">
        <f t="shared" si="258"/>
        <v>81 Process, plant and machine operatives</v>
      </c>
      <c r="AT104" s="18">
        <f t="shared" si="230"/>
        <v>-6.3514115435175489</v>
      </c>
      <c r="AU104" s="18">
        <f t="shared" si="230"/>
        <v>-7.8834543925389244</v>
      </c>
      <c r="AV104" s="18">
        <f t="shared" si="230"/>
        <v>3.9024986820644259</v>
      </c>
      <c r="AW104" s="18">
        <f t="shared" si="230"/>
        <v>0.91606383754976317</v>
      </c>
      <c r="AX104" s="18">
        <f t="shared" si="231"/>
        <v>1.2609306249885099</v>
      </c>
      <c r="AZ104" s="18">
        <f t="shared" si="232"/>
        <v>1.9018806317835146</v>
      </c>
      <c r="BA104" s="18">
        <f t="shared" si="233"/>
        <v>2.9520537798027879</v>
      </c>
      <c r="BB104" s="18">
        <f t="shared" si="234"/>
        <v>4.2749641806636651</v>
      </c>
      <c r="BD104" t="str">
        <f t="shared" si="259"/>
        <v>81 Process, plant and machine operatives</v>
      </c>
      <c r="BE104" s="18">
        <f t="shared" si="235"/>
        <v>-3.7128017311565231</v>
      </c>
      <c r="BF104" s="18">
        <f t="shared" si="235"/>
        <v>9.4871203614288682</v>
      </c>
      <c r="BG104" s="18">
        <f t="shared" si="235"/>
        <v>0.16496751797441256</v>
      </c>
      <c r="BH104" s="18">
        <f t="shared" si="235"/>
        <v>0.47645325748784106</v>
      </c>
      <c r="BI104" s="18">
        <f t="shared" si="236"/>
        <v>0.9192651187909906</v>
      </c>
      <c r="BK104" s="18">
        <f t="shared" si="237"/>
        <v>0.3725171999393817</v>
      </c>
      <c r="BL104" s="18">
        <f t="shared" si="238"/>
        <v>2.1763228115009969</v>
      </c>
      <c r="BM104" s="18">
        <f t="shared" si="239"/>
        <v>2.4538630787745763</v>
      </c>
      <c r="BO104" t="str">
        <f t="shared" si="260"/>
        <v>81 Process, plant and machine operatives</v>
      </c>
      <c r="BP104" s="18">
        <f t="shared" si="240"/>
        <v>-2.4302548757277664</v>
      </c>
      <c r="BQ104" s="18">
        <f t="shared" si="240"/>
        <v>-9.3904463937852238</v>
      </c>
      <c r="BR104" s="18">
        <f t="shared" si="240"/>
        <v>2.1604629481040138</v>
      </c>
      <c r="BS104" s="18">
        <f t="shared" si="240"/>
        <v>-0.52067490445321107</v>
      </c>
      <c r="BT104" s="18">
        <f t="shared" si="241"/>
        <v>-0.27425608940829793</v>
      </c>
      <c r="BV104" s="18">
        <f t="shared" si="242"/>
        <v>0.36512678724409664</v>
      </c>
      <c r="BW104" s="18">
        <f t="shared" si="243"/>
        <v>2.3048908240104637</v>
      </c>
      <c r="BX104" s="18">
        <f t="shared" si="244"/>
        <v>2.572232316168499</v>
      </c>
      <c r="BZ104" t="str">
        <f t="shared" si="261"/>
        <v>81 Process, plant and machine operatives</v>
      </c>
      <c r="CA104" s="18">
        <f t="shared" si="245"/>
        <v>2.6779420894526895</v>
      </c>
      <c r="CB104" s="18">
        <f t="shared" si="245"/>
        <v>-33.93546213413746</v>
      </c>
      <c r="CC104" s="18">
        <f t="shared" si="245"/>
        <v>-0.78583952368193044</v>
      </c>
      <c r="CD104" s="18">
        <f t="shared" si="245"/>
        <v>-8.579764445178661</v>
      </c>
      <c r="CE104" s="18">
        <f t="shared" si="246"/>
        <v>-8.0971976371221004</v>
      </c>
      <c r="CG104" s="18">
        <f t="shared" si="247"/>
        <v>-6.0523088771978202</v>
      </c>
      <c r="CH104" s="18">
        <f t="shared" si="248"/>
        <v>1.5477300709817232</v>
      </c>
      <c r="CI104" s="18">
        <f t="shared" si="249"/>
        <v>-2.8202348723992743</v>
      </c>
      <c r="CK104" t="str">
        <f t="shared" si="262"/>
        <v>81 Process, plant and machine operatives</v>
      </c>
      <c r="CL104" s="18">
        <f t="shared" si="250"/>
        <v>-6.9334041757056593</v>
      </c>
      <c r="CM104" s="18">
        <f t="shared" si="250"/>
        <v>-26.144908988945058</v>
      </c>
      <c r="CN104" s="18">
        <f t="shared" si="250"/>
        <v>-11.585751741566085</v>
      </c>
      <c r="CO104" s="18">
        <f t="shared" si="250"/>
        <v>-8.498510198283082</v>
      </c>
      <c r="CP104" s="18">
        <f t="shared" si="251"/>
        <v>-10.678792308221229</v>
      </c>
      <c r="CR104" s="18">
        <f t="shared" si="252"/>
        <v>-9.5393863121414952</v>
      </c>
      <c r="CS104" s="18">
        <f t="shared" si="253"/>
        <v>0.83888552446074183</v>
      </c>
      <c r="CT104" s="18">
        <f t="shared" si="254"/>
        <v>-6.6577525497269363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17.083122052506681</v>
      </c>
      <c r="C105" s="18">
        <f t="shared" si="210"/>
        <v>-23.938725734123267</v>
      </c>
      <c r="D105" s="18">
        <f t="shared" si="210"/>
        <v>6.8530311402052568</v>
      </c>
      <c r="E105" s="18">
        <f t="shared" si="210"/>
        <v>4.4694042417249946</v>
      </c>
      <c r="F105" s="18">
        <f t="shared" si="211"/>
        <v>3.1423003515649084</v>
      </c>
      <c r="H105" s="18">
        <f t="shared" si="212"/>
        <v>5.2579791006364784</v>
      </c>
      <c r="I105" s="18">
        <f t="shared" si="213"/>
        <v>5.0729632054784757</v>
      </c>
      <c r="J105" s="18">
        <f t="shared" si="214"/>
        <v>8.1914669803633942</v>
      </c>
      <c r="L105" t="str">
        <f t="shared" si="255"/>
        <v>82 Transport and mobile machine drivers and operatives</v>
      </c>
      <c r="M105" s="18">
        <f t="shared" si="215"/>
        <v>16.129442038361219</v>
      </c>
      <c r="N105" s="18">
        <f t="shared" si="215"/>
        <v>-22.44819587229604</v>
      </c>
      <c r="O105" s="18">
        <f t="shared" si="215"/>
        <v>5.9648883076854231</v>
      </c>
      <c r="P105" s="18">
        <f t="shared" si="215"/>
        <v>5.101290941047032</v>
      </c>
      <c r="Q105" s="18">
        <f t="shared" si="216"/>
        <v>3.3874076315570489</v>
      </c>
      <c r="S105" s="18">
        <f t="shared" si="217"/>
        <v>5.3883718633124689</v>
      </c>
      <c r="T105" s="18">
        <f t="shared" si="218"/>
        <v>4.9473426380490126</v>
      </c>
      <c r="U105" s="18">
        <f t="shared" si="219"/>
        <v>8.1982598678214114</v>
      </c>
      <c r="W105" t="str">
        <f t="shared" si="256"/>
        <v>82 Transport and mobile machine drivers and operatives</v>
      </c>
      <c r="X105" s="18">
        <f t="shared" si="220"/>
        <v>4.11730244161439</v>
      </c>
      <c r="Y105" s="18">
        <f t="shared" si="220"/>
        <v>-2.1432610304743638</v>
      </c>
      <c r="Z105" s="18">
        <f t="shared" si="220"/>
        <v>3.8110410618707125</v>
      </c>
      <c r="AA105" s="18">
        <f t="shared" si="220"/>
        <v>3.2831295246354308</v>
      </c>
      <c r="AB105" s="18">
        <f t="shared" si="221"/>
        <v>3.0994616154975008</v>
      </c>
      <c r="AD105" s="18">
        <f t="shared" si="222"/>
        <v>3.4588010725455698</v>
      </c>
      <c r="AE105" s="18">
        <f t="shared" si="223"/>
        <v>4.3379760108844589</v>
      </c>
      <c r="AF105" s="18">
        <f t="shared" si="224"/>
        <v>6.456508897651192</v>
      </c>
      <c r="AH105" t="str">
        <f t="shared" si="257"/>
        <v>82 Transport and mobile machine drivers and operatives</v>
      </c>
      <c r="AI105" s="18">
        <f t="shared" si="225"/>
        <v>2.5322516541326223E-2</v>
      </c>
      <c r="AJ105" s="18">
        <f t="shared" si="225"/>
        <v>2.9454777454202885</v>
      </c>
      <c r="AK105" s="18">
        <f t="shared" si="225"/>
        <v>2.3371574999363931</v>
      </c>
      <c r="AL105" s="18">
        <f t="shared" si="225"/>
        <v>0.9435768486970364</v>
      </c>
      <c r="AM105" s="18">
        <f t="shared" si="226"/>
        <v>1.5015226796106784</v>
      </c>
      <c r="AO105" s="18">
        <f t="shared" si="227"/>
        <v>1.4059822969396452</v>
      </c>
      <c r="AP105" s="18">
        <f t="shared" si="228"/>
        <v>3.6269518919316956</v>
      </c>
      <c r="AQ105" s="18">
        <f t="shared" si="229"/>
        <v>4.5148529493959311</v>
      </c>
      <c r="AS105" t="str">
        <f t="shared" si="258"/>
        <v>82 Transport and mobile machine drivers and operatives</v>
      </c>
      <c r="AT105" s="18">
        <f t="shared" si="230"/>
        <v>0.98395239433606285</v>
      </c>
      <c r="AU105" s="18">
        <f t="shared" si="230"/>
        <v>-7.8508890850803592E-2</v>
      </c>
      <c r="AV105" s="18">
        <f t="shared" si="230"/>
        <v>2.4143595363140813</v>
      </c>
      <c r="AW105" s="18">
        <f t="shared" si="230"/>
        <v>0.72806081733267636</v>
      </c>
      <c r="AX105" s="18">
        <f t="shared" si="231"/>
        <v>1.201160814661506</v>
      </c>
      <c r="AZ105" s="18">
        <f t="shared" si="232"/>
        <v>1.2870525200552096</v>
      </c>
      <c r="BA105" s="18">
        <f t="shared" si="233"/>
        <v>3.8723437133890481</v>
      </c>
      <c r="BB105" s="18">
        <f t="shared" si="234"/>
        <v>4.6576004749845135</v>
      </c>
      <c r="BD105" t="str">
        <f t="shared" si="259"/>
        <v>82 Transport and mobile machine drivers and operatives</v>
      </c>
      <c r="BE105" s="18">
        <f t="shared" si="235"/>
        <v>1.5285244851813262</v>
      </c>
      <c r="BF105" s="18">
        <f t="shared" si="235"/>
        <v>16.05616983433864</v>
      </c>
      <c r="BG105" s="18">
        <f t="shared" si="235"/>
        <v>-2.2666864402500986</v>
      </c>
      <c r="BH105" s="18">
        <f t="shared" si="235"/>
        <v>0.17977776823563385</v>
      </c>
      <c r="BI105" s="18">
        <f t="shared" si="236"/>
        <v>0.32695340512391979</v>
      </c>
      <c r="BK105" s="18">
        <f t="shared" si="237"/>
        <v>-0.64244013002764389</v>
      </c>
      <c r="BL105" s="18">
        <f t="shared" si="238"/>
        <v>2.563555575356502</v>
      </c>
      <c r="BM105" s="18">
        <f t="shared" si="239"/>
        <v>2.1193085439629833</v>
      </c>
      <c r="BO105" t="str">
        <f t="shared" si="260"/>
        <v>82 Transport and mobile machine drivers and operatives</v>
      </c>
      <c r="BP105" s="18">
        <f t="shared" si="240"/>
        <v>2.9680378529186147</v>
      </c>
      <c r="BQ105" s="18">
        <f t="shared" si="240"/>
        <v>-6.8229366999670082</v>
      </c>
      <c r="BR105" s="18">
        <f t="shared" si="240"/>
        <v>1.0428201196432729</v>
      </c>
      <c r="BS105" s="18">
        <f t="shared" si="240"/>
        <v>0.51466170954805879</v>
      </c>
      <c r="BT105" s="18">
        <f t="shared" si="241"/>
        <v>0.20356066460036626</v>
      </c>
      <c r="BV105" s="18">
        <f t="shared" si="242"/>
        <v>0.69040705103937672</v>
      </c>
      <c r="BW105" s="18">
        <f t="shared" si="243"/>
        <v>2.9695978060071404</v>
      </c>
      <c r="BX105" s="18">
        <f t="shared" si="244"/>
        <v>3.4356933620087515</v>
      </c>
      <c r="BZ105" t="str">
        <f t="shared" si="261"/>
        <v>82 Transport and mobile machine drivers and operatives</v>
      </c>
      <c r="CA105" s="18">
        <f t="shared" si="245"/>
        <v>11.825979271706121</v>
      </c>
      <c r="CB105" s="18">
        <f t="shared" si="245"/>
        <v>-37.755117770318861</v>
      </c>
      <c r="CC105" s="18">
        <f t="shared" si="245"/>
        <v>-0.49230913279029176</v>
      </c>
      <c r="CD105" s="18">
        <f t="shared" si="245"/>
        <v>-4.2978880525175622</v>
      </c>
      <c r="CE105" s="18">
        <f t="shared" si="246"/>
        <v>-5.6943675727238796</v>
      </c>
      <c r="CG105" s="18">
        <f t="shared" si="247"/>
        <v>-3.0458141087842616</v>
      </c>
      <c r="CH105" s="18">
        <f t="shared" si="248"/>
        <v>2.2580913066316377</v>
      </c>
      <c r="CI105" s="18">
        <f t="shared" si="249"/>
        <v>0.17545936989009636</v>
      </c>
      <c r="CK105" t="str">
        <f t="shared" si="262"/>
        <v>82 Transport and mobile machine drivers and operatives</v>
      </c>
      <c r="CL105" s="18">
        <f t="shared" si="250"/>
        <v>1.1998143867716582</v>
      </c>
      <c r="CM105" s="18">
        <f t="shared" si="250"/>
        <v>-9.8575125773645134</v>
      </c>
      <c r="CN105" s="18">
        <f t="shared" si="250"/>
        <v>-6.6560237090668828</v>
      </c>
      <c r="CO105" s="18">
        <f t="shared" si="250"/>
        <v>-8.3967965115186889</v>
      </c>
      <c r="CP105" s="18">
        <f t="shared" si="251"/>
        <v>-7.9488480787172744</v>
      </c>
      <c r="CR105" s="18">
        <f t="shared" si="252"/>
        <v>-7.8201762138245261</v>
      </c>
      <c r="CS105" s="18">
        <f t="shared" si="253"/>
        <v>1.4613261696036162</v>
      </c>
      <c r="CT105" s="18">
        <f t="shared" si="254"/>
        <v>-4.0494522089625784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1.631935934908868</v>
      </c>
      <c r="C106" s="18">
        <f t="shared" si="210"/>
        <v>-17.8588029855675</v>
      </c>
      <c r="D106" s="18">
        <f t="shared" si="210"/>
        <v>38.9532155720687</v>
      </c>
      <c r="E106" s="18">
        <f t="shared" si="210"/>
        <v>4.2246212419903451</v>
      </c>
      <c r="F106" s="18">
        <f t="shared" si="211"/>
        <v>12.340914690610383</v>
      </c>
      <c r="H106" s="18">
        <f t="shared" si="212"/>
        <v>14.710476598652988</v>
      </c>
      <c r="I106" s="18">
        <f t="shared" si="213"/>
        <v>12.137768122612226</v>
      </c>
      <c r="J106" s="18">
        <f t="shared" si="214"/>
        <v>18.282211319835806</v>
      </c>
      <c r="L106" t="str">
        <f t="shared" si="255"/>
        <v>91 Elementary trades and related occupations</v>
      </c>
      <c r="M106" s="18">
        <f t="shared" si="215"/>
        <v>14.653352425407885</v>
      </c>
      <c r="N106" s="18">
        <f t="shared" si="215"/>
        <v>-51.105508548413695</v>
      </c>
      <c r="O106" s="18">
        <f t="shared" si="215"/>
        <v>19.579430220496306</v>
      </c>
      <c r="P106" s="18">
        <f t="shared" si="215"/>
        <v>6.2092635512875916</v>
      </c>
      <c r="Q106" s="18">
        <f t="shared" si="216"/>
        <v>5.0020780725640979</v>
      </c>
      <c r="S106" s="18">
        <f t="shared" si="217"/>
        <v>10.491047673382337</v>
      </c>
      <c r="T106" s="18">
        <f t="shared" si="218"/>
        <v>7.0083237865913084</v>
      </c>
      <c r="U106" s="18">
        <f t="shared" si="219"/>
        <v>12.968447011542207</v>
      </c>
      <c r="W106" t="str">
        <f t="shared" si="256"/>
        <v>91 Elementary trades and related occupations</v>
      </c>
      <c r="X106" s="18">
        <f t="shared" si="220"/>
        <v>-5.8066729186953552</v>
      </c>
      <c r="Y106" s="18">
        <f t="shared" si="220"/>
        <v>-10.222580264414383</v>
      </c>
      <c r="Z106" s="18">
        <f t="shared" si="220"/>
        <v>21.812985708102794</v>
      </c>
      <c r="AA106" s="18">
        <f t="shared" si="220"/>
        <v>4.4781292499010306</v>
      </c>
      <c r="AB106" s="18">
        <f t="shared" si="221"/>
        <v>8.5783052200177892</v>
      </c>
      <c r="AD106" s="18">
        <f t="shared" si="222"/>
        <v>9.9633902936440588</v>
      </c>
      <c r="AE106" s="18">
        <f t="shared" si="223"/>
        <v>7.7208673602617628</v>
      </c>
      <c r="AF106" s="18">
        <f t="shared" si="224"/>
        <v>12.943870021221237</v>
      </c>
      <c r="AH106" t="str">
        <f t="shared" si="257"/>
        <v>91 Elementary trades and related occupations</v>
      </c>
      <c r="AI106" s="18">
        <f t="shared" si="225"/>
        <v>-2.3198844669811702</v>
      </c>
      <c r="AJ106" s="18">
        <f t="shared" si="225"/>
        <v>-16.100873309351126</v>
      </c>
      <c r="AK106" s="18">
        <f t="shared" si="225"/>
        <v>25.882572545657624</v>
      </c>
      <c r="AL106" s="18">
        <f t="shared" si="225"/>
        <v>6.317807462973879</v>
      </c>
      <c r="AM106" s="18">
        <f t="shared" si="226"/>
        <v>10.434012072785714</v>
      </c>
      <c r="AO106" s="18">
        <f t="shared" si="227"/>
        <v>12.475831139712623</v>
      </c>
      <c r="AP106" s="18">
        <f t="shared" si="228"/>
        <v>9.3353155549254829</v>
      </c>
      <c r="AQ106" s="18">
        <f t="shared" si="229"/>
        <v>15.467110471870814</v>
      </c>
      <c r="AS106" t="str">
        <f t="shared" si="258"/>
        <v>91 Elementary trades and related occupations</v>
      </c>
      <c r="AT106" s="18">
        <f t="shared" si="230"/>
        <v>-6.632498208527549</v>
      </c>
      <c r="AU106" s="18">
        <f t="shared" si="230"/>
        <v>-4.7970585068511813</v>
      </c>
      <c r="AV106" s="18">
        <f t="shared" si="230"/>
        <v>19.088236511416156</v>
      </c>
      <c r="AW106" s="18">
        <f t="shared" si="230"/>
        <v>4.0694921204991852</v>
      </c>
      <c r="AX106" s="18">
        <f t="shared" si="231"/>
        <v>7.9448221056405366</v>
      </c>
      <c r="AZ106" s="18">
        <f t="shared" si="232"/>
        <v>8.8525426759996417</v>
      </c>
      <c r="BA106" s="18">
        <f t="shared" si="233"/>
        <v>6.6773589760375174</v>
      </c>
      <c r="BB106" s="18">
        <f t="shared" si="234"/>
        <v>11.626555655571181</v>
      </c>
      <c r="BD106" t="str">
        <f t="shared" si="259"/>
        <v>91 Elementary trades and related occupations</v>
      </c>
      <c r="BE106" s="18">
        <f t="shared" si="235"/>
        <v>-6.0147850058944519</v>
      </c>
      <c r="BF106" s="18">
        <f t="shared" si="235"/>
        <v>9.7389887995903877</v>
      </c>
      <c r="BG106" s="18">
        <f t="shared" si="235"/>
        <v>9.529919710561586</v>
      </c>
      <c r="BH106" s="18">
        <f t="shared" si="235"/>
        <v>2.7217559213662756</v>
      </c>
      <c r="BI106" s="18">
        <f t="shared" si="236"/>
        <v>5.2363003217659188</v>
      </c>
      <c r="BK106" s="18">
        <f t="shared" si="237"/>
        <v>4.94277551133111</v>
      </c>
      <c r="BL106" s="18">
        <f t="shared" si="238"/>
        <v>4.0487198587225937</v>
      </c>
      <c r="BM106" s="18">
        <f t="shared" si="239"/>
        <v>7.2956907753283895</v>
      </c>
      <c r="BO106" t="str">
        <f t="shared" si="260"/>
        <v>91 Elementary trades and related occupations</v>
      </c>
      <c r="BP106" s="18">
        <f t="shared" si="240"/>
        <v>-4.645345599755335</v>
      </c>
      <c r="BQ106" s="18">
        <f t="shared" si="240"/>
        <v>-3.3064954825636761</v>
      </c>
      <c r="BR106" s="18">
        <f t="shared" si="240"/>
        <v>10.978831562752989</v>
      </c>
      <c r="BS106" s="18">
        <f t="shared" si="240"/>
        <v>1.8178436376427687</v>
      </c>
      <c r="BT106" s="18">
        <f t="shared" si="241"/>
        <v>4.2593017365610164</v>
      </c>
      <c r="BV106" s="18">
        <f t="shared" si="242"/>
        <v>4.7842427916217289</v>
      </c>
      <c r="BW106" s="18">
        <f t="shared" si="243"/>
        <v>3.5428842881545464</v>
      </c>
      <c r="BX106" s="18">
        <f t="shared" si="244"/>
        <v>6.849934589056339</v>
      </c>
      <c r="BZ106" t="str">
        <f t="shared" si="261"/>
        <v>91 Elementary trades and related occupations</v>
      </c>
      <c r="CA106" s="18">
        <f t="shared" si="245"/>
        <v>0.94904233269079707</v>
      </c>
      <c r="CB106" s="18">
        <f t="shared" si="245"/>
        <v>-27.933608841172475</v>
      </c>
      <c r="CC106" s="18">
        <f t="shared" si="245"/>
        <v>11.920694368644691</v>
      </c>
      <c r="CD106" s="18">
        <f t="shared" si="245"/>
        <v>-1.6167634847192636</v>
      </c>
      <c r="CE106" s="18">
        <f t="shared" si="246"/>
        <v>0.45428990381219947</v>
      </c>
      <c r="CG106" s="18">
        <f t="shared" si="247"/>
        <v>2.7032536403352347</v>
      </c>
      <c r="CH106" s="18">
        <f t="shared" si="248"/>
        <v>3.3585149591569108</v>
      </c>
      <c r="CI106" s="18">
        <f t="shared" si="249"/>
        <v>5.180887366216913</v>
      </c>
      <c r="CK106" t="str">
        <f t="shared" si="262"/>
        <v>91 Elementary trades and related occupations</v>
      </c>
      <c r="CL106" s="18">
        <f t="shared" si="250"/>
        <v>-4.2885549931726441</v>
      </c>
      <c r="CM106" s="18">
        <f t="shared" si="250"/>
        <v>-22.819821125549456</v>
      </c>
      <c r="CN106" s="18">
        <f t="shared" si="250"/>
        <v>8.8483754030027395</v>
      </c>
      <c r="CO106" s="18">
        <f t="shared" si="250"/>
        <v>-1.6681053856802408</v>
      </c>
      <c r="CP106" s="18">
        <f t="shared" si="251"/>
        <v>-2.0726754741895448E-2</v>
      </c>
      <c r="CR106" s="18">
        <f t="shared" si="252"/>
        <v>1.7193528545497161</v>
      </c>
      <c r="CS106" s="18">
        <f t="shared" si="253"/>
        <v>2.7069323391432087</v>
      </c>
      <c r="CT106" s="18">
        <f t="shared" si="254"/>
        <v>3.9351084249521495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10.408261012935348</v>
      </c>
      <c r="C107" s="18">
        <f t="shared" si="210"/>
        <v>-17.952164633973954</v>
      </c>
      <c r="D107" s="18">
        <f t="shared" si="210"/>
        <v>2.1682658150681045</v>
      </c>
      <c r="E107" s="18">
        <f t="shared" si="210"/>
        <v>2.8055574938403272</v>
      </c>
      <c r="F107" s="18">
        <f t="shared" si="211"/>
        <v>1.1697839664351672</v>
      </c>
      <c r="H107" s="18">
        <f t="shared" si="212"/>
        <v>2.5926864639049363</v>
      </c>
      <c r="I107" s="18">
        <f t="shared" si="213"/>
        <v>3.678559734572584</v>
      </c>
      <c r="J107" s="18">
        <f t="shared" si="214"/>
        <v>5.3563078541311926</v>
      </c>
      <c r="L107" t="str">
        <f t="shared" ref="L107" si="263">A107</f>
        <v>92 Elementary administration and service occupations</v>
      </c>
      <c r="M107" s="18">
        <f t="shared" si="215"/>
        <v>11.63692192976562</v>
      </c>
      <c r="N107" s="18">
        <f t="shared" si="215"/>
        <v>-14.676653831600339</v>
      </c>
      <c r="O107" s="18">
        <f t="shared" si="215"/>
        <v>4.4569675281661336</v>
      </c>
      <c r="P107" s="18">
        <f t="shared" si="215"/>
        <v>4.1414331599298082</v>
      </c>
      <c r="Q107" s="18">
        <f t="shared" si="216"/>
        <v>2.9495382336381715</v>
      </c>
      <c r="S107" s="18">
        <f t="shared" si="217"/>
        <v>4.2465052359869526</v>
      </c>
      <c r="T107" s="18">
        <f t="shared" si="218"/>
        <v>4.2440108779958186</v>
      </c>
      <c r="U107" s="18">
        <f t="shared" si="219"/>
        <v>6.9282874040773157</v>
      </c>
      <c r="W107" t="str">
        <f t="shared" ref="W107" si="264">A107</f>
        <v>92 Elementary administration and service occupations</v>
      </c>
      <c r="X107" s="18">
        <f t="shared" si="220"/>
        <v>1.3866825493000556</v>
      </c>
      <c r="Y107" s="18">
        <f t="shared" si="220"/>
        <v>7.0015450788682765</v>
      </c>
      <c r="Z107" s="18">
        <f t="shared" si="220"/>
        <v>1.940880351655494</v>
      </c>
      <c r="AA107" s="18">
        <f t="shared" si="220"/>
        <v>3.1891784491239417</v>
      </c>
      <c r="AB107" s="18">
        <f t="shared" si="221"/>
        <v>3.0308050982586598</v>
      </c>
      <c r="AD107" s="18">
        <f t="shared" si="222"/>
        <v>2.7713898387639935</v>
      </c>
      <c r="AE107" s="18">
        <f t="shared" si="223"/>
        <v>4.0303780043991377</v>
      </c>
      <c r="AF107" s="18">
        <f t="shared" si="224"/>
        <v>5.7578809358500793</v>
      </c>
      <c r="AH107" t="str">
        <f t="shared" ref="AH107" si="265">L107</f>
        <v>92 Elementary administration and service occupations</v>
      </c>
      <c r="AI107" s="18">
        <f t="shared" si="225"/>
        <v>2.3906689355624344</v>
      </c>
      <c r="AJ107" s="18">
        <f t="shared" si="225"/>
        <v>9.8882787490234278</v>
      </c>
      <c r="AK107" s="18">
        <f t="shared" si="225"/>
        <v>1.2925844509887208</v>
      </c>
      <c r="AL107" s="18">
        <f t="shared" si="225"/>
        <v>3.3034316133136343</v>
      </c>
      <c r="AM107" s="18">
        <f t="shared" si="226"/>
        <v>3.0680821128133084</v>
      </c>
      <c r="AO107" s="18">
        <f t="shared" si="227"/>
        <v>2.6287524600204115</v>
      </c>
      <c r="AP107" s="18">
        <f t="shared" si="228"/>
        <v>3.7012439880667936</v>
      </c>
      <c r="AQ107" s="18">
        <f t="shared" si="229"/>
        <v>5.3992514421357107</v>
      </c>
      <c r="AS107" t="str">
        <f t="shared" ref="AS107" si="266">W107</f>
        <v>92 Elementary administration and service occupations</v>
      </c>
      <c r="AT107" s="18">
        <f t="shared" si="230"/>
        <v>0.89294726802195967</v>
      </c>
      <c r="AU107" s="18">
        <f t="shared" si="230"/>
        <v>4.8010767054612158</v>
      </c>
      <c r="AV107" s="18">
        <f t="shared" si="230"/>
        <v>0.64815592333140604</v>
      </c>
      <c r="AW107" s="18">
        <f t="shared" si="230"/>
        <v>3.119414529482234</v>
      </c>
      <c r="AX107" s="18">
        <f t="shared" si="231"/>
        <v>2.4442182212552011</v>
      </c>
      <c r="AZ107" s="18">
        <f t="shared" si="232"/>
        <v>2.288992207563223</v>
      </c>
      <c r="BA107" s="18">
        <f t="shared" si="233"/>
        <v>3.6704630993168674</v>
      </c>
      <c r="BB107" s="18">
        <f t="shared" si="234"/>
        <v>5.141771733003031</v>
      </c>
      <c r="BD107" t="str">
        <f t="shared" ref="BD107" si="267">AH107</f>
        <v>92 Elementary administration and service occupations</v>
      </c>
      <c r="BE107" s="18">
        <f t="shared" si="235"/>
        <v>-2.4293962267830316</v>
      </c>
      <c r="BF107" s="18">
        <f t="shared" si="235"/>
        <v>12.615424096728889</v>
      </c>
      <c r="BG107" s="18">
        <f t="shared" si="235"/>
        <v>-3.8815557742468365</v>
      </c>
      <c r="BH107" s="18">
        <f t="shared" si="235"/>
        <v>3.0594726195798394E-2</v>
      </c>
      <c r="BI107" s="18">
        <f t="shared" si="236"/>
        <v>-0.47435448510632083</v>
      </c>
      <c r="BK107" s="18">
        <f t="shared" si="237"/>
        <v>-1.2908349970657262</v>
      </c>
      <c r="BL107" s="18">
        <f t="shared" si="238"/>
        <v>2.3617394245874168</v>
      </c>
      <c r="BM107" s="18">
        <f t="shared" si="239"/>
        <v>1.4563865542136734</v>
      </c>
      <c r="BO107" t="str">
        <f t="shared" ref="BO107" si="268">AS107</f>
        <v>92 Elementary administration and service occupations</v>
      </c>
      <c r="BP107" s="18">
        <f t="shared" si="240"/>
        <v>-5.6437835781653067E-2</v>
      </c>
      <c r="BQ107" s="18">
        <f t="shared" si="240"/>
        <v>-0.2680608354770686</v>
      </c>
      <c r="BR107" s="18">
        <f t="shared" si="240"/>
        <v>-1.7638188411591593</v>
      </c>
      <c r="BS107" s="18">
        <f t="shared" si="240"/>
        <v>-0.2840983743084724</v>
      </c>
      <c r="BT107" s="18">
        <f t="shared" si="241"/>
        <v>-0.74789209014484159</v>
      </c>
      <c r="BV107" s="18">
        <f t="shared" si="242"/>
        <v>-0.77979863486420387</v>
      </c>
      <c r="BW107" s="18">
        <f t="shared" si="243"/>
        <v>2.3617344994887324</v>
      </c>
      <c r="BX107" s="18">
        <f t="shared" si="244"/>
        <v>1.8085640945871173</v>
      </c>
      <c r="BZ107" t="str">
        <f t="shared" ref="BZ107" si="269">BD107</f>
        <v>92 Elementary administration and service occupations</v>
      </c>
      <c r="CA107" s="18">
        <f t="shared" si="245"/>
        <v>2.5491852642607782</v>
      </c>
      <c r="CB107" s="18">
        <f t="shared" si="245"/>
        <v>-20.106556920511075</v>
      </c>
      <c r="CC107" s="18">
        <f t="shared" si="245"/>
        <v>-2.0389759401878815</v>
      </c>
      <c r="CD107" s="18">
        <f t="shared" si="245"/>
        <v>-3.5560182174516064</v>
      </c>
      <c r="CE107" s="18">
        <f t="shared" si="246"/>
        <v>-4.218184368801503</v>
      </c>
      <c r="CG107" s="18">
        <f t="shared" si="247"/>
        <v>-3.0529659435809098</v>
      </c>
      <c r="CH107" s="18">
        <f t="shared" si="248"/>
        <v>1.8974761551965313</v>
      </c>
      <c r="CI107" s="18">
        <f t="shared" si="249"/>
        <v>-0.31482397068336443</v>
      </c>
      <c r="CK107" t="str">
        <f t="shared" ref="CK107" si="270">BO107</f>
        <v>92 Elementary administration and service occupations</v>
      </c>
      <c r="CL107" s="18">
        <f t="shared" si="250"/>
        <v>-8.2651147219948697</v>
      </c>
      <c r="CM107" s="18">
        <f t="shared" si="250"/>
        <v>-30.450657488530609</v>
      </c>
      <c r="CN107" s="18">
        <f t="shared" si="250"/>
        <v>-8.0039483859235983</v>
      </c>
      <c r="CO107" s="18">
        <f t="shared" si="250"/>
        <v>-4.606266199607834</v>
      </c>
      <c r="CP107" s="18">
        <f t="shared" si="251"/>
        <v>-7.525691915930155</v>
      </c>
      <c r="CR107" s="18">
        <f t="shared" si="252"/>
        <v>-5.7525457953670367</v>
      </c>
      <c r="CS107" s="18">
        <f t="shared" si="253"/>
        <v>1.0902683559744997</v>
      </c>
      <c r="CT107" s="18">
        <f t="shared" si="254"/>
        <v>-3.4801982339520809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7.066489537010967</v>
      </c>
      <c r="C109" s="26">
        <f>IF(AND(D$6-C$6 &lt;&gt; 0,C35&lt;&gt;0,D35&lt;&gt;0),(EXP(LN(D35/C35)/(D$6-C$6))-1)*100,0)</f>
        <v>-10.683761598534014</v>
      </c>
      <c r="D109" s="26">
        <f>IF(AND(E$6-D$6 &lt;&gt; 0,D35&lt;&gt;0,E35&lt;&gt;0),(EXP(LN(E35/D35)/(E$6-D$6))-1)*100,0)</f>
        <v>4.3125028579320102</v>
      </c>
      <c r="E109" s="26">
        <f>IF(AND(F$6-E$6 &lt;&gt; 0,E35&lt;&gt;0,F35&lt;&gt;0),(EXP(LN(F35/E35)/(F$6-E$6))-1)*100,0)</f>
        <v>2.3028487911444628</v>
      </c>
      <c r="F109" s="26">
        <f>IF(AND(F$6-C$6 &lt;&gt; 0,C35&lt;&gt;0,F35&lt;&gt;0),(EXP(LN(F35/C35)/(F$6-C$6))-1)*100,0)</f>
        <v>2.0570699389158564</v>
      </c>
      <c r="H109" s="26">
        <f t="shared" ref="H109" si="271">IF($F$6-$D$6 &lt;&gt; 0,(EXP(LN(1+(H72/100))/($F$6-$D$6))-1)*100,0)</f>
        <v>2.9683942913068417</v>
      </c>
      <c r="I109" s="26">
        <f t="shared" ref="I109" si="272">IF(D35&gt;0,((1+(I35/D35))^(1/($F$6-$D$6))-1)*100,0)</f>
        <v>3.4890974743660541</v>
      </c>
      <c r="J109" s="26">
        <f t="shared" ref="J109" si="273">IF($F$6-$D$6 &lt;&gt; 0,(EXP(LN(1+(J72/100))/($F$6-$D$6))-1)*100,0)</f>
        <v>5.4717154952240499</v>
      </c>
      <c r="L109" s="24" t="str">
        <f>L35</f>
        <v>All occupations</v>
      </c>
      <c r="M109" s="26">
        <f>IF(AND(N$6-M$6 &lt;&gt; 0,M35&lt;&gt;0,N35&lt;&gt;0),(EXP(LN(N35/M35)/(N$6-M$6))-1)*100,0)</f>
        <v>7.7866387761690081</v>
      </c>
      <c r="N109" s="26">
        <f>IF(AND(O$6-N$6 &lt;&gt; 0,N35&lt;&gt;0,O35&lt;&gt;0),(EXP(LN(O35/N35)/(O$6-N$6))-1)*100,0)</f>
        <v>-11.630948058214752</v>
      </c>
      <c r="O109" s="26">
        <f>IF(AND(P$6-O$6 &lt;&gt; 0,O35&lt;&gt;0,P35&lt;&gt;0),(EXP(LN(P35/O35)/(P$6-O$6))-1)*100,0)</f>
        <v>3.6990009412660063</v>
      </c>
      <c r="P109" s="26">
        <f>IF(AND(Q$6-P$6 &lt;&gt; 0,P35&lt;&gt;0,Q35&lt;&gt;0),(EXP(LN(Q35/P35)/(Q$6-P$6))-1)*100,0)</f>
        <v>2.0680088252978956</v>
      </c>
      <c r="Q109" s="26">
        <f>IF(AND(Q$6-N$6 &lt;&gt; 0,N35&lt;&gt;0,Q35&lt;&gt;0),(EXP(LN(Q35/N35)/(Q$6-N$6))-1)*100,0)</f>
        <v>1.655139962112151</v>
      </c>
      <c r="S109" s="26">
        <f t="shared" ref="S109" si="274">IF($F$6-$D$6 &lt;&gt; 0,(EXP(LN(1+(S72/100))/($F$6-$D$6))-1)*100,0)</f>
        <v>2.6088024807917831</v>
      </c>
      <c r="T109" s="26">
        <f t="shared" ref="T109" si="275">IF(O35&gt;0,((1+(T35/O35))^(1/($F$6-$D$6))-1)*100,0)</f>
        <v>3.5694656957209192</v>
      </c>
      <c r="U109" s="26">
        <f t="shared" ref="U109" si="276">IF($F$6-$D$6 &lt;&gt; 0,(EXP(LN(1+(U72/100))/($F$6-$D$6))-1)*100,0)</f>
        <v>5.2805507054899836</v>
      </c>
      <c r="W109" s="24" t="str">
        <f>W35</f>
        <v>All occupations</v>
      </c>
      <c r="X109" s="26">
        <f>IF(AND(Y$6-X$6 &lt;&gt; 0,X35&lt;&gt;0,Y35&lt;&gt;0),(EXP(LN(Y35/X35)/(Y$6-X$6))-1)*100,0)</f>
        <v>-0.37852126277353459</v>
      </c>
      <c r="Y109" s="26">
        <f>IF(AND(Z$6-Y$6 &lt;&gt; 0,Y35&lt;&gt;0,Z35&lt;&gt;0),(EXP(LN(Z35/Y35)/(Z$6-Y$6))-1)*100,0)</f>
        <v>10.460054390633932</v>
      </c>
      <c r="Z109" s="26">
        <f>IF(AND(AA$6-Z$6 &lt;&gt; 0,Z35&lt;&gt;0,AA35&lt;&gt;0),(EXP(LN(AA35/Z35)/(AA$6-Z$6))-1)*100,0)</f>
        <v>2.363241436842789</v>
      </c>
      <c r="AA109" s="26">
        <f>IF(AND(AB$6-AA$6 &lt;&gt; 0,AA35&lt;&gt;0,AB35&lt;&gt;0),(EXP(LN(AB35/AA35)/(AB$6-AA$6))-1)*100,0)</f>
        <v>2.2042365110366724</v>
      </c>
      <c r="AB109" s="26">
        <f>IF(AND(AB$6-Y$6 &lt;&gt; 0,Y35&lt;&gt;0,AB35&lt;&gt;0),(EXP(LN(AB35/Y35)/(AB$6-Y$6))-1)*100,0)</f>
        <v>2.7515540570403729</v>
      </c>
      <c r="AD109" s="26">
        <f t="shared" ref="AD109" si="277">IF($F$6-$D$6 &lt;&gt; 0,(EXP(LN(1+(AD72/100))/($F$6-$D$6))-1)*100,0)</f>
        <v>2.2572106908172129</v>
      </c>
      <c r="AE109" s="26">
        <f t="shared" ref="AE109" si="278">IF(Z35&gt;0,((1+(AE35/Z35))^(1/($F$6-$D$6))-1)*100,0)</f>
        <v>3.5130536108109789</v>
      </c>
      <c r="AF109" s="26">
        <f t="shared" ref="AF109" si="279">IF($F$6-$D$6 &lt;&gt; 0,(EXP(LN(1+(AF72/100))/($F$6-$D$6))-1)*100,0)</f>
        <v>4.9908269638595293</v>
      </c>
      <c r="AH109" s="24" t="str">
        <f>AH35</f>
        <v>All occupations</v>
      </c>
      <c r="AI109" s="26">
        <f>IF(AND(AJ$6-AI$6 &lt;&gt; 0,AI35&lt;&gt;0,AJ35&lt;&gt;0),(EXP(LN(AJ35/AI35)/(AJ$6-AI$6))-1)*100,0)</f>
        <v>-3.2884956861822023</v>
      </c>
      <c r="AJ109" s="26">
        <f>IF(AND(AK$6-AJ$6 &lt;&gt; 0,AJ35&lt;&gt;0,AK35&lt;&gt;0),(EXP(LN(AK35/AJ35)/(AK$6-AJ$6))-1)*100,0)</f>
        <v>10.092403313178266</v>
      </c>
      <c r="AK109" s="26">
        <f>IF(AND(AL$6-AK$6 &lt;&gt; 0,AK35&lt;&gt;0,AL35&lt;&gt;0),(EXP(LN(AL35/AK35)/(AL$6-AK$6))-1)*100,0)</f>
        <v>-0.43447943618233342</v>
      </c>
      <c r="AL109" s="26">
        <f>IF(AND(AM$6-AL$6 &lt;&gt; 0,AL35&lt;&gt;0,AM35&lt;&gt;0),(EXP(LN(AM35/AL35)/(AM$6-AL$6))-1)*100,0)</f>
        <v>1.0624968729326945</v>
      </c>
      <c r="AM109" s="26">
        <f>IF(AND(AM$6-AJ$6 &lt;&gt; 0,AJ35&lt;&gt;0,AM35&lt;&gt;0),(EXP(LN(AM35/AJ35)/(AM$6-AJ$6))-1)*100,0)</f>
        <v>1.1317802102583485</v>
      </c>
      <c r="AO109" s="26">
        <f t="shared" ref="AO109" si="280">IF($F$6-$D$6 &lt;&gt; 0,(EXP(LN(1+(AO72/100))/($F$6-$D$6))-1)*100,0)</f>
        <v>0.56102053912454597</v>
      </c>
      <c r="AP109" s="26">
        <f t="shared" ref="AP109" si="281">IF(AK35&gt;0,((1+(AP35/AK35))^(1/($F$6-$D$6))-1)*100,0)</f>
        <v>2.9955389745694783</v>
      </c>
      <c r="AQ109" s="26">
        <f t="shared" ref="AQ109" si="282">IF($F$6-$D$6 &lt;&gt; 0,(EXP(LN(1+(AQ72/100))/($F$6-$D$6))-1)*100,0)</f>
        <v>3.37182258672728</v>
      </c>
      <c r="AS109" s="24" t="str">
        <f>AS35</f>
        <v>All occupations</v>
      </c>
      <c r="AT109" s="26">
        <f>IF(AND(AU$6-AT$6 &lt;&gt; 0,AT35&lt;&gt;0,AU35&lt;&gt;0),(EXP(LN(AU35/AT35)/(AU$6-AT$6))-1)*100,0)</f>
        <v>-1.5087295945131918</v>
      </c>
      <c r="AU109" s="26">
        <f>IF(AND(AV$6-AU$6 &lt;&gt; 0,AU35&lt;&gt;0,AV35&lt;&gt;0),(EXP(LN(AV35/AU35)/(AV$6-AU$6))-1)*100,0)</f>
        <v>6.8954396592912248</v>
      </c>
      <c r="AV109" s="26">
        <f>IF(AND(AW$6-AV$6 &lt;&gt; 0,AV35&lt;&gt;0,AW35&lt;&gt;0),(EXP(LN(AW35/AV35)/(AW$6-AV$6))-1)*100,0)</f>
        <v>1.3197709658128609</v>
      </c>
      <c r="AW109" s="26">
        <f>IF(AND(AX$6-AW$6 &lt;&gt; 0,AW35&lt;&gt;0,AX35&lt;&gt;0),(EXP(LN(AX35/AW35)/(AX$6-AW$6))-1)*100,0)</f>
        <v>1.5839397328631266</v>
      </c>
      <c r="AX109" s="26">
        <f>IF(AND(AX$6-AU$6 &lt;&gt; 0,AU35&lt;&gt;0,AX35&lt;&gt;0),(EXP(LN(AX35/AU35)/(AX$6-AU$6))-1)*100,0)</f>
        <v>1.8251464713730403</v>
      </c>
      <c r="AZ109" s="26">
        <f t="shared" ref="AZ109" si="283">IF($F$6-$D$6 &lt;&gt; 0,(EXP(LN(1+(AZ72/100))/($F$6-$D$6))-1)*100,0)</f>
        <v>1.4958070366924536</v>
      </c>
      <c r="BA109" s="26">
        <f t="shared" ref="BA109" si="284">IF(AV35&gt;0,((1+(BA35/AV35))^(1/($F$6-$D$6))-1)*100,0)</f>
        <v>3.1541656095837034</v>
      </c>
      <c r="BB109" s="26">
        <f t="shared" ref="BB109" si="285">IF($F$6-$D$6 &lt;&gt; 0,(EXP(LN(1+(BB72/100))/($F$6-$D$6))-1)*100,0)</f>
        <v>4.1593140480366664</v>
      </c>
      <c r="BD109" s="24" t="str">
        <f>BD35</f>
        <v>All occupations</v>
      </c>
      <c r="BE109" s="26">
        <f>IF(AND(BF$6-BE$6 &lt;&gt; 0,BE35&lt;&gt;0,BF35&lt;&gt;0),(EXP(LN(BF35/BE35)/(BF$6-BE$6))-1)*100,0)</f>
        <v>-0.65286981932610733</v>
      </c>
      <c r="BF109" s="26">
        <f>IF(AND(BG$6-BF$6 &lt;&gt; 0,BF35&lt;&gt;0,BG35&lt;&gt;0),(EXP(LN(BG35/BF35)/(BG$6-BF$6))-1)*100,0)</f>
        <v>11.531126469769216</v>
      </c>
      <c r="BG109" s="26">
        <f>IF(AND(BH$6-BG$6 &lt;&gt; 0,BG35&lt;&gt;0,BH35&lt;&gt;0),(EXP(LN(BH35/BG35)/(BH$6-BG$6))-1)*100,0)</f>
        <v>-0.61505134027979302</v>
      </c>
      <c r="BH109" s="26">
        <f>IF(AND(BI$6-BH$6 &lt;&gt; 0,BH35&lt;&gt;0,BI35&lt;&gt;0),(EXP(LN(BI35/BH35)/(BI$6-BH$6))-1)*100,0)</f>
        <v>0.51787881257734369</v>
      </c>
      <c r="BI109" s="26">
        <f>IF(AND(BI$6-BF$6 &lt;&gt; 0,BF35&lt;&gt;0,BI35&lt;&gt;0),(EXP(LN(BI35/BF35)/(BI$6-BF$6))-1)*100,0)</f>
        <v>0.81543320345864867</v>
      </c>
      <c r="BK109" s="26">
        <f t="shared" ref="BK109" si="286">IF($F$6-$D$6 &lt;&gt; 0,(EXP(LN(1+(BK72/100))/($F$6-$D$6))-1)*100,0)</f>
        <v>0.13880767939251637</v>
      </c>
      <c r="BL109" s="26">
        <f t="shared" ref="BL109" si="287">IF(BG35&gt;0,((1+(BL35/BG35))^(1/($F$6-$D$6))-1)*100,0)</f>
        <v>2.581396438569894</v>
      </c>
      <c r="BM109" s="26">
        <f t="shared" ref="BM109" si="288">IF($F$6-$D$6 &lt;&gt; 0,(EXP(LN(1+(BM72/100))/($F$6-$D$6))-1)*100,0)</f>
        <v>2.6788476853935927</v>
      </c>
      <c r="BO109" s="24" t="str">
        <f>BO35</f>
        <v>All occupations</v>
      </c>
      <c r="BP109" s="26">
        <f>IF(AND(BQ$6-BP$6 &lt;&gt; 0,BP35&lt;&gt;0,BQ35&lt;&gt;0),(EXP(LN(BQ35/BP35)/(BQ$6-BP$6))-1)*100,0)</f>
        <v>-1.0608388824046133</v>
      </c>
      <c r="BQ109" s="26">
        <f>IF(AND(BR$6-BQ$6 &lt;&gt; 0,BQ35&lt;&gt;0,BR35&lt;&gt;0),(EXP(LN(BR35/BQ35)/(BR$6-BQ$6))-1)*100,0)</f>
        <v>-0.96834146242419372</v>
      </c>
      <c r="BR109" s="26">
        <f>IF(AND(BS$6-BR$6 &lt;&gt; 0,BR35&lt;&gt;0,BS35&lt;&gt;0),(EXP(LN(BS35/BR35)/(BS$6-BR$6))-1)*100,0)</f>
        <v>-0.74140984251970243</v>
      </c>
      <c r="BS109" s="26">
        <f>IF(AND(BT$6-BS$6 &lt;&gt; 0,BS35&lt;&gt;0,BT35&lt;&gt;0),(EXP(LN(BT35/BS35)/(BT$6-BS$6))-1)*100,0)</f>
        <v>-0.97757486475203992</v>
      </c>
      <c r="BT109" s="26">
        <f>IF(AND(BT$6-BQ$6 &lt;&gt; 0,BQ35&lt;&gt;0,BT35&lt;&gt;0),(EXP(LN(BT35/BQ35)/(BT$6-BQ$6))-1)*100,0)</f>
        <v>-0.90325622697640107</v>
      </c>
      <c r="BV109" s="26">
        <f t="shared" ref="BV109" si="289">IF($F$6-$D$6 &lt;&gt; 0,(EXP(LN(1+(BV72/100))/($F$6-$D$6))-1)*100,0)</f>
        <v>-0.89891569069874278</v>
      </c>
      <c r="BW109" s="26">
        <f t="shared" ref="BW109" si="290">IF(BR35&gt;0,((1+(BW35/BR35))^(1/($F$6-$D$6))-1)*100,0)</f>
        <v>2.3122682108064341</v>
      </c>
      <c r="BX109" s="26">
        <f t="shared" ref="BX109" si="291">IF($F$6-$D$6 &lt;&gt; 0,(EXP(LN(1+(BX72/100))/($F$6-$D$6))-1)*100,0)</f>
        <v>1.6717332842464572</v>
      </c>
      <c r="BZ109" s="24" t="str">
        <f>BZ35</f>
        <v>All occupations</v>
      </c>
      <c r="CA109" s="26">
        <f>IF(AND(CB$6-CA$6 &lt;&gt; 0,CA35&lt;&gt;0,CB35&lt;&gt;0),(EXP(LN(CB35/CA35)/(CB$6-CA$6))-1)*100,0)</f>
        <v>1.8531982527018487</v>
      </c>
      <c r="CB109" s="26">
        <f>IF(AND(CC$6-CB$6 &lt;&gt; 0,CB35&lt;&gt;0,CC35&lt;&gt;0),(EXP(LN(CC35/CB35)/(CC$6-CB$6))-1)*100,0)</f>
        <v>-21.799444851656226</v>
      </c>
      <c r="CC109" s="26">
        <f>IF(AND(CD$6-CC$6 &lt;&gt; 0,CC35&lt;&gt;0,CD35&lt;&gt;0),(EXP(LN(CD35/CC35)/(CD$6-CC$6))-1)*100,0)</f>
        <v>-1.1623648816748822</v>
      </c>
      <c r="CD109" s="26">
        <f>IF(AND(CE$6-CD$6 &lt;&gt; 0,CD35&lt;&gt;0,CE35&lt;&gt;0),(EXP(LN(CE35/CD35)/(CE$6-CD$6))-1)*100,0)</f>
        <v>-4.5437090314565332</v>
      </c>
      <c r="CE109" s="26">
        <f>IF(AND(CE$6-CB$6 &lt;&gt; 0,CB35&lt;&gt;0,CE35&lt;&gt;0),(EXP(LN(CE35/CB35)/(CE$6-CB$6))-1)*100,0)</f>
        <v>-4.6947785269903957</v>
      </c>
      <c r="CG109" s="26">
        <f t="shared" ref="CG109" si="292">IF($F$6-$D$6 &lt;&gt; 0,(EXP(LN(1+(CG72/100))/($F$6-$D$6))-1)*100,0)</f>
        <v>-3.4296470172899385</v>
      </c>
      <c r="CH109" s="26">
        <f t="shared" ref="CH109" si="293">IF(CC35&gt;0,((1+(CH35/CC35))^(1/($F$6-$D$6))-1)*100,0)</f>
        <v>1.886204841731165</v>
      </c>
      <c r="CI109" s="26">
        <f t="shared" ref="CI109" si="294">IF($F$6-$D$6 &lt;&gt; 0,(EXP(LN(1+(CI72/100))/($F$6-$D$6))-1)*100,0)</f>
        <v>-0.58337468932859737</v>
      </c>
      <c r="CK109" s="24" t="str">
        <f>CK35</f>
        <v>All occupations</v>
      </c>
      <c r="CL109" s="26">
        <f>IF(AND(CM$6-CL$6 &lt;&gt; 0,CL35&lt;&gt;0,CM35&lt;&gt;0),(EXP(LN(CM35/CL35)/(CM$6-CL$6))-1)*100,0)</f>
        <v>-4.5294917173871792</v>
      </c>
      <c r="CM109" s="26">
        <f>IF(AND(CN$6-CM$6 &lt;&gt; 0,CM35&lt;&gt;0,CN35&lt;&gt;0),(EXP(LN(CN35/CM35)/(CN$6-CM$6))-1)*100,0)</f>
        <v>-24.553714437471296</v>
      </c>
      <c r="CN109" s="26">
        <f>IF(AND(CO$6-CN$6 &lt;&gt; 0,CN35&lt;&gt;0,CO35&lt;&gt;0),(EXP(LN(CO35/CN35)/(CO$6-CN$6))-1)*100,0)</f>
        <v>-3.2338179571717141</v>
      </c>
      <c r="CO109" s="26">
        <f>IF(AND(CP$6-CO$6 &lt;&gt; 0,CO35&lt;&gt;0,CP35&lt;&gt;0),(EXP(LN(CP35/CO35)/(CP$6-CO$6))-1)*100,0)</f>
        <v>-3.0917959403786055</v>
      </c>
      <c r="CP109" s="26">
        <f>IF(AND(CP$6-CM$6 &lt;&gt; 0,CM35&lt;&gt;0,CP35&lt;&gt;0),(EXP(LN(CP35/CM35)/(CP$6-CM$6))-1)*100,0)</f>
        <v>-4.6399798749207637</v>
      </c>
      <c r="CR109" s="26">
        <f t="shared" ref="CR109" si="295">IF($F$6-$D$6 &lt;&gt; 0,(EXP(LN(1+(CR72/100))/($F$6-$D$6))-1)*100,0)</f>
        <v>-3.1391597579045749</v>
      </c>
      <c r="CS109" s="26">
        <f t="shared" ref="CS109" si="296">IF(CN35&gt;0,((1+(CS35/CN35))^(1/($F$6-$D$6))-1)*100,0)</f>
        <v>1.6217905363679508</v>
      </c>
      <c r="CT109" s="26">
        <f t="shared" ref="CT109" si="297">IF($F$6-$D$6 &lt;&gt; 0,(EXP(LN(1+(CT72/100))/($F$6-$D$6))-1)*100,0)</f>
        <v>-0.75395787699668038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0.18964437693395159</v>
      </c>
      <c r="C119" s="27">
        <f t="shared" si="299"/>
        <v>-8.9746357846908653E-2</v>
      </c>
      <c r="D119" s="27">
        <f t="shared" si="299"/>
        <v>5.2492350804900778E-2</v>
      </c>
      <c r="E119" s="27">
        <f t="shared" si="299"/>
        <v>0.17436327046658018</v>
      </c>
      <c r="F119" s="27">
        <f t="shared" ref="F119:F144" si="300">F8-D8</f>
        <v>0.22685562127148096</v>
      </c>
      <c r="L119" t="str">
        <f>A119</f>
        <v>11 Corporate managers and directors</v>
      </c>
      <c r="M119" s="27">
        <f t="shared" ref="M119:P144" si="301">N8-M8</f>
        <v>2.07149579209565</v>
      </c>
      <c r="N119" s="27">
        <f t="shared" si="301"/>
        <v>-0.96628818454042609</v>
      </c>
      <c r="O119" s="27">
        <f t="shared" si="301"/>
        <v>0.17129530908698509</v>
      </c>
      <c r="P119" s="27">
        <f t="shared" si="301"/>
        <v>1.0526657061801314</v>
      </c>
      <c r="Q119" s="27">
        <f t="shared" ref="Q119:Q144" si="302">Q8-O8</f>
        <v>1.2239610152671165</v>
      </c>
      <c r="W119" t="str">
        <f>A119</f>
        <v>11 Corporate managers and directors</v>
      </c>
      <c r="X119" s="27">
        <f t="shared" ref="X119:AA144" si="303">Y8-X8</f>
        <v>0.78398962316882681</v>
      </c>
      <c r="Y119" s="27">
        <f t="shared" si="303"/>
        <v>0.74130248255695896</v>
      </c>
      <c r="Z119" s="27">
        <f t="shared" si="303"/>
        <v>-0.30532789191504861</v>
      </c>
      <c r="AA119" s="27">
        <f t="shared" si="303"/>
        <v>2.3592954656756167</v>
      </c>
      <c r="AB119" s="27">
        <f t="shared" ref="AB119:AB144" si="304">AB8-Z8</f>
        <v>2.053967573760568</v>
      </c>
      <c r="AH119" t="str">
        <f>L119</f>
        <v>11 Corporate managers and directors</v>
      </c>
      <c r="AI119" s="27">
        <f t="shared" ref="AI119:AL144" si="305">AJ8-AI8</f>
        <v>-5.9377438682534311E-2</v>
      </c>
      <c r="AJ119" s="27">
        <f t="shared" si="305"/>
        <v>0.43769259660224691</v>
      </c>
      <c r="AK119" s="27">
        <f t="shared" si="305"/>
        <v>-0.24655835090853984</v>
      </c>
      <c r="AL119" s="27">
        <f t="shared" si="305"/>
        <v>0.34921286606200796</v>
      </c>
      <c r="AM119" s="27">
        <f t="shared" ref="AM119:AM144" si="306">AM8-AK8</f>
        <v>0.10265451515346813</v>
      </c>
      <c r="AS119" t="str">
        <f>W119</f>
        <v>11 Corporate managers and directors</v>
      </c>
      <c r="AT119" s="27">
        <f t="shared" ref="AT119:AW144" si="307">AU8-AT8</f>
        <v>-9.4676027610265834E-2</v>
      </c>
      <c r="AU119" s="27">
        <f t="shared" si="307"/>
        <v>0.22117917722450597</v>
      </c>
      <c r="AV119" s="27">
        <f t="shared" si="307"/>
        <v>-0.3367082648078088</v>
      </c>
      <c r="AW119" s="27">
        <f t="shared" si="307"/>
        <v>0.27101480600053973</v>
      </c>
      <c r="AX119" s="27">
        <f t="shared" ref="AX119:AX144" si="308">AX8-AV8</f>
        <v>-6.5693458807269067E-2</v>
      </c>
      <c r="BD119" t="str">
        <f>AH119</f>
        <v>11 Corporate managers and directors</v>
      </c>
      <c r="BE119" s="27">
        <f t="shared" ref="BE119:BH144" si="309">BF8-BE8</f>
        <v>0.88381673617124967</v>
      </c>
      <c r="BF119" s="27">
        <f t="shared" si="309"/>
        <v>1.9548530754297655</v>
      </c>
      <c r="BG119" s="27">
        <f t="shared" si="309"/>
        <v>-2.4750236422910987</v>
      </c>
      <c r="BH119" s="27">
        <f t="shared" si="309"/>
        <v>0.77421968346288672</v>
      </c>
      <c r="BI119" s="27">
        <f t="shared" ref="BI119:BI144" si="310">BI8-BG8</f>
        <v>-1.700803958828212</v>
      </c>
      <c r="BO119" t="str">
        <f>AS119</f>
        <v>11 Corporate managers and directors</v>
      </c>
      <c r="BP119" s="27">
        <f t="shared" ref="BP119:BS144" si="311">BQ8-BP8</f>
        <v>0.70538877998959126</v>
      </c>
      <c r="BQ119" s="27">
        <f t="shared" si="311"/>
        <v>4.2283623636764744E-2</v>
      </c>
      <c r="BR119" s="27">
        <f t="shared" si="311"/>
        <v>-1.2671250286530089</v>
      </c>
      <c r="BS119" s="27">
        <f t="shared" si="311"/>
        <v>-0.40108366938478568</v>
      </c>
      <c r="BT119" s="27">
        <f t="shared" ref="BT119:BT144" si="312">BT8-BR8</f>
        <v>-1.6682086980377946</v>
      </c>
      <c r="BZ119" t="str">
        <f>BD119</f>
        <v>11 Corporate managers and directors</v>
      </c>
      <c r="CA119" s="68">
        <f t="shared" ref="CA119:CD144" si="313">CB8-CA8</f>
        <v>1.4255731541892929</v>
      </c>
      <c r="CB119" s="68">
        <f t="shared" si="313"/>
        <v>-0.94575549571098172</v>
      </c>
      <c r="CC119" s="68">
        <f t="shared" si="313"/>
        <v>-0.47676878425968328</v>
      </c>
      <c r="CD119" s="68">
        <f t="shared" si="313"/>
        <v>-0.99249516179390307</v>
      </c>
      <c r="CE119" s="68">
        <f t="shared" ref="CE119:CE144" si="314">CE8-CC8</f>
        <v>-1.4692639460535863</v>
      </c>
      <c r="CK119" t="str">
        <f>BO119</f>
        <v>11 Corporate managers and directors</v>
      </c>
      <c r="CL119" s="68">
        <f t="shared" ref="CL119:CO144" si="315">CM8-CL8</f>
        <v>0.22694721129641038</v>
      </c>
      <c r="CM119" s="68">
        <f t="shared" si="315"/>
        <v>-0.29111771457431324</v>
      </c>
      <c r="CN119" s="68">
        <f t="shared" si="315"/>
        <v>-6.9706849854636377E-2</v>
      </c>
      <c r="CO119" s="68">
        <f t="shared" si="315"/>
        <v>0.13876611123779559</v>
      </c>
      <c r="CP119" s="68">
        <f t="shared" ref="CP119:CP144" si="316">CP8-CN8</f>
        <v>6.9059261383159209E-2</v>
      </c>
    </row>
    <row r="120" spans="1:94" x14ac:dyDescent="0.2">
      <c r="A120" t="str">
        <f t="shared" si="298"/>
        <v>12 Other managers and proprietors</v>
      </c>
      <c r="B120" s="27">
        <f t="shared" si="299"/>
        <v>0.14387173387902341</v>
      </c>
      <c r="C120" s="27">
        <f t="shared" si="299"/>
        <v>-9.3999093078603047E-2</v>
      </c>
      <c r="D120" s="27">
        <f t="shared" si="299"/>
        <v>7.2575451166478011E-2</v>
      </c>
      <c r="E120" s="27">
        <f t="shared" si="299"/>
        <v>0.18144284629120294</v>
      </c>
      <c r="F120" s="27">
        <f t="shared" si="300"/>
        <v>0.25401829745768095</v>
      </c>
      <c r="L120" t="str">
        <f t="shared" ref="L120:L143" si="317">A120</f>
        <v>12 Other managers and proprietors</v>
      </c>
      <c r="M120" s="27">
        <f t="shared" si="301"/>
        <v>0.954162341408334</v>
      </c>
      <c r="N120" s="27">
        <f t="shared" si="301"/>
        <v>-0.4002328984478547</v>
      </c>
      <c r="O120" s="27">
        <f t="shared" si="301"/>
        <v>0.52639425725868172</v>
      </c>
      <c r="P120" s="27">
        <f t="shared" si="301"/>
        <v>1.4813405621093358</v>
      </c>
      <c r="Q120" s="27">
        <f t="shared" si="302"/>
        <v>2.0077348193680176</v>
      </c>
      <c r="W120" t="str">
        <f t="shared" ref="W120:W143" si="318">A120</f>
        <v>12 Other managers and proprietors</v>
      </c>
      <c r="X120" s="27">
        <f t="shared" si="303"/>
        <v>0.54322417765858511</v>
      </c>
      <c r="Y120" s="27">
        <f t="shared" si="303"/>
        <v>0.13393692651658995</v>
      </c>
      <c r="Z120" s="27">
        <f t="shared" si="303"/>
        <v>0.8162865812798934</v>
      </c>
      <c r="AA120" s="27">
        <f t="shared" si="303"/>
        <v>1.9256746855263858</v>
      </c>
      <c r="AB120" s="27">
        <f t="shared" si="304"/>
        <v>2.7419612668062792</v>
      </c>
      <c r="AH120" t="str">
        <f t="shared" ref="AH120:AH143" si="319">L120</f>
        <v>12 Other managers and proprietors</v>
      </c>
      <c r="AI120" s="27">
        <f t="shared" si="305"/>
        <v>0.12199602779644847</v>
      </c>
      <c r="AJ120" s="27">
        <f t="shared" si="305"/>
        <v>0.27564299325462183</v>
      </c>
      <c r="AK120" s="27">
        <f t="shared" si="305"/>
        <v>2.0621677853657427E-2</v>
      </c>
      <c r="AL120" s="27">
        <f t="shared" si="305"/>
        <v>0.70481457540347092</v>
      </c>
      <c r="AM120" s="27">
        <f t="shared" si="306"/>
        <v>0.72543625325712835</v>
      </c>
      <c r="AS120" t="str">
        <f t="shared" ref="AS120:AS143" si="320">W120</f>
        <v>12 Other managers and proprietors</v>
      </c>
      <c r="AT120" s="27">
        <f t="shared" si="307"/>
        <v>7.6435420354078465E-2</v>
      </c>
      <c r="AU120" s="27">
        <f t="shared" si="307"/>
        <v>-3.1504780926667308E-2</v>
      </c>
      <c r="AV120" s="27">
        <f t="shared" si="307"/>
        <v>0.13545817509406022</v>
      </c>
      <c r="AW120" s="27">
        <f t="shared" si="307"/>
        <v>0.30841258153526763</v>
      </c>
      <c r="AX120" s="27">
        <f t="shared" si="308"/>
        <v>0.44387075662932785</v>
      </c>
      <c r="BD120" t="str">
        <f t="shared" ref="BD120:BD143" si="321">AH120</f>
        <v>12 Other managers and proprietors</v>
      </c>
      <c r="BE120" s="27">
        <f t="shared" si="309"/>
        <v>-0.31021011131269205</v>
      </c>
      <c r="BF120" s="27">
        <f t="shared" si="309"/>
        <v>0.6423216215287848</v>
      </c>
      <c r="BG120" s="27">
        <f t="shared" si="309"/>
        <v>-0.8368333791278566</v>
      </c>
      <c r="BH120" s="27">
        <f t="shared" si="309"/>
        <v>0.61547349098681714</v>
      </c>
      <c r="BI120" s="27">
        <f t="shared" si="310"/>
        <v>-0.22135988814103946</v>
      </c>
      <c r="BO120" t="str">
        <f t="shared" ref="BO120:BO143" si="322">AS120</f>
        <v>12 Other managers and proprietors</v>
      </c>
      <c r="BP120" s="27">
        <f t="shared" si="311"/>
        <v>0.58618906466787557</v>
      </c>
      <c r="BQ120" s="27">
        <f t="shared" si="311"/>
        <v>-0.20629819456924636</v>
      </c>
      <c r="BR120" s="27">
        <f t="shared" si="311"/>
        <v>-5.6571497119629832E-2</v>
      </c>
      <c r="BS120" s="27">
        <f t="shared" si="311"/>
        <v>0.43197092612644727</v>
      </c>
      <c r="BT120" s="27">
        <f t="shared" si="312"/>
        <v>0.37539942900681744</v>
      </c>
      <c r="BZ120" t="str">
        <f t="shared" ref="BZ120:BZ143" si="323">BD120</f>
        <v>12 Other managers and proprietors</v>
      </c>
      <c r="CA120" s="68">
        <f t="shared" si="313"/>
        <v>1.182470900674137</v>
      </c>
      <c r="CB120" s="68">
        <f t="shared" si="313"/>
        <v>-1.1199664553820217</v>
      </c>
      <c r="CC120" s="68">
        <f t="shared" si="313"/>
        <v>-2.6453861606086981E-2</v>
      </c>
      <c r="CD120" s="68">
        <f t="shared" si="313"/>
        <v>-0.77780302404365331</v>
      </c>
      <c r="CE120" s="68">
        <f t="shared" si="314"/>
        <v>-0.80425688564974029</v>
      </c>
      <c r="CK120" t="str">
        <f t="shared" ref="CK120:CK143" si="324">BO120</f>
        <v>12 Other managers and proprietors</v>
      </c>
      <c r="CL120" s="68">
        <f t="shared" si="315"/>
        <v>-5.8907099543688224E-2</v>
      </c>
      <c r="CM120" s="68">
        <f t="shared" si="315"/>
        <v>-0.34020674153281738</v>
      </c>
      <c r="CN120" s="68">
        <f t="shared" si="315"/>
        <v>-4.9290398374680855E-2</v>
      </c>
      <c r="CO120" s="68">
        <f t="shared" si="315"/>
        <v>-9.7206446133917379E-2</v>
      </c>
      <c r="CP120" s="68">
        <f t="shared" si="316"/>
        <v>-0.14649684450859823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0.61595805944240767</v>
      </c>
      <c r="C121" s="27">
        <f t="shared" si="299"/>
        <v>-0.28475838786600716</v>
      </c>
      <c r="D121" s="27">
        <f t="shared" si="299"/>
        <v>0.72429815879699677</v>
      </c>
      <c r="E121" s="27">
        <f t="shared" si="299"/>
        <v>0.85013845393562582</v>
      </c>
      <c r="F121" s="27">
        <f t="shared" si="300"/>
        <v>1.5744366127326226</v>
      </c>
      <c r="L121" t="str">
        <f t="shared" si="317"/>
        <v>21 Science, research, engineering and technology professionals</v>
      </c>
      <c r="M121" s="27">
        <f t="shared" si="301"/>
        <v>2.9605065953722969</v>
      </c>
      <c r="N121" s="27">
        <f t="shared" si="301"/>
        <v>-1.0626101869671825</v>
      </c>
      <c r="O121" s="27">
        <f t="shared" si="301"/>
        <v>3.7158462513548702</v>
      </c>
      <c r="P121" s="27">
        <f t="shared" si="301"/>
        <v>4.6192817823550545</v>
      </c>
      <c r="Q121" s="27">
        <f t="shared" si="302"/>
        <v>8.3351280337099247</v>
      </c>
      <c r="W121" t="str">
        <f t="shared" si="318"/>
        <v>21 Science, research, engineering and technology professionals</v>
      </c>
      <c r="X121" s="27">
        <f t="shared" si="303"/>
        <v>-1.1307292248380953</v>
      </c>
      <c r="Y121" s="27">
        <f t="shared" si="303"/>
        <v>0.84370076773939928</v>
      </c>
      <c r="Z121" s="27">
        <f t="shared" si="303"/>
        <v>3.2565390889514205</v>
      </c>
      <c r="AA121" s="27">
        <f t="shared" si="303"/>
        <v>1.8388548599914714</v>
      </c>
      <c r="AB121" s="27">
        <f t="shared" si="304"/>
        <v>5.0953939489428919</v>
      </c>
      <c r="AH121" t="str">
        <f t="shared" si="319"/>
        <v>21 Science, research, engineering and technology professionals</v>
      </c>
      <c r="AI121" s="27">
        <f t="shared" si="305"/>
        <v>-8.5571602238050604E-2</v>
      </c>
      <c r="AJ121" s="27">
        <f t="shared" si="305"/>
        <v>0.17379500460064756</v>
      </c>
      <c r="AK121" s="27">
        <f t="shared" si="305"/>
        <v>0.3609735923207702</v>
      </c>
      <c r="AL121" s="27">
        <f t="shared" si="305"/>
        <v>0.30353162273848522</v>
      </c>
      <c r="AM121" s="27">
        <f t="shared" si="306"/>
        <v>0.66450521505925542</v>
      </c>
      <c r="AS121" t="str">
        <f t="shared" si="320"/>
        <v>21 Science, research, engineering and technology professionals</v>
      </c>
      <c r="AT121" s="27">
        <f t="shared" si="307"/>
        <v>-0.43042510540805434</v>
      </c>
      <c r="AU121" s="27">
        <f t="shared" si="307"/>
        <v>0.20985681097205022</v>
      </c>
      <c r="AV121" s="27">
        <f t="shared" si="307"/>
        <v>0.57060867909066326</v>
      </c>
      <c r="AW121" s="27">
        <f t="shared" si="307"/>
        <v>0.12075814922795391</v>
      </c>
      <c r="AX121" s="27">
        <f t="shared" si="308"/>
        <v>0.69136682831861718</v>
      </c>
      <c r="BD121" t="str">
        <f t="shared" si="321"/>
        <v>21 Science, research, engineering and technology professionals</v>
      </c>
      <c r="BE121" s="27">
        <f t="shared" si="309"/>
        <v>-0.16321501256290194</v>
      </c>
      <c r="BF121" s="27">
        <f t="shared" si="309"/>
        <v>1.9004711344421468</v>
      </c>
      <c r="BG121" s="27">
        <f t="shared" si="309"/>
        <v>-0.43121720323000368</v>
      </c>
      <c r="BH121" s="27">
        <f t="shared" si="309"/>
        <v>-5.6437845631042372E-2</v>
      </c>
      <c r="BI121" s="27">
        <f t="shared" si="310"/>
        <v>-0.48765504886104605</v>
      </c>
      <c r="BO121" t="str">
        <f t="shared" si="322"/>
        <v>21 Science, research, engineering and technology professionals</v>
      </c>
      <c r="BP121" s="27">
        <f t="shared" si="311"/>
        <v>-7.0746534276189266E-4</v>
      </c>
      <c r="BQ121" s="27">
        <f t="shared" si="311"/>
        <v>0.37665362096170618</v>
      </c>
      <c r="BR121" s="27">
        <f t="shared" si="311"/>
        <v>0.60702597636523237</v>
      </c>
      <c r="BS121" s="27">
        <f t="shared" si="311"/>
        <v>0.2161397087371455</v>
      </c>
      <c r="BT121" s="27">
        <f t="shared" si="312"/>
        <v>0.82316568510237786</v>
      </c>
      <c r="BZ121" t="str">
        <f t="shared" si="323"/>
        <v>21 Science, research, engineering and technology professionals</v>
      </c>
      <c r="CA121" s="68">
        <f t="shared" si="313"/>
        <v>1.1647748072468738</v>
      </c>
      <c r="CB121" s="68">
        <f t="shared" si="313"/>
        <v>-0.80250527953422601</v>
      </c>
      <c r="CC121" s="68">
        <f t="shared" si="313"/>
        <v>0.68028347448486626</v>
      </c>
      <c r="CD121" s="68">
        <f t="shared" si="313"/>
        <v>-0.47502175208348563</v>
      </c>
      <c r="CE121" s="68">
        <f t="shared" si="314"/>
        <v>0.20526172240138063</v>
      </c>
      <c r="CK121" t="str">
        <f t="shared" si="324"/>
        <v>21 Science, research, engineering and technology professionals</v>
      </c>
      <c r="CL121" s="68">
        <f t="shared" si="315"/>
        <v>0.10975864372510025</v>
      </c>
      <c r="CM121" s="68">
        <f t="shared" si="315"/>
        <v>-5.1585598406403754E-2</v>
      </c>
      <c r="CN121" s="68">
        <f t="shared" si="315"/>
        <v>0.1831748211211649</v>
      </c>
      <c r="CO121" s="68">
        <f t="shared" si="315"/>
        <v>-2.2899470141718448E-2</v>
      </c>
      <c r="CP121" s="68">
        <f t="shared" si="316"/>
        <v>0.16027535097944645</v>
      </c>
    </row>
    <row r="122" spans="1:94" x14ac:dyDescent="0.2">
      <c r="A122" t="str">
        <f t="shared" si="298"/>
        <v>22 Health professionals</v>
      </c>
      <c r="B122" s="27">
        <f t="shared" si="299"/>
        <v>0.92921498586511886</v>
      </c>
      <c r="C122" s="27">
        <f t="shared" si="299"/>
        <v>-0.30268823460046201</v>
      </c>
      <c r="D122" s="27">
        <f t="shared" si="299"/>
        <v>0.82043846588418035</v>
      </c>
      <c r="E122" s="27">
        <f t="shared" si="299"/>
        <v>1.0422483860174419</v>
      </c>
      <c r="F122" s="27">
        <f t="shared" si="300"/>
        <v>1.8626868519016222</v>
      </c>
      <c r="L122" t="str">
        <f t="shared" si="317"/>
        <v>22 Health professionals</v>
      </c>
      <c r="M122" s="27">
        <f t="shared" si="301"/>
        <v>2.3876184247640353</v>
      </c>
      <c r="N122" s="27">
        <f t="shared" si="301"/>
        <v>-1.0409676702907849</v>
      </c>
      <c r="O122" s="27">
        <f t="shared" si="301"/>
        <v>0.88949340429553558</v>
      </c>
      <c r="P122" s="27">
        <f t="shared" si="301"/>
        <v>1.0209354136738558</v>
      </c>
      <c r="Q122" s="27">
        <f t="shared" si="302"/>
        <v>1.9104288179693913</v>
      </c>
      <c r="W122" t="str">
        <f t="shared" si="318"/>
        <v>22 Health professionals</v>
      </c>
      <c r="X122" s="27">
        <f t="shared" si="303"/>
        <v>0.3328387968179527</v>
      </c>
      <c r="Y122" s="27">
        <f t="shared" si="303"/>
        <v>3.0126655121250785</v>
      </c>
      <c r="Z122" s="27">
        <f t="shared" si="303"/>
        <v>1.8203859407816481</v>
      </c>
      <c r="AA122" s="27">
        <f t="shared" si="303"/>
        <v>5.9920712342878311</v>
      </c>
      <c r="AB122" s="27">
        <f t="shared" si="304"/>
        <v>7.8124571750694791</v>
      </c>
      <c r="AH122" t="str">
        <f t="shared" si="319"/>
        <v>22 Health professionals</v>
      </c>
      <c r="AI122" s="27">
        <f t="shared" si="305"/>
        <v>-3.5399249542709095</v>
      </c>
      <c r="AJ122" s="27">
        <f t="shared" si="305"/>
        <v>0.38511195679532939</v>
      </c>
      <c r="AK122" s="27">
        <f t="shared" si="305"/>
        <v>-3.5990204933566647</v>
      </c>
      <c r="AL122" s="27">
        <f t="shared" si="305"/>
        <v>-2.7784916118625471</v>
      </c>
      <c r="AM122" s="27">
        <f t="shared" si="306"/>
        <v>-6.3775121052192114</v>
      </c>
      <c r="AS122" t="str">
        <f t="shared" si="320"/>
        <v>22 Health professionals</v>
      </c>
      <c r="AT122" s="27">
        <f t="shared" si="307"/>
        <v>2.4333804745620746E-2</v>
      </c>
      <c r="AU122" s="27">
        <f t="shared" si="307"/>
        <v>0.33579376603524302</v>
      </c>
      <c r="AV122" s="27">
        <f t="shared" si="307"/>
        <v>0.10159764185869968</v>
      </c>
      <c r="AW122" s="27">
        <f t="shared" si="307"/>
        <v>0.30144614383272006</v>
      </c>
      <c r="AX122" s="27">
        <f t="shared" si="308"/>
        <v>0.40304378569141974</v>
      </c>
      <c r="BD122" t="str">
        <f t="shared" si="321"/>
        <v>22 Health professionals</v>
      </c>
      <c r="BE122" s="27">
        <f t="shared" si="309"/>
        <v>0.84504009847959871</v>
      </c>
      <c r="BF122" s="27">
        <f t="shared" si="309"/>
        <v>0.99625303795335274</v>
      </c>
      <c r="BG122" s="27">
        <f t="shared" si="309"/>
        <v>0.67947520693846553</v>
      </c>
      <c r="BH122" s="27">
        <f t="shared" si="309"/>
        <v>1.2921766080358044</v>
      </c>
      <c r="BI122" s="27">
        <f t="shared" si="310"/>
        <v>1.9716518149742699</v>
      </c>
      <c r="BO122" t="str">
        <f t="shared" si="322"/>
        <v>22 Health professionals</v>
      </c>
      <c r="BP122" s="27">
        <f t="shared" si="311"/>
        <v>0.32531797215279301</v>
      </c>
      <c r="BQ122" s="27">
        <f t="shared" si="311"/>
        <v>0.46352304993548632</v>
      </c>
      <c r="BR122" s="27">
        <f t="shared" si="311"/>
        <v>-0.26839308559087538</v>
      </c>
      <c r="BS122" s="27">
        <f t="shared" si="311"/>
        <v>-0.56011590619010576</v>
      </c>
      <c r="BT122" s="27">
        <f t="shared" si="312"/>
        <v>-0.82850899178098114</v>
      </c>
      <c r="BZ122" t="str">
        <f t="shared" si="323"/>
        <v>22 Health professionals</v>
      </c>
      <c r="CA122" s="68">
        <f t="shared" si="313"/>
        <v>-0.2002744286834961</v>
      </c>
      <c r="CB122" s="68">
        <f t="shared" si="313"/>
        <v>-6.4687287681824746E-2</v>
      </c>
      <c r="CC122" s="68">
        <f t="shared" si="313"/>
        <v>-0.29110777711363123</v>
      </c>
      <c r="CD122" s="68">
        <f t="shared" si="313"/>
        <v>-0.86565153234320669</v>
      </c>
      <c r="CE122" s="68">
        <f t="shared" si="314"/>
        <v>-1.156759309456838</v>
      </c>
      <c r="CK122" t="str">
        <f t="shared" si="324"/>
        <v>22 Health professionals</v>
      </c>
      <c r="CL122" s="68">
        <f t="shared" si="315"/>
        <v>2.7864820611049501E-2</v>
      </c>
      <c r="CM122" s="68">
        <f t="shared" si="315"/>
        <v>-4.4313086833837223E-2</v>
      </c>
      <c r="CN122" s="68">
        <f t="shared" si="315"/>
        <v>1.6438229832589857E-2</v>
      </c>
      <c r="CO122" s="68">
        <f t="shared" si="315"/>
        <v>-5.5636070187443654E-3</v>
      </c>
      <c r="CP122" s="68">
        <f t="shared" si="316"/>
        <v>1.0874622813845491E-2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0.52796157495013896</v>
      </c>
      <c r="C123" s="27">
        <f t="shared" si="299"/>
        <v>-0.23184577369669501</v>
      </c>
      <c r="D123" s="27">
        <f t="shared" si="299"/>
        <v>0.5721776001025054</v>
      </c>
      <c r="E123" s="27">
        <f t="shared" si="299"/>
        <v>0.50950669670250104</v>
      </c>
      <c r="F123" s="27">
        <f t="shared" si="300"/>
        <v>1.0816842968050064</v>
      </c>
      <c r="L123" t="str">
        <f t="shared" si="317"/>
        <v>23 Teaching and other educational professionals</v>
      </c>
      <c r="M123" s="27">
        <f t="shared" si="301"/>
        <v>3.9702702092625017</v>
      </c>
      <c r="N123" s="27">
        <f t="shared" si="301"/>
        <v>-1.1301775303958443</v>
      </c>
      <c r="O123" s="27">
        <f t="shared" si="301"/>
        <v>2.8885182282748509</v>
      </c>
      <c r="P123" s="27">
        <f t="shared" si="301"/>
        <v>2.3312879004416303</v>
      </c>
      <c r="Q123" s="27">
        <f t="shared" si="302"/>
        <v>5.2198061287164812</v>
      </c>
      <c r="W123" t="str">
        <f t="shared" si="318"/>
        <v>23 Teaching and other educational professionals</v>
      </c>
      <c r="X123" s="27">
        <f t="shared" si="303"/>
        <v>-2.2661866037725567</v>
      </c>
      <c r="Y123" s="27">
        <f t="shared" si="303"/>
        <v>2.3494225480530044</v>
      </c>
      <c r="Z123" s="27">
        <f t="shared" si="303"/>
        <v>-1.1432196808376798</v>
      </c>
      <c r="AA123" s="27">
        <f t="shared" si="303"/>
        <v>0.15465768608943797</v>
      </c>
      <c r="AB123" s="27">
        <f t="shared" si="304"/>
        <v>-0.9885619947482418</v>
      </c>
      <c r="AH123" t="str">
        <f t="shared" si="319"/>
        <v>23 Teaching and other educational professionals</v>
      </c>
      <c r="AI123" s="27">
        <f t="shared" si="305"/>
        <v>-0.91719070563168303</v>
      </c>
      <c r="AJ123" s="27">
        <f t="shared" si="305"/>
        <v>-1.4217421397806795E-2</v>
      </c>
      <c r="AK123" s="27">
        <f t="shared" si="305"/>
        <v>-0.34417558247779528</v>
      </c>
      <c r="AL123" s="27">
        <f t="shared" si="305"/>
        <v>1.2434485531312656E-2</v>
      </c>
      <c r="AM123" s="27">
        <f t="shared" si="306"/>
        <v>-0.33174109694648263</v>
      </c>
      <c r="AS123" t="str">
        <f t="shared" si="320"/>
        <v>23 Teaching and other educational professionals</v>
      </c>
      <c r="AT123" s="27">
        <f t="shared" si="307"/>
        <v>-0.13738080038608452</v>
      </c>
      <c r="AU123" s="27">
        <f t="shared" si="307"/>
        <v>3.396491523790135E-2</v>
      </c>
      <c r="AV123" s="27">
        <f t="shared" si="307"/>
        <v>-6.3961857043261044E-2</v>
      </c>
      <c r="AW123" s="27">
        <f t="shared" si="307"/>
        <v>-4.0274409479712336E-2</v>
      </c>
      <c r="AX123" s="27">
        <f t="shared" si="308"/>
        <v>-0.10423626652297338</v>
      </c>
      <c r="BD123" t="str">
        <f t="shared" si="321"/>
        <v>23 Teaching and other educational professionals</v>
      </c>
      <c r="BE123" s="27">
        <f t="shared" si="309"/>
        <v>-0.22170079552034649</v>
      </c>
      <c r="BF123" s="27">
        <f t="shared" si="309"/>
        <v>0.64162318650794581</v>
      </c>
      <c r="BG123" s="27">
        <f t="shared" si="309"/>
        <v>-0.17022778570548436</v>
      </c>
      <c r="BH123" s="27">
        <f t="shared" si="309"/>
        <v>0.18038632364625196</v>
      </c>
      <c r="BI123" s="27">
        <f t="shared" si="310"/>
        <v>1.0158537940767598E-2</v>
      </c>
      <c r="BO123" t="str">
        <f t="shared" si="322"/>
        <v>23 Teaching and other educational professionals</v>
      </c>
      <c r="BP123" s="27">
        <f t="shared" si="311"/>
        <v>-0.11796152884564637</v>
      </c>
      <c r="BQ123" s="27">
        <f t="shared" si="311"/>
        <v>0.31826613385788116</v>
      </c>
      <c r="BR123" s="27">
        <f t="shared" si="311"/>
        <v>-0.23436832610013836</v>
      </c>
      <c r="BS123" s="27">
        <f t="shared" si="311"/>
        <v>-0.21228796664286653</v>
      </c>
      <c r="BT123" s="27">
        <f t="shared" si="312"/>
        <v>-0.44665629274300489</v>
      </c>
      <c r="BZ123" t="str">
        <f t="shared" si="323"/>
        <v>23 Teaching and other educational professionals</v>
      </c>
      <c r="CA123" s="68">
        <f t="shared" si="313"/>
        <v>-3.7418795876906219E-2</v>
      </c>
      <c r="CB123" s="68">
        <f t="shared" si="313"/>
        <v>2.4130493525684527E-2</v>
      </c>
      <c r="CC123" s="68">
        <f t="shared" si="313"/>
        <v>-0.11506103461044281</v>
      </c>
      <c r="CD123" s="68">
        <f t="shared" si="313"/>
        <v>-0.28407797334479967</v>
      </c>
      <c r="CE123" s="68">
        <f t="shared" si="314"/>
        <v>-0.39913900795524249</v>
      </c>
      <c r="CK123" t="str">
        <f t="shared" si="324"/>
        <v>23 Teaching and other educational professionals</v>
      </c>
      <c r="CL123" s="68">
        <f t="shared" si="315"/>
        <v>2.7699339362705522E-2</v>
      </c>
      <c r="CM123" s="68">
        <f t="shared" si="315"/>
        <v>-1.0511870234656912E-2</v>
      </c>
      <c r="CN123" s="68">
        <f t="shared" si="315"/>
        <v>1.8838952955466448E-2</v>
      </c>
      <c r="CO123" s="68">
        <f t="shared" si="315"/>
        <v>1.8568052695531634E-2</v>
      </c>
      <c r="CP123" s="68">
        <f t="shared" si="316"/>
        <v>3.7407005650998082E-2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0.22697660484778481</v>
      </c>
      <c r="C124" s="27">
        <f t="shared" si="299"/>
        <v>-5.7564395131311397E-2</v>
      </c>
      <c r="D124" s="27">
        <f t="shared" si="299"/>
        <v>0.15212550463083085</v>
      </c>
      <c r="E124" s="27">
        <f t="shared" si="299"/>
        <v>0.28750731584999745</v>
      </c>
      <c r="F124" s="27">
        <f t="shared" si="300"/>
        <v>0.4396328204808283</v>
      </c>
      <c r="L124" t="str">
        <f t="shared" si="317"/>
        <v>24 Business, media and public service professionals</v>
      </c>
      <c r="M124" s="27">
        <f t="shared" si="301"/>
        <v>2.6388200976933396</v>
      </c>
      <c r="N124" s="27">
        <f t="shared" si="301"/>
        <v>-0.74719714039751217</v>
      </c>
      <c r="O124" s="27">
        <f t="shared" si="301"/>
        <v>1.2477871736782014</v>
      </c>
      <c r="P124" s="27">
        <f t="shared" si="301"/>
        <v>1.8898445610511345</v>
      </c>
      <c r="Q124" s="27">
        <f t="shared" si="302"/>
        <v>3.1376317347293359</v>
      </c>
      <c r="W124" t="str">
        <f t="shared" si="318"/>
        <v>24 Business, media and public service professionals</v>
      </c>
      <c r="X124" s="27">
        <f t="shared" si="303"/>
        <v>-0.25449434953635652</v>
      </c>
      <c r="Y124" s="27">
        <f t="shared" si="303"/>
        <v>3.2101670809049683</v>
      </c>
      <c r="Z124" s="27">
        <f t="shared" si="303"/>
        <v>0.76141362076176833</v>
      </c>
      <c r="AA124" s="27">
        <f t="shared" si="303"/>
        <v>3.4937391857003313</v>
      </c>
      <c r="AB124" s="27">
        <f t="shared" si="304"/>
        <v>4.2551528064620996</v>
      </c>
      <c r="AH124" t="str">
        <f t="shared" si="319"/>
        <v>24 Business, media and public service professionals</v>
      </c>
      <c r="AI124" s="27">
        <f t="shared" si="305"/>
        <v>-0.26480777579751824</v>
      </c>
      <c r="AJ124" s="27">
        <f t="shared" si="305"/>
        <v>0.25536621504451218</v>
      </c>
      <c r="AK124" s="27">
        <f t="shared" si="305"/>
        <v>-0.20493370834290814</v>
      </c>
      <c r="AL124" s="27">
        <f t="shared" si="305"/>
        <v>0.14457878849562622</v>
      </c>
      <c r="AM124" s="27">
        <f t="shared" si="306"/>
        <v>-6.0354919847281918E-2</v>
      </c>
      <c r="AS124" t="str">
        <f t="shared" si="320"/>
        <v>24 Business, media and public service professionals</v>
      </c>
      <c r="AT124" s="27">
        <f t="shared" si="307"/>
        <v>-0.20681594816645887</v>
      </c>
      <c r="AU124" s="27">
        <f t="shared" si="307"/>
        <v>0.37897236562765624</v>
      </c>
      <c r="AV124" s="27">
        <f t="shared" si="307"/>
        <v>0.14061654192752782</v>
      </c>
      <c r="AW124" s="27">
        <f t="shared" si="307"/>
        <v>0.41794043100961398</v>
      </c>
      <c r="AX124" s="27">
        <f t="shared" si="308"/>
        <v>0.55855697293714179</v>
      </c>
      <c r="BD124" t="str">
        <f t="shared" si="321"/>
        <v>24 Business, media and public service professionals</v>
      </c>
      <c r="BE124" s="27">
        <f t="shared" si="309"/>
        <v>0.2182433224318725</v>
      </c>
      <c r="BF124" s="27">
        <f t="shared" si="309"/>
        <v>2.1210289098874879</v>
      </c>
      <c r="BG124" s="27">
        <f t="shared" si="309"/>
        <v>-0.54532851197343835</v>
      </c>
      <c r="BH124" s="27">
        <f t="shared" si="309"/>
        <v>0.9003644518610896</v>
      </c>
      <c r="BI124" s="27">
        <f t="shared" si="310"/>
        <v>0.35503593988765125</v>
      </c>
      <c r="BO124" t="str">
        <f t="shared" si="322"/>
        <v>24 Business, media and public service professionals</v>
      </c>
      <c r="BP124" s="27">
        <f t="shared" si="311"/>
        <v>-4.1154566864113562E-2</v>
      </c>
      <c r="BQ124" s="27">
        <f t="shared" si="311"/>
        <v>0.68196242819167541</v>
      </c>
      <c r="BR124" s="27">
        <f t="shared" si="311"/>
        <v>-0.22728348610930471</v>
      </c>
      <c r="BS124" s="27">
        <f t="shared" si="311"/>
        <v>-0.15207315666587728</v>
      </c>
      <c r="BT124" s="27">
        <f t="shared" si="312"/>
        <v>-0.379356642775182</v>
      </c>
      <c r="BZ124" t="str">
        <f t="shared" si="323"/>
        <v>24 Business, media and public service professionals</v>
      </c>
      <c r="CA124" s="68">
        <f t="shared" si="313"/>
        <v>0.52320043493984825</v>
      </c>
      <c r="CB124" s="68">
        <f t="shared" si="313"/>
        <v>-0.2163548790098484</v>
      </c>
      <c r="CC124" s="68">
        <f t="shared" si="313"/>
        <v>-6.8877415305893752E-2</v>
      </c>
      <c r="CD124" s="68">
        <f t="shared" si="313"/>
        <v>-0.83663283414821388</v>
      </c>
      <c r="CE124" s="68">
        <f t="shared" si="314"/>
        <v>-0.90551024945410763</v>
      </c>
      <c r="CK124" t="str">
        <f t="shared" si="324"/>
        <v>24 Business, media and public service professionals</v>
      </c>
      <c r="CL124" s="68">
        <f t="shared" si="315"/>
        <v>0.12205876171549834</v>
      </c>
      <c r="CM124" s="68">
        <f t="shared" si="315"/>
        <v>-6.1568758449260241E-2</v>
      </c>
      <c r="CN124" s="68">
        <f t="shared" si="315"/>
        <v>7.4510918465079401E-2</v>
      </c>
      <c r="CO124" s="68">
        <f t="shared" si="315"/>
        <v>0.11388449221413177</v>
      </c>
      <c r="CP124" s="68">
        <f t="shared" si="316"/>
        <v>0.18839541067921117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9.5886421478866141E-2</v>
      </c>
      <c r="C125" s="27">
        <f t="shared" si="299"/>
        <v>-3.6245503130267531E-2</v>
      </c>
      <c r="D125" s="27">
        <f t="shared" si="299"/>
        <v>5.1316509467455029E-2</v>
      </c>
      <c r="E125" s="27">
        <f t="shared" si="299"/>
        <v>0.14936368851390447</v>
      </c>
      <c r="F125" s="27">
        <f t="shared" si="300"/>
        <v>0.2006801979813595</v>
      </c>
      <c r="L125" t="str">
        <f t="shared" si="317"/>
        <v>31 Science, engineering and technology associate professionals</v>
      </c>
      <c r="M125" s="27">
        <f t="shared" si="301"/>
        <v>0.6339924484776287</v>
      </c>
      <c r="N125" s="27">
        <f t="shared" si="301"/>
        <v>-0.16001124910414855</v>
      </c>
      <c r="O125" s="27">
        <f t="shared" si="301"/>
        <v>0.20129872869104215</v>
      </c>
      <c r="P125" s="27">
        <f t="shared" si="301"/>
        <v>0.70167159868448814</v>
      </c>
      <c r="Q125" s="27">
        <f t="shared" si="302"/>
        <v>0.90297032737553029</v>
      </c>
      <c r="W125" t="str">
        <f t="shared" si="318"/>
        <v>31 Science, engineering and technology associate professionals</v>
      </c>
      <c r="X125" s="27">
        <f t="shared" si="303"/>
        <v>6.7606583652470853E-3</v>
      </c>
      <c r="Y125" s="27">
        <f t="shared" si="303"/>
        <v>0.40984468622800785</v>
      </c>
      <c r="Z125" s="27">
        <f t="shared" si="303"/>
        <v>5.9365490142158528E-2</v>
      </c>
      <c r="AA125" s="27">
        <f t="shared" si="303"/>
        <v>0.59697350284258821</v>
      </c>
      <c r="AB125" s="27">
        <f t="shared" si="304"/>
        <v>0.65633899298474674</v>
      </c>
      <c r="AH125" t="str">
        <f t="shared" si="319"/>
        <v>31 Science, engineering and technology associate professionals</v>
      </c>
      <c r="AI125" s="27">
        <f t="shared" si="305"/>
        <v>1.3310190213060236E-2</v>
      </c>
      <c r="AJ125" s="27">
        <f t="shared" si="305"/>
        <v>0.10997202313048016</v>
      </c>
      <c r="AK125" s="27">
        <f t="shared" si="305"/>
        <v>7.4220498835781856E-2</v>
      </c>
      <c r="AL125" s="27">
        <f t="shared" si="305"/>
        <v>0.28156295483311844</v>
      </c>
      <c r="AM125" s="27">
        <f t="shared" si="306"/>
        <v>0.3557834536689003</v>
      </c>
      <c r="AS125" t="str">
        <f t="shared" si="320"/>
        <v>31 Science, engineering and technology associate professionals</v>
      </c>
      <c r="AT125" s="27">
        <f t="shared" si="307"/>
        <v>-0.31864101773864539</v>
      </c>
      <c r="AU125" s="27">
        <f t="shared" si="307"/>
        <v>0.11658724849865254</v>
      </c>
      <c r="AV125" s="27">
        <f t="shared" si="307"/>
        <v>-0.19611773546339029</v>
      </c>
      <c r="AW125" s="27">
        <f t="shared" si="307"/>
        <v>-3.5382176892592376E-2</v>
      </c>
      <c r="AX125" s="27">
        <f t="shared" si="308"/>
        <v>-0.23149991235598266</v>
      </c>
      <c r="BD125" t="str">
        <f t="shared" si="321"/>
        <v>31 Science, engineering and technology associate professionals</v>
      </c>
      <c r="BE125" s="27">
        <f t="shared" si="309"/>
        <v>5.5846789305087352E-2</v>
      </c>
      <c r="BF125" s="27">
        <f t="shared" si="309"/>
        <v>1.075698917715695</v>
      </c>
      <c r="BG125" s="27">
        <f t="shared" si="309"/>
        <v>-1.1954959114317165</v>
      </c>
      <c r="BH125" s="27">
        <f t="shared" si="309"/>
        <v>-0.42029217599374258</v>
      </c>
      <c r="BI125" s="27">
        <f t="shared" si="310"/>
        <v>-1.6157880874254591</v>
      </c>
      <c r="BO125" t="str">
        <f t="shared" si="322"/>
        <v>31 Science, engineering and technology associate professionals</v>
      </c>
      <c r="BP125" s="27">
        <f t="shared" si="311"/>
        <v>0.15641442432469566</v>
      </c>
      <c r="BQ125" s="27">
        <f t="shared" si="311"/>
        <v>0.30268801234663423</v>
      </c>
      <c r="BR125" s="27">
        <f t="shared" si="311"/>
        <v>-0.3003886361023933</v>
      </c>
      <c r="BS125" s="27">
        <f t="shared" si="311"/>
        <v>9.2830309575029357E-2</v>
      </c>
      <c r="BT125" s="27">
        <f t="shared" si="312"/>
        <v>-0.20755832652736395</v>
      </c>
      <c r="BZ125" t="str">
        <f t="shared" si="323"/>
        <v>31 Science, engineering and technology associate professionals</v>
      </c>
      <c r="CA125" s="68">
        <f t="shared" si="313"/>
        <v>0.90953871812060583</v>
      </c>
      <c r="CB125" s="68">
        <f t="shared" si="313"/>
        <v>-0.51007825968540654</v>
      </c>
      <c r="CC125" s="68">
        <f t="shared" si="313"/>
        <v>-2.1218431765669399E-2</v>
      </c>
      <c r="CD125" s="68">
        <f t="shared" si="313"/>
        <v>-0.29144034977059197</v>
      </c>
      <c r="CE125" s="68">
        <f t="shared" si="314"/>
        <v>-0.31265878153626137</v>
      </c>
      <c r="CK125" t="str">
        <f t="shared" si="324"/>
        <v>31 Science, engineering and technology associate professionals</v>
      </c>
      <c r="CL125" s="68">
        <f t="shared" si="315"/>
        <v>9.4078314567937416E-2</v>
      </c>
      <c r="CM125" s="68">
        <f t="shared" si="315"/>
        <v>-3.4074785086027126E-2</v>
      </c>
      <c r="CN125" s="68">
        <f t="shared" si="315"/>
        <v>1.7955271434122844E-2</v>
      </c>
      <c r="CO125" s="68">
        <f t="shared" si="315"/>
        <v>5.7839600845605521E-2</v>
      </c>
      <c r="CP125" s="68">
        <f t="shared" si="316"/>
        <v>7.5794872279728365E-2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3.2506551972631789E-2</v>
      </c>
      <c r="C126" s="27">
        <f t="shared" si="299"/>
        <v>-2.5544333425484136E-2</v>
      </c>
      <c r="D126" s="27">
        <f t="shared" si="299"/>
        <v>5.3879031777091219E-2</v>
      </c>
      <c r="E126" s="27">
        <f t="shared" si="299"/>
        <v>4.2920101255720877E-2</v>
      </c>
      <c r="F126" s="27">
        <f t="shared" si="300"/>
        <v>9.6799133032812096E-2</v>
      </c>
      <c r="L126" t="str">
        <f t="shared" si="317"/>
        <v>32 Health and social care associate professionals</v>
      </c>
      <c r="M126" s="27">
        <f t="shared" si="301"/>
        <v>0.59919320872146065</v>
      </c>
      <c r="N126" s="27">
        <f t="shared" si="301"/>
        <v>-0.31900907244156929</v>
      </c>
      <c r="O126" s="27">
        <f t="shared" si="301"/>
        <v>1.6020821875107647</v>
      </c>
      <c r="P126" s="27">
        <f t="shared" si="301"/>
        <v>1.0053221575086502</v>
      </c>
      <c r="Q126" s="27">
        <f t="shared" si="302"/>
        <v>2.6074043450194146</v>
      </c>
      <c r="W126" t="str">
        <f t="shared" si="318"/>
        <v>32 Health and social care associate professionals</v>
      </c>
      <c r="X126" s="27">
        <f t="shared" si="303"/>
        <v>0.28709484521342343</v>
      </c>
      <c r="Y126" s="27">
        <f t="shared" si="303"/>
        <v>0.84259997782225504</v>
      </c>
      <c r="Z126" s="27">
        <f t="shared" si="303"/>
        <v>5.3687777024094796</v>
      </c>
      <c r="AA126" s="27">
        <f t="shared" si="303"/>
        <v>5.2040683758533159</v>
      </c>
      <c r="AB126" s="27">
        <f t="shared" si="304"/>
        <v>10.572846078262796</v>
      </c>
      <c r="AH126" t="str">
        <f t="shared" si="319"/>
        <v>32 Health and social care associate professionals</v>
      </c>
      <c r="AI126" s="27">
        <f t="shared" si="305"/>
        <v>-1.0330677928032501</v>
      </c>
      <c r="AJ126" s="27">
        <f t="shared" si="305"/>
        <v>0.29548105335308605</v>
      </c>
      <c r="AK126" s="27">
        <f t="shared" si="305"/>
        <v>0.40379096050603103</v>
      </c>
      <c r="AL126" s="27">
        <f t="shared" si="305"/>
        <v>-1.6188781076300693</v>
      </c>
      <c r="AM126" s="27">
        <f t="shared" si="306"/>
        <v>-1.2150871471240383</v>
      </c>
      <c r="AS126" t="str">
        <f t="shared" si="320"/>
        <v>32 Health and social care associate professionals</v>
      </c>
      <c r="AT126" s="27">
        <f t="shared" si="307"/>
        <v>3.2037046457954577E-2</v>
      </c>
      <c r="AU126" s="27">
        <f t="shared" si="307"/>
        <v>0.15176660965486644</v>
      </c>
      <c r="AV126" s="27">
        <f t="shared" si="307"/>
        <v>0.43071941541017522</v>
      </c>
      <c r="AW126" s="27">
        <f t="shared" si="307"/>
        <v>0.30282547307265495</v>
      </c>
      <c r="AX126" s="27">
        <f t="shared" si="308"/>
        <v>0.73354488848283017</v>
      </c>
      <c r="BD126" t="str">
        <f t="shared" si="321"/>
        <v>32 Health and social care associate professionals</v>
      </c>
      <c r="BE126" s="27">
        <f t="shared" si="309"/>
        <v>0.51212794123539718</v>
      </c>
      <c r="BF126" s="27">
        <f t="shared" si="309"/>
        <v>0.56056755849764661</v>
      </c>
      <c r="BG126" s="27">
        <f t="shared" si="309"/>
        <v>3.0544357559313706</v>
      </c>
      <c r="BH126" s="27">
        <f t="shared" si="309"/>
        <v>2.0001854090696014</v>
      </c>
      <c r="BI126" s="27">
        <f t="shared" si="310"/>
        <v>5.054621165000972</v>
      </c>
      <c r="BO126" t="str">
        <f t="shared" si="322"/>
        <v>32 Health and social care associate professionals</v>
      </c>
      <c r="BP126" s="27">
        <f t="shared" si="311"/>
        <v>0.13322202776568615</v>
      </c>
      <c r="BQ126" s="27">
        <f t="shared" si="311"/>
        <v>0.23830126143278463</v>
      </c>
      <c r="BR126" s="27">
        <f t="shared" si="311"/>
        <v>1.2924133304547656</v>
      </c>
      <c r="BS126" s="27">
        <f t="shared" si="311"/>
        <v>-0.50488217137134095</v>
      </c>
      <c r="BT126" s="27">
        <f t="shared" si="312"/>
        <v>0.78753115908342464</v>
      </c>
      <c r="BZ126" t="str">
        <f t="shared" si="323"/>
        <v>32 Health and social care associate professionals</v>
      </c>
      <c r="CA126" s="68">
        <f t="shared" si="313"/>
        <v>-0.18554760350769184</v>
      </c>
      <c r="CB126" s="68">
        <f t="shared" si="313"/>
        <v>-4.2599038603513328E-2</v>
      </c>
      <c r="CC126" s="68">
        <f t="shared" si="313"/>
        <v>0.24067908728283249</v>
      </c>
      <c r="CD126" s="68">
        <f t="shared" si="313"/>
        <v>-0.4664576382272374</v>
      </c>
      <c r="CE126" s="68">
        <f t="shared" si="314"/>
        <v>-0.22577855094440491</v>
      </c>
      <c r="CK126" t="str">
        <f t="shared" si="324"/>
        <v>32 Health and social care associate professionals</v>
      </c>
      <c r="CL126" s="68">
        <f t="shared" si="315"/>
        <v>-3.6909285698112915E-3</v>
      </c>
      <c r="CM126" s="68">
        <f t="shared" si="315"/>
        <v>-2.0027901579898061E-2</v>
      </c>
      <c r="CN126" s="68">
        <f t="shared" si="315"/>
        <v>7.8924193410967403E-2</v>
      </c>
      <c r="CO126" s="68">
        <f t="shared" si="315"/>
        <v>1.9096393324673694E-2</v>
      </c>
      <c r="CP126" s="68">
        <f t="shared" si="316"/>
        <v>9.8020586735641096E-2</v>
      </c>
    </row>
    <row r="127" spans="1:94" x14ac:dyDescent="0.2">
      <c r="A127" t="str">
        <f t="shared" si="298"/>
        <v>33 Protective service occupations</v>
      </c>
      <c r="B127" s="27">
        <f t="shared" si="299"/>
        <v>1.3731686512293142E-2</v>
      </c>
      <c r="C127" s="27">
        <f t="shared" si="299"/>
        <v>-7.4392657197710592E-3</v>
      </c>
      <c r="D127" s="27">
        <f t="shared" si="299"/>
        <v>3.0728792390147461E-3</v>
      </c>
      <c r="E127" s="27">
        <f t="shared" si="299"/>
        <v>1.3796198917457789E-2</v>
      </c>
      <c r="F127" s="27">
        <f t="shared" si="300"/>
        <v>1.6869078156472535E-2</v>
      </c>
      <c r="L127" t="str">
        <f t="shared" si="317"/>
        <v>33 Protective service occupations</v>
      </c>
      <c r="M127" s="27">
        <f t="shared" si="301"/>
        <v>0.25549778610773988</v>
      </c>
      <c r="N127" s="27">
        <f t="shared" si="301"/>
        <v>-0.11171484445109647</v>
      </c>
      <c r="O127" s="27">
        <f t="shared" si="301"/>
        <v>9.1196610349467688E-3</v>
      </c>
      <c r="P127" s="27">
        <f t="shared" si="301"/>
        <v>0.25405287274474664</v>
      </c>
      <c r="Q127" s="27">
        <f t="shared" si="302"/>
        <v>0.26317253377969341</v>
      </c>
      <c r="W127" t="str">
        <f t="shared" si="318"/>
        <v>33 Protective service occupations</v>
      </c>
      <c r="X127" s="27">
        <f t="shared" si="303"/>
        <v>0.22398741109130205</v>
      </c>
      <c r="Y127" s="27">
        <f t="shared" si="303"/>
        <v>0.27381752666932657</v>
      </c>
      <c r="Z127" s="27">
        <f t="shared" si="303"/>
        <v>-0.27156109678510365</v>
      </c>
      <c r="AA127" s="27">
        <f t="shared" si="303"/>
        <v>1.0952746299706182</v>
      </c>
      <c r="AB127" s="27">
        <f t="shared" si="304"/>
        <v>0.82371353318551455</v>
      </c>
      <c r="AH127" t="str">
        <f t="shared" si="319"/>
        <v>33 Protective service occupations</v>
      </c>
      <c r="AI127" s="27">
        <f t="shared" si="305"/>
        <v>2.5546873488487165E-2</v>
      </c>
      <c r="AJ127" s="27">
        <f t="shared" si="305"/>
        <v>7.096101229951024E-2</v>
      </c>
      <c r="AK127" s="27">
        <f t="shared" si="305"/>
        <v>-7.099181683279332E-2</v>
      </c>
      <c r="AL127" s="27">
        <f t="shared" si="305"/>
        <v>0.20934306325913932</v>
      </c>
      <c r="AM127" s="27">
        <f t="shared" si="306"/>
        <v>0.138351246426346</v>
      </c>
      <c r="AS127" t="str">
        <f t="shared" si="320"/>
        <v>33 Protective service occupations</v>
      </c>
      <c r="AT127" s="27">
        <f t="shared" si="307"/>
        <v>-3.2963595345425034E-2</v>
      </c>
      <c r="AU127" s="27">
        <f t="shared" si="307"/>
        <v>3.7835967683559679E-2</v>
      </c>
      <c r="AV127" s="27">
        <f t="shared" si="307"/>
        <v>-0.13749122813886056</v>
      </c>
      <c r="AW127" s="27">
        <f t="shared" si="307"/>
        <v>8.3405668756699358E-2</v>
      </c>
      <c r="AX127" s="27">
        <f t="shared" si="308"/>
        <v>-5.4085559382161197E-2</v>
      </c>
      <c r="BD127" t="str">
        <f t="shared" si="321"/>
        <v>33 Protective service occupations</v>
      </c>
      <c r="BE127" s="27">
        <f t="shared" si="309"/>
        <v>-0.21559009040657351</v>
      </c>
      <c r="BF127" s="27">
        <f t="shared" si="309"/>
        <v>0.62652365902386098</v>
      </c>
      <c r="BG127" s="27">
        <f t="shared" si="309"/>
        <v>-1.0251263677807092</v>
      </c>
      <c r="BH127" s="27">
        <f t="shared" si="309"/>
        <v>-0.22686643589365785</v>
      </c>
      <c r="BI127" s="27">
        <f t="shared" si="310"/>
        <v>-1.251992803674367</v>
      </c>
      <c r="BO127" t="str">
        <f t="shared" si="322"/>
        <v>33 Protective service occupations</v>
      </c>
      <c r="BP127" s="27">
        <f t="shared" si="311"/>
        <v>8.5550526578888508E-2</v>
      </c>
      <c r="BQ127" s="27">
        <f t="shared" si="311"/>
        <v>3.9696047673122514E-2</v>
      </c>
      <c r="BR127" s="27">
        <f t="shared" si="311"/>
        <v>-0.70079274230561417</v>
      </c>
      <c r="BS127" s="27">
        <f t="shared" si="311"/>
        <v>-0.30991930013661806</v>
      </c>
      <c r="BT127" s="27">
        <f t="shared" si="312"/>
        <v>-1.0107120424422322</v>
      </c>
      <c r="BZ127" t="str">
        <f t="shared" si="323"/>
        <v>33 Protective service occupations</v>
      </c>
      <c r="CA127" s="68">
        <f t="shared" si="313"/>
        <v>0.33035449875039635</v>
      </c>
      <c r="CB127" s="68">
        <f t="shared" si="313"/>
        <v>-0.27904922969191248</v>
      </c>
      <c r="CC127" s="68">
        <f t="shared" si="313"/>
        <v>-0.23021746954018196</v>
      </c>
      <c r="CD127" s="68">
        <f t="shared" si="313"/>
        <v>-0.41208204061391007</v>
      </c>
      <c r="CE127" s="68">
        <f t="shared" si="314"/>
        <v>-0.64229951015409203</v>
      </c>
      <c r="CK127" t="str">
        <f t="shared" si="324"/>
        <v>33 Protective service occupations</v>
      </c>
      <c r="CL127" s="68">
        <f t="shared" si="315"/>
        <v>-2.8684940685613031E-2</v>
      </c>
      <c r="CM127" s="68">
        <f t="shared" si="315"/>
        <v>-3.6648889624629255E-2</v>
      </c>
      <c r="CN127" s="68">
        <f t="shared" si="315"/>
        <v>-6.5012521853646504E-2</v>
      </c>
      <c r="CO127" s="68">
        <f t="shared" si="315"/>
        <v>-1.2600013592080184E-2</v>
      </c>
      <c r="CP127" s="68">
        <f t="shared" si="316"/>
        <v>-7.7612535445726688E-2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5.140534961594169E-2</v>
      </c>
      <c r="C128" s="27">
        <f t="shared" si="299"/>
        <v>7.0161274291001552E-3</v>
      </c>
      <c r="D128" s="27">
        <f t="shared" si="299"/>
        <v>-1.2650196024746319E-3</v>
      </c>
      <c r="E128" s="27">
        <f t="shared" si="299"/>
        <v>3.0981256708862537E-2</v>
      </c>
      <c r="F128" s="27">
        <f t="shared" si="300"/>
        <v>2.9716237106387905E-2</v>
      </c>
      <c r="L128" t="str">
        <f t="shared" si="317"/>
        <v>34 Culture, media and sports occupations</v>
      </c>
      <c r="M128" s="27">
        <f t="shared" si="301"/>
        <v>0.4372934395839212</v>
      </c>
      <c r="N128" s="27">
        <f t="shared" si="301"/>
        <v>-0.30543066939949171</v>
      </c>
      <c r="O128" s="27">
        <f t="shared" si="301"/>
        <v>-9.1856250329664491E-2</v>
      </c>
      <c r="P128" s="27">
        <f t="shared" si="301"/>
        <v>0.27018664354151412</v>
      </c>
      <c r="Q128" s="27">
        <f t="shared" si="302"/>
        <v>0.17833039321184962</v>
      </c>
      <c r="W128" t="str">
        <f t="shared" si="318"/>
        <v>34 Culture, media and sports occupations</v>
      </c>
      <c r="X128" s="27">
        <f t="shared" si="303"/>
        <v>-0.10897337756047776</v>
      </c>
      <c r="Y128" s="27">
        <f t="shared" si="303"/>
        <v>-9.7397002838478741E-2</v>
      </c>
      <c r="Z128" s="27">
        <f t="shared" si="303"/>
        <v>-0.40349138620532443</v>
      </c>
      <c r="AA128" s="27">
        <f t="shared" si="303"/>
        <v>0.50588955122474122</v>
      </c>
      <c r="AB128" s="27">
        <f t="shared" si="304"/>
        <v>0.10239816501941679</v>
      </c>
      <c r="AH128" t="str">
        <f t="shared" si="319"/>
        <v>34 Culture, media and sports occupations</v>
      </c>
      <c r="AI128" s="27">
        <f t="shared" si="305"/>
        <v>-7.7869030126009209E-2</v>
      </c>
      <c r="AJ128" s="27">
        <f t="shared" si="305"/>
        <v>0.18976425508751932</v>
      </c>
      <c r="AK128" s="27">
        <f t="shared" si="305"/>
        <v>-4.6925403629864748E-2</v>
      </c>
      <c r="AL128" s="27">
        <f t="shared" si="305"/>
        <v>0.18397280577546349</v>
      </c>
      <c r="AM128" s="27">
        <f t="shared" si="306"/>
        <v>0.13704740214559874</v>
      </c>
      <c r="AS128" t="str">
        <f t="shared" si="320"/>
        <v>34 Culture, media and sports occupations</v>
      </c>
      <c r="AT128" s="27">
        <f t="shared" si="307"/>
        <v>-5.6492931204698005E-2</v>
      </c>
      <c r="AU128" s="27">
        <f t="shared" si="307"/>
        <v>3.8320829033285597E-2</v>
      </c>
      <c r="AV128" s="27">
        <f t="shared" si="307"/>
        <v>-5.2911555810853828E-2</v>
      </c>
      <c r="AW128" s="27">
        <f t="shared" si="307"/>
        <v>0.1125085833249635</v>
      </c>
      <c r="AX128" s="27">
        <f t="shared" si="308"/>
        <v>5.9597027514109668E-2</v>
      </c>
      <c r="BD128" t="str">
        <f t="shared" si="321"/>
        <v>34 Culture, media and sports occupations</v>
      </c>
      <c r="BE128" s="27">
        <f t="shared" si="309"/>
        <v>3.0785889882206874E-2</v>
      </c>
      <c r="BF128" s="27">
        <f t="shared" si="309"/>
        <v>4.2453583663486505E-3</v>
      </c>
      <c r="BG128" s="27">
        <f t="shared" si="309"/>
        <v>-0.46811393253043199</v>
      </c>
      <c r="BH128" s="27">
        <f t="shared" si="309"/>
        <v>0.2595110955819715</v>
      </c>
      <c r="BI128" s="27">
        <f t="shared" si="310"/>
        <v>-0.20860283694846049</v>
      </c>
      <c r="BO128" t="str">
        <f t="shared" si="322"/>
        <v>34 Culture, media and sports occupations</v>
      </c>
      <c r="BP128" s="27">
        <f t="shared" si="311"/>
        <v>-0.15236086232834167</v>
      </c>
      <c r="BQ128" s="27">
        <f t="shared" si="311"/>
        <v>-0.22229573924770374</v>
      </c>
      <c r="BR128" s="27">
        <f t="shared" si="311"/>
        <v>-0.21500314680476174</v>
      </c>
      <c r="BS128" s="27">
        <f t="shared" si="311"/>
        <v>-0.21765307687459312</v>
      </c>
      <c r="BT128" s="27">
        <f t="shared" si="312"/>
        <v>-0.43265622367935486</v>
      </c>
      <c r="BZ128" t="str">
        <f t="shared" si="323"/>
        <v>34 Culture, media and sports occupations</v>
      </c>
      <c r="CA128" s="68">
        <f t="shared" si="313"/>
        <v>5.7482016491881116E-2</v>
      </c>
      <c r="CB128" s="68">
        <f t="shared" si="313"/>
        <v>-0.18711145005778584</v>
      </c>
      <c r="CC128" s="68">
        <f t="shared" si="313"/>
        <v>-0.20614740496825162</v>
      </c>
      <c r="CD128" s="68">
        <f t="shared" si="313"/>
        <v>-0.19835778684684616</v>
      </c>
      <c r="CE128" s="68">
        <f t="shared" si="314"/>
        <v>-0.40450519181509781</v>
      </c>
      <c r="CK128" t="str">
        <f t="shared" si="324"/>
        <v>34 Culture, media and sports occupations</v>
      </c>
      <c r="CL128" s="68">
        <f t="shared" si="315"/>
        <v>6.6652213941011201E-2</v>
      </c>
      <c r="CM128" s="68">
        <f t="shared" si="315"/>
        <v>-5.7803951745054927E-2</v>
      </c>
      <c r="CN128" s="68">
        <f t="shared" si="315"/>
        <v>-9.64382394713309E-3</v>
      </c>
      <c r="CO128" s="68">
        <f t="shared" si="315"/>
        <v>0.13086720308370364</v>
      </c>
      <c r="CP128" s="68">
        <f t="shared" si="316"/>
        <v>0.12122337913657055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0.13769814260555679</v>
      </c>
      <c r="C129" s="27">
        <f t="shared" si="299"/>
        <v>-8.9525822516587694E-2</v>
      </c>
      <c r="D129" s="27">
        <f t="shared" si="299"/>
        <v>8.3664971477253214E-2</v>
      </c>
      <c r="E129" s="27">
        <f t="shared" si="299"/>
        <v>0.15027019091062588</v>
      </c>
      <c r="F129" s="27">
        <f t="shared" si="300"/>
        <v>0.23393516238787909</v>
      </c>
      <c r="L129" t="str">
        <f t="shared" si="317"/>
        <v>35 Business and public service associate professionals</v>
      </c>
      <c r="M129" s="27">
        <f t="shared" si="301"/>
        <v>1.491514704550513</v>
      </c>
      <c r="N129" s="27">
        <f t="shared" si="301"/>
        <v>-0.82030823462552149</v>
      </c>
      <c r="O129" s="27">
        <f t="shared" si="301"/>
        <v>0.64488947276993613</v>
      </c>
      <c r="P129" s="27">
        <f t="shared" si="301"/>
        <v>1.0313727744759635</v>
      </c>
      <c r="Q129" s="27">
        <f t="shared" si="302"/>
        <v>1.6762622472458997</v>
      </c>
      <c r="W129" t="str">
        <f t="shared" si="318"/>
        <v>35 Business and public service associate professionals</v>
      </c>
      <c r="X129" s="27">
        <f t="shared" si="303"/>
        <v>-0.218289596307784</v>
      </c>
      <c r="Y129" s="27">
        <f t="shared" si="303"/>
        <v>0.79101679632307054</v>
      </c>
      <c r="Z129" s="27">
        <f t="shared" si="303"/>
        <v>0.51291582093534593</v>
      </c>
      <c r="AA129" s="27">
        <f t="shared" si="303"/>
        <v>1.6235423247703604</v>
      </c>
      <c r="AB129" s="27">
        <f t="shared" si="304"/>
        <v>2.1364581457057064</v>
      </c>
      <c r="AH129" t="str">
        <f t="shared" si="319"/>
        <v>35 Business and public service associate professionals</v>
      </c>
      <c r="AI129" s="27">
        <f t="shared" si="305"/>
        <v>-0.13880444315107621</v>
      </c>
      <c r="AJ129" s="27">
        <f t="shared" si="305"/>
        <v>0.3504703782851446</v>
      </c>
      <c r="AK129" s="27">
        <f t="shared" si="305"/>
        <v>0.10279948284803275</v>
      </c>
      <c r="AL129" s="27">
        <f t="shared" si="305"/>
        <v>0.50766068796442543</v>
      </c>
      <c r="AM129" s="27">
        <f t="shared" si="306"/>
        <v>0.61046017081245818</v>
      </c>
      <c r="AS129" t="str">
        <f t="shared" si="320"/>
        <v>35 Business and public service associate professionals</v>
      </c>
      <c r="AT129" s="27">
        <f t="shared" si="307"/>
        <v>-0.13128248741379567</v>
      </c>
      <c r="AU129" s="27">
        <f t="shared" si="307"/>
        <v>0.26618018460819126</v>
      </c>
      <c r="AV129" s="27">
        <f t="shared" si="307"/>
        <v>0.10231322945348031</v>
      </c>
      <c r="AW129" s="27">
        <f t="shared" si="307"/>
        <v>0.45641881641590709</v>
      </c>
      <c r="AX129" s="27">
        <f t="shared" si="308"/>
        <v>0.55873204586938741</v>
      </c>
      <c r="BD129" t="str">
        <f t="shared" si="321"/>
        <v>35 Business and public service associate professionals</v>
      </c>
      <c r="BE129" s="27">
        <f t="shared" si="309"/>
        <v>-0.1792356836658815</v>
      </c>
      <c r="BF129" s="27">
        <f t="shared" si="309"/>
        <v>1.7552429258164572</v>
      </c>
      <c r="BG129" s="27">
        <f t="shared" si="309"/>
        <v>-0.83645077897571873</v>
      </c>
      <c r="BH129" s="27">
        <f t="shared" si="309"/>
        <v>0.4030478446162622</v>
      </c>
      <c r="BI129" s="27">
        <f t="shared" si="310"/>
        <v>-0.43340293435945654</v>
      </c>
      <c r="BO129" t="str">
        <f t="shared" si="322"/>
        <v>35 Business and public service associate professionals</v>
      </c>
      <c r="BP129" s="27">
        <f t="shared" si="311"/>
        <v>-0.22931616674132993</v>
      </c>
      <c r="BQ129" s="27">
        <f t="shared" si="311"/>
        <v>0.41027464190935703</v>
      </c>
      <c r="BR129" s="27">
        <f t="shared" si="311"/>
        <v>-0.54056840679345264</v>
      </c>
      <c r="BS129" s="27">
        <f t="shared" si="311"/>
        <v>-0.488121929543059</v>
      </c>
      <c r="BT129" s="27">
        <f t="shared" si="312"/>
        <v>-1.0286903363365116</v>
      </c>
      <c r="BZ129" t="str">
        <f t="shared" si="323"/>
        <v>35 Business and public service associate professionals</v>
      </c>
      <c r="CA129" s="68">
        <f t="shared" si="313"/>
        <v>0.4516607111934392</v>
      </c>
      <c r="CB129" s="68">
        <f t="shared" si="313"/>
        <v>-0.57713022972733086</v>
      </c>
      <c r="CC129" s="68">
        <f t="shared" si="313"/>
        <v>-0.35694504018106876</v>
      </c>
      <c r="CD129" s="68">
        <f t="shared" si="313"/>
        <v>-1.0493376292507681</v>
      </c>
      <c r="CE129" s="68">
        <f t="shared" si="314"/>
        <v>-1.4062826694318369</v>
      </c>
      <c r="CK129" t="str">
        <f t="shared" si="324"/>
        <v>35 Business and public service associate professionals</v>
      </c>
      <c r="CL129" s="68">
        <f t="shared" si="315"/>
        <v>6.1783235699958805E-2</v>
      </c>
      <c r="CM129" s="68">
        <f t="shared" si="315"/>
        <v>-0.22523662212548712</v>
      </c>
      <c r="CN129" s="68">
        <f t="shared" si="315"/>
        <v>-4.5522723903058115E-2</v>
      </c>
      <c r="CO129" s="68">
        <f t="shared" si="315"/>
        <v>3.7181686254095792E-2</v>
      </c>
      <c r="CP129" s="68">
        <f t="shared" si="316"/>
        <v>-8.3410376489623239E-3</v>
      </c>
    </row>
    <row r="130" spans="1:94" x14ac:dyDescent="0.2">
      <c r="A130" t="str">
        <f t="shared" si="298"/>
        <v>41 Administrative occupations</v>
      </c>
      <c r="B130" s="27">
        <f t="shared" si="299"/>
        <v>8.2011930136401956E-2</v>
      </c>
      <c r="C130" s="27">
        <f t="shared" si="299"/>
        <v>-7.8190153522497863E-2</v>
      </c>
      <c r="D130" s="27">
        <f t="shared" si="299"/>
        <v>8.9545040493704764E-2</v>
      </c>
      <c r="E130" s="27">
        <f t="shared" si="299"/>
        <v>0.12129386009510607</v>
      </c>
      <c r="F130" s="27">
        <f t="shared" si="300"/>
        <v>0.21083890058881083</v>
      </c>
      <c r="L130" t="str">
        <f t="shared" si="317"/>
        <v>41 Administrative occupations</v>
      </c>
      <c r="M130" s="27">
        <f t="shared" si="301"/>
        <v>1.227943807902764</v>
      </c>
      <c r="N130" s="27">
        <f t="shared" si="301"/>
        <v>-0.88411551914230824</v>
      </c>
      <c r="O130" s="27">
        <f t="shared" si="301"/>
        <v>1.1890797732023159</v>
      </c>
      <c r="P130" s="27">
        <f t="shared" si="301"/>
        <v>1.3351806186759898</v>
      </c>
      <c r="Q130" s="27">
        <f t="shared" si="302"/>
        <v>2.5242603918783058</v>
      </c>
      <c r="W130" t="str">
        <f t="shared" si="318"/>
        <v>41 Administrative occupations</v>
      </c>
      <c r="X130" s="27">
        <f t="shared" si="303"/>
        <v>-0.73007004884995474</v>
      </c>
      <c r="Y130" s="27">
        <f t="shared" si="303"/>
        <v>1.6171119884906044</v>
      </c>
      <c r="Z130" s="27">
        <f t="shared" si="303"/>
        <v>2.9755508038680158</v>
      </c>
      <c r="AA130" s="27">
        <f t="shared" si="303"/>
        <v>4.325242077944818</v>
      </c>
      <c r="AB130" s="27">
        <f t="shared" si="304"/>
        <v>7.3007928818128338</v>
      </c>
      <c r="AH130" t="str">
        <f t="shared" si="319"/>
        <v>41 Administrative occupations</v>
      </c>
      <c r="AI130" s="27">
        <f t="shared" si="305"/>
        <v>-2.1200457547790208E-2</v>
      </c>
      <c r="AJ130" s="27">
        <f t="shared" si="305"/>
        <v>0.62931968058949206</v>
      </c>
      <c r="AK130" s="27">
        <f t="shared" si="305"/>
        <v>0.73168621947944157</v>
      </c>
      <c r="AL130" s="27">
        <f t="shared" si="305"/>
        <v>1.4493433984312549</v>
      </c>
      <c r="AM130" s="27">
        <f t="shared" si="306"/>
        <v>2.1810296179106965</v>
      </c>
      <c r="AS130" t="str">
        <f t="shared" si="320"/>
        <v>41 Administrative occupations</v>
      </c>
      <c r="AT130" s="27">
        <f t="shared" si="307"/>
        <v>-0.24075746591421865</v>
      </c>
      <c r="AU130" s="27">
        <f t="shared" si="307"/>
        <v>0.64738232643579607</v>
      </c>
      <c r="AV130" s="27">
        <f t="shared" si="307"/>
        <v>0.549338116134515</v>
      </c>
      <c r="AW130" s="27">
        <f t="shared" si="307"/>
        <v>1.1871011798582884</v>
      </c>
      <c r="AX130" s="27">
        <f t="shared" si="308"/>
        <v>1.7364392959928034</v>
      </c>
      <c r="BD130" t="str">
        <f t="shared" si="321"/>
        <v>41 Administrative occupations</v>
      </c>
      <c r="BE130" s="27">
        <f t="shared" si="309"/>
        <v>-1.2246614777376976</v>
      </c>
      <c r="BF130" s="27">
        <f t="shared" si="309"/>
        <v>2.3634377401386963</v>
      </c>
      <c r="BG130" s="27">
        <f t="shared" si="309"/>
        <v>7.8505228922960413E-2</v>
      </c>
      <c r="BH130" s="27">
        <f t="shared" si="309"/>
        <v>-0.92861954839545291</v>
      </c>
      <c r="BI130" s="27">
        <f t="shared" si="310"/>
        <v>-0.8501143194724925</v>
      </c>
      <c r="BO130" t="str">
        <f t="shared" si="322"/>
        <v>41 Administrative occupations</v>
      </c>
      <c r="BP130" s="27">
        <f t="shared" si="311"/>
        <v>-2.4892408774779575</v>
      </c>
      <c r="BQ130" s="27">
        <f t="shared" si="311"/>
        <v>0.80325496735826718</v>
      </c>
      <c r="BR130" s="27">
        <f t="shared" si="311"/>
        <v>-1.397347681079939</v>
      </c>
      <c r="BS130" s="27">
        <f t="shared" si="311"/>
        <v>-4.601829700963501</v>
      </c>
      <c r="BT130" s="27">
        <f t="shared" si="312"/>
        <v>-5.99917738204344</v>
      </c>
      <c r="BZ130" t="str">
        <f t="shared" si="323"/>
        <v>41 Administrative occupations</v>
      </c>
      <c r="CA130" s="68">
        <f t="shared" si="313"/>
        <v>-2.3359541530221044</v>
      </c>
      <c r="CB130" s="68">
        <f t="shared" si="313"/>
        <v>-0.87735215038171255</v>
      </c>
      <c r="CC130" s="68">
        <f t="shared" si="313"/>
        <v>-1.7046624299530997</v>
      </c>
      <c r="CD130" s="68">
        <f t="shared" si="313"/>
        <v>-3.8038788788717821</v>
      </c>
      <c r="CE130" s="68">
        <f t="shared" si="314"/>
        <v>-5.5085413088248814</v>
      </c>
      <c r="CK130" t="str">
        <f t="shared" si="324"/>
        <v>41 Administrative occupations</v>
      </c>
      <c r="CL130" s="68">
        <f t="shared" si="315"/>
        <v>-0.6700886681313869</v>
      </c>
      <c r="CM130" s="68">
        <f t="shared" si="315"/>
        <v>-0.64847920324146502</v>
      </c>
      <c r="CN130" s="68">
        <f t="shared" si="315"/>
        <v>5.8467713501942686E-2</v>
      </c>
      <c r="CO130" s="68">
        <f t="shared" si="315"/>
        <v>-0.27572875651087081</v>
      </c>
      <c r="CP130" s="68">
        <f t="shared" si="316"/>
        <v>-0.21726104300892812</v>
      </c>
    </row>
    <row r="131" spans="1:94" x14ac:dyDescent="0.2">
      <c r="A131" t="str">
        <f t="shared" si="298"/>
        <v>42 Secretarial and related occupations</v>
      </c>
      <c r="B131" s="27">
        <f t="shared" si="299"/>
        <v>7.4791135671348589E-3</v>
      </c>
      <c r="C131" s="27">
        <f t="shared" si="299"/>
        <v>-3.2070551214484939E-3</v>
      </c>
      <c r="D131" s="27">
        <f t="shared" si="299"/>
        <v>1.2124445128560587E-2</v>
      </c>
      <c r="E131" s="27">
        <f t="shared" si="299"/>
        <v>1.9621516467644103E-2</v>
      </c>
      <c r="F131" s="27">
        <f t="shared" si="300"/>
        <v>3.1745961596204686E-2</v>
      </c>
      <c r="L131" t="str">
        <f t="shared" si="317"/>
        <v>42 Secretarial and related occupations</v>
      </c>
      <c r="M131" s="27">
        <f t="shared" si="301"/>
        <v>0.13302953895992986</v>
      </c>
      <c r="N131" s="27">
        <f t="shared" si="301"/>
        <v>-0.12592233858063151</v>
      </c>
      <c r="O131" s="27">
        <f t="shared" si="301"/>
        <v>0.19597629198672306</v>
      </c>
      <c r="P131" s="27">
        <f t="shared" si="301"/>
        <v>0.11679227978851381</v>
      </c>
      <c r="Q131" s="27">
        <f t="shared" si="302"/>
        <v>0.31276857177523687</v>
      </c>
      <c r="W131" t="str">
        <f t="shared" si="318"/>
        <v>42 Secretarial and related occupations</v>
      </c>
      <c r="X131" s="27">
        <f t="shared" si="303"/>
        <v>-3.1443743749023589E-2</v>
      </c>
      <c r="Y131" s="27">
        <f t="shared" si="303"/>
        <v>0.21016307734955975</v>
      </c>
      <c r="Z131" s="27">
        <f t="shared" si="303"/>
        <v>0.60539121722333489</v>
      </c>
      <c r="AA131" s="27">
        <f t="shared" si="303"/>
        <v>1.9698535654538074</v>
      </c>
      <c r="AB131" s="27">
        <f t="shared" si="304"/>
        <v>2.5752447826771423</v>
      </c>
      <c r="AH131" t="str">
        <f t="shared" si="319"/>
        <v>42 Secretarial and related occupations</v>
      </c>
      <c r="AI131" s="27">
        <f t="shared" si="305"/>
        <v>-4.6595531738194751E-2</v>
      </c>
      <c r="AJ131" s="27">
        <f t="shared" si="305"/>
        <v>0.12573320721961634</v>
      </c>
      <c r="AK131" s="27">
        <f t="shared" si="305"/>
        <v>9.1726103947209037E-2</v>
      </c>
      <c r="AL131" s="27">
        <f t="shared" si="305"/>
        <v>-2.2947430649187028E-2</v>
      </c>
      <c r="AM131" s="27">
        <f t="shared" si="306"/>
        <v>6.8778673298022008E-2</v>
      </c>
      <c r="AS131" t="str">
        <f t="shared" si="320"/>
        <v>42 Secretarial and related occupations</v>
      </c>
      <c r="AT131" s="27">
        <f t="shared" si="307"/>
        <v>-4.8792923223818785E-2</v>
      </c>
      <c r="AU131" s="27">
        <f t="shared" si="307"/>
        <v>7.6558218663521749E-2</v>
      </c>
      <c r="AV131" s="27">
        <f t="shared" si="307"/>
        <v>9.8266357671741189E-2</v>
      </c>
      <c r="AW131" s="27">
        <f t="shared" si="307"/>
        <v>0.32518345019312045</v>
      </c>
      <c r="AX131" s="27">
        <f t="shared" si="308"/>
        <v>0.42344980786486164</v>
      </c>
      <c r="BD131" t="str">
        <f t="shared" si="321"/>
        <v>42 Secretarial and related occupations</v>
      </c>
      <c r="BE131" s="27">
        <f t="shared" si="309"/>
        <v>-0.2007039199951195</v>
      </c>
      <c r="BF131" s="27">
        <f t="shared" si="309"/>
        <v>0.12917791931489697</v>
      </c>
      <c r="BG131" s="27">
        <f t="shared" si="309"/>
        <v>0.50298712275114843</v>
      </c>
      <c r="BH131" s="27">
        <f t="shared" si="309"/>
        <v>-1.4971655454138535</v>
      </c>
      <c r="BI131" s="27">
        <f t="shared" si="310"/>
        <v>-0.99417842266270506</v>
      </c>
      <c r="BO131" t="str">
        <f t="shared" si="322"/>
        <v>42 Secretarial and related occupations</v>
      </c>
      <c r="BP131" s="27">
        <f t="shared" si="311"/>
        <v>-1.0352224269548542</v>
      </c>
      <c r="BQ131" s="27">
        <f t="shared" si="311"/>
        <v>3.1895870224842859E-2</v>
      </c>
      <c r="BR131" s="27">
        <f t="shared" si="311"/>
        <v>-1.2024174303257609</v>
      </c>
      <c r="BS131" s="27">
        <f t="shared" si="311"/>
        <v>-1.8682163919061034</v>
      </c>
      <c r="BT131" s="27">
        <f t="shared" si="312"/>
        <v>-3.0706338222318643</v>
      </c>
      <c r="BZ131" t="str">
        <f t="shared" si="323"/>
        <v>42 Secretarial and related occupations</v>
      </c>
      <c r="CA131" s="68">
        <f t="shared" si="313"/>
        <v>-1.1828351500533296</v>
      </c>
      <c r="CB131" s="68">
        <f t="shared" si="313"/>
        <v>3.8537477250636165E-2</v>
      </c>
      <c r="CC131" s="68">
        <f t="shared" si="313"/>
        <v>-1.1007152926041486</v>
      </c>
      <c r="CD131" s="68">
        <f t="shared" si="313"/>
        <v>-1.5865844606594293</v>
      </c>
      <c r="CE131" s="68">
        <f t="shared" si="314"/>
        <v>-2.6872997532635781</v>
      </c>
      <c r="CK131" t="str">
        <f t="shared" si="324"/>
        <v>42 Secretarial and related occupations</v>
      </c>
      <c r="CL131" s="68">
        <f t="shared" si="315"/>
        <v>-0.15236251853361948</v>
      </c>
      <c r="CM131" s="68">
        <f t="shared" si="315"/>
        <v>-0.35726596356580309</v>
      </c>
      <c r="CN131" s="68">
        <f t="shared" si="315"/>
        <v>0.21905839069652711</v>
      </c>
      <c r="CO131" s="68">
        <f t="shared" si="315"/>
        <v>-0.22846585022366439</v>
      </c>
      <c r="CP131" s="68">
        <f t="shared" si="316"/>
        <v>-9.4074595271372852E-3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6.2274981825929353E-3</v>
      </c>
      <c r="C132" s="27">
        <f t="shared" si="299"/>
        <v>6.3863559393559262E-3</v>
      </c>
      <c r="D132" s="27">
        <f t="shared" si="299"/>
        <v>1.3307588804636304E-3</v>
      </c>
      <c r="E132" s="27">
        <f t="shared" si="299"/>
        <v>3.3605505289402114E-3</v>
      </c>
      <c r="F132" s="27">
        <f t="shared" si="300"/>
        <v>4.6913094094038418E-3</v>
      </c>
      <c r="L132" t="str">
        <f t="shared" si="317"/>
        <v>51 Skilled agricultural and related trades</v>
      </c>
      <c r="M132" s="27">
        <f t="shared" si="301"/>
        <v>6.5116767424007183E-3</v>
      </c>
      <c r="N132" s="27">
        <f t="shared" si="301"/>
        <v>-2.4947481739489852E-3</v>
      </c>
      <c r="O132" s="27">
        <f t="shared" si="301"/>
        <v>4.3457603191259797E-3</v>
      </c>
      <c r="P132" s="27">
        <f t="shared" si="301"/>
        <v>3.4646100613525341E-2</v>
      </c>
      <c r="Q132" s="27">
        <f t="shared" si="302"/>
        <v>3.899186093265132E-2</v>
      </c>
      <c r="W132" t="str">
        <f t="shared" si="318"/>
        <v>51 Skilled agricultural and related trades</v>
      </c>
      <c r="X132" s="27">
        <f t="shared" si="303"/>
        <v>-0.22954740837823351</v>
      </c>
      <c r="Y132" s="27">
        <f t="shared" si="303"/>
        <v>0.20804015748275195</v>
      </c>
      <c r="Z132" s="27">
        <f t="shared" si="303"/>
        <v>0.1256079914562902</v>
      </c>
      <c r="AA132" s="27">
        <f t="shared" si="303"/>
        <v>0.35975139460445393</v>
      </c>
      <c r="AB132" s="27">
        <f t="shared" si="304"/>
        <v>0.48535938606074414</v>
      </c>
      <c r="AH132" t="str">
        <f t="shared" si="319"/>
        <v>51 Skilled agricultural and related trades</v>
      </c>
      <c r="AI132" s="27">
        <f t="shared" si="305"/>
        <v>-7.506832253859097E-2</v>
      </c>
      <c r="AJ132" s="27">
        <f t="shared" si="305"/>
        <v>5.3673518949452159E-2</v>
      </c>
      <c r="AK132" s="27">
        <f t="shared" si="305"/>
        <v>4.0406752267563295E-2</v>
      </c>
      <c r="AL132" s="27">
        <f t="shared" si="305"/>
        <v>0.11046495657455713</v>
      </c>
      <c r="AM132" s="27">
        <f t="shared" si="306"/>
        <v>0.15087170884212042</v>
      </c>
      <c r="AS132" t="str">
        <f t="shared" si="320"/>
        <v>51 Skilled agricultural and related trades</v>
      </c>
      <c r="AT132" s="27">
        <f t="shared" si="307"/>
        <v>-0.16069167460147471</v>
      </c>
      <c r="AU132" s="27">
        <f t="shared" si="307"/>
        <v>0.1196925922814539</v>
      </c>
      <c r="AV132" s="27">
        <f t="shared" si="307"/>
        <v>7.0812242990963004E-2</v>
      </c>
      <c r="AW132" s="27">
        <f t="shared" si="307"/>
        <v>0.23977930828845473</v>
      </c>
      <c r="AX132" s="27">
        <f t="shared" si="308"/>
        <v>0.31059155127941773</v>
      </c>
      <c r="BD132" t="str">
        <f t="shared" si="321"/>
        <v>51 Skilled agricultural and related trades</v>
      </c>
      <c r="BE132" s="27">
        <f t="shared" si="309"/>
        <v>-0.52438789255392693</v>
      </c>
      <c r="BF132" s="27">
        <f t="shared" si="309"/>
        <v>0.25654618029093124</v>
      </c>
      <c r="BG132" s="27">
        <f t="shared" si="309"/>
        <v>-0.1887089348413189</v>
      </c>
      <c r="BH132" s="27">
        <f t="shared" si="309"/>
        <v>0.13164033919321527</v>
      </c>
      <c r="BI132" s="27">
        <f t="shared" si="310"/>
        <v>-5.7068595648103626E-2</v>
      </c>
      <c r="BO132" t="str">
        <f t="shared" si="322"/>
        <v>51 Skilled agricultural and related trades</v>
      </c>
      <c r="BP132" s="27">
        <f t="shared" si="311"/>
        <v>-0.48369179108775828</v>
      </c>
      <c r="BQ132" s="27">
        <f t="shared" si="311"/>
        <v>-6.0761033916782559E-2</v>
      </c>
      <c r="BR132" s="27">
        <f t="shared" si="311"/>
        <v>8.5463074403424599E-3</v>
      </c>
      <c r="BS132" s="27">
        <f t="shared" si="311"/>
        <v>0.2497129140202321</v>
      </c>
      <c r="BT132" s="27">
        <f t="shared" si="312"/>
        <v>0.25825922146057456</v>
      </c>
      <c r="BZ132" t="str">
        <f t="shared" si="323"/>
        <v>51 Skilled agricultural and related trades</v>
      </c>
      <c r="CA132" s="68">
        <f t="shared" si="313"/>
        <v>0.22722012953670667</v>
      </c>
      <c r="CB132" s="68">
        <f t="shared" si="313"/>
        <v>-0.44977104475534735</v>
      </c>
      <c r="CC132" s="68">
        <f t="shared" si="313"/>
        <v>1.7045947606542766E-2</v>
      </c>
      <c r="CD132" s="68">
        <f t="shared" si="313"/>
        <v>0.10405296864951374</v>
      </c>
      <c r="CE132" s="68">
        <f t="shared" si="314"/>
        <v>0.12109891625605651</v>
      </c>
      <c r="CK132" t="str">
        <f t="shared" si="324"/>
        <v>51 Skilled agricultural and related trades</v>
      </c>
      <c r="CL132" s="68">
        <f t="shared" si="315"/>
        <v>-0.46893870625402578</v>
      </c>
      <c r="CM132" s="68">
        <f t="shared" si="315"/>
        <v>-5.2627070111521679E-2</v>
      </c>
      <c r="CN132" s="68">
        <f t="shared" si="315"/>
        <v>-0.16401130460335867</v>
      </c>
      <c r="CO132" s="68">
        <f t="shared" si="315"/>
        <v>-0.42404358594463831</v>
      </c>
      <c r="CP132" s="68">
        <f t="shared" si="316"/>
        <v>-0.58805489054799698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1.1952558406130909E-2</v>
      </c>
      <c r="C133" s="27">
        <f t="shared" si="299"/>
        <v>-1.003802813324477E-2</v>
      </c>
      <c r="D133" s="27">
        <f t="shared" si="299"/>
        <v>5.1551452137803683E-3</v>
      </c>
      <c r="E133" s="27">
        <f t="shared" si="299"/>
        <v>1.1640363494853836E-2</v>
      </c>
      <c r="F133" s="27">
        <f t="shared" si="300"/>
        <v>1.6795508708634204E-2</v>
      </c>
      <c r="L133" t="str">
        <f t="shared" si="317"/>
        <v>52 Skilled metal, electrical and electronic trades</v>
      </c>
      <c r="M133" s="27">
        <f t="shared" si="301"/>
        <v>0.26694061765854737</v>
      </c>
      <c r="N133" s="27">
        <f t="shared" si="301"/>
        <v>-0.25691230429679318</v>
      </c>
      <c r="O133" s="27">
        <f t="shared" si="301"/>
        <v>0.19466534445986711</v>
      </c>
      <c r="P133" s="27">
        <f t="shared" si="301"/>
        <v>0.24598364338644618</v>
      </c>
      <c r="Q133" s="27">
        <f t="shared" si="302"/>
        <v>0.44064898784631329</v>
      </c>
      <c r="W133" t="str">
        <f t="shared" si="318"/>
        <v>52 Skilled metal, electrical and electronic trades</v>
      </c>
      <c r="X133" s="27">
        <f t="shared" si="303"/>
        <v>-0.21163685749303363</v>
      </c>
      <c r="Y133" s="27">
        <f t="shared" si="303"/>
        <v>-0.38773292810576643</v>
      </c>
      <c r="Z133" s="27">
        <f t="shared" si="303"/>
        <v>0.22629062598179694</v>
      </c>
      <c r="AA133" s="27">
        <f t="shared" si="303"/>
        <v>0.1734085236849372</v>
      </c>
      <c r="AB133" s="27">
        <f t="shared" si="304"/>
        <v>0.39969914966673414</v>
      </c>
      <c r="AH133" t="str">
        <f t="shared" si="319"/>
        <v>52 Skilled metal, electrical and electronic trades</v>
      </c>
      <c r="AI133" s="27">
        <f t="shared" si="305"/>
        <v>-0.11003318665194961</v>
      </c>
      <c r="AJ133" s="27">
        <f t="shared" si="305"/>
        <v>-8.1785623734536905E-2</v>
      </c>
      <c r="AK133" s="27">
        <f t="shared" si="305"/>
        <v>9.3121497229758154E-2</v>
      </c>
      <c r="AL133" s="27">
        <f t="shared" si="305"/>
        <v>0.16000222065898506</v>
      </c>
      <c r="AM133" s="27">
        <f t="shared" si="306"/>
        <v>0.25312371788874322</v>
      </c>
      <c r="AS133" t="str">
        <f t="shared" si="320"/>
        <v>52 Skilled metal, electrical and electronic trades</v>
      </c>
      <c r="AT133" s="27">
        <f t="shared" si="307"/>
        <v>-0.39820609384111672</v>
      </c>
      <c r="AU133" s="27">
        <f t="shared" si="307"/>
        <v>-0.46834214492836423</v>
      </c>
      <c r="AV133" s="27">
        <f t="shared" si="307"/>
        <v>0.13964702935166562</v>
      </c>
      <c r="AW133" s="27">
        <f t="shared" si="307"/>
        <v>1.2313434456636241E-2</v>
      </c>
      <c r="AX133" s="27">
        <f t="shared" si="308"/>
        <v>0.15196046380830186</v>
      </c>
      <c r="BD133" t="str">
        <f t="shared" si="321"/>
        <v>52 Skilled metal, electrical and electronic trades</v>
      </c>
      <c r="BE133" s="27">
        <f t="shared" si="309"/>
        <v>-1.2583773059460164</v>
      </c>
      <c r="BF133" s="27">
        <f t="shared" si="309"/>
        <v>1.8946537721252099E-2</v>
      </c>
      <c r="BG133" s="27">
        <f t="shared" si="309"/>
        <v>-2.1246148348784999</v>
      </c>
      <c r="BH133" s="27">
        <f t="shared" si="309"/>
        <v>-1.1453337767815412</v>
      </c>
      <c r="BI133" s="27">
        <f t="shared" si="310"/>
        <v>-3.2699486116600411</v>
      </c>
      <c r="BO133" t="str">
        <f t="shared" si="322"/>
        <v>52 Skilled metal, electrical and electronic trades</v>
      </c>
      <c r="BP133" s="27">
        <f t="shared" si="311"/>
        <v>-0.42329815338325183</v>
      </c>
      <c r="BQ133" s="27">
        <f t="shared" si="311"/>
        <v>-1.9845647375309152</v>
      </c>
      <c r="BR133" s="27">
        <f t="shared" si="311"/>
        <v>0.12018360932441396</v>
      </c>
      <c r="BS133" s="27">
        <f t="shared" si="311"/>
        <v>-0.83343001925514493</v>
      </c>
      <c r="BT133" s="27">
        <f t="shared" si="312"/>
        <v>-0.71324640993073096</v>
      </c>
      <c r="BZ133" t="str">
        <f t="shared" si="323"/>
        <v>52 Skilled metal, electrical and electronic trades</v>
      </c>
      <c r="CA133" s="68">
        <f t="shared" si="313"/>
        <v>1.3575501601009266</v>
      </c>
      <c r="CB133" s="68">
        <f t="shared" si="313"/>
        <v>-2.3347845122897435</v>
      </c>
      <c r="CC133" s="68">
        <f t="shared" si="313"/>
        <v>6.1333318966315886E-2</v>
      </c>
      <c r="CD133" s="68">
        <f t="shared" si="313"/>
        <v>-1.4112375922834126</v>
      </c>
      <c r="CE133" s="68">
        <f t="shared" si="314"/>
        <v>-1.3499042733170967</v>
      </c>
      <c r="CK133" t="str">
        <f t="shared" si="324"/>
        <v>52 Skilled metal, electrical and electronic trades</v>
      </c>
      <c r="CL133" s="68">
        <f t="shared" si="315"/>
        <v>-0.18672582696539974</v>
      </c>
      <c r="CM133" s="68">
        <f t="shared" si="315"/>
        <v>-0.42153109204285744</v>
      </c>
      <c r="CN133" s="68">
        <f t="shared" si="315"/>
        <v>-0.16653143388704006</v>
      </c>
      <c r="CO133" s="68">
        <f t="shared" si="315"/>
        <v>-0.27860202315514171</v>
      </c>
      <c r="CP133" s="68">
        <f t="shared" si="316"/>
        <v>-0.44513345704218177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7.3057731649569038E-4</v>
      </c>
      <c r="C134" s="27">
        <f t="shared" si="299"/>
        <v>-3.245486679003819E-3</v>
      </c>
      <c r="D134" s="27">
        <f t="shared" si="299"/>
        <v>3.2644809643364598E-3</v>
      </c>
      <c r="E134" s="27">
        <f t="shared" si="299"/>
        <v>8.4931327064030615E-4</v>
      </c>
      <c r="F134" s="27">
        <f t="shared" si="300"/>
        <v>4.113794234976766E-3</v>
      </c>
      <c r="L134" t="str">
        <f t="shared" si="317"/>
        <v>53 Skilled construction and building trades</v>
      </c>
      <c r="M134" s="27">
        <f t="shared" si="301"/>
        <v>6.40385288036939E-2</v>
      </c>
      <c r="N134" s="27">
        <f t="shared" si="301"/>
        <v>-9.9841549631511511E-2</v>
      </c>
      <c r="O134" s="27">
        <f t="shared" si="301"/>
        <v>4.8690041957905605E-2</v>
      </c>
      <c r="P134" s="27">
        <f t="shared" si="301"/>
        <v>6.1168656644985414E-2</v>
      </c>
      <c r="Q134" s="27">
        <f t="shared" si="302"/>
        <v>0.10985869860289102</v>
      </c>
      <c r="W134" t="str">
        <f t="shared" si="318"/>
        <v>53 Skilled construction and building trades</v>
      </c>
      <c r="X134" s="27">
        <f t="shared" si="303"/>
        <v>-9.065129936100258E-2</v>
      </c>
      <c r="Y134" s="27">
        <f t="shared" si="303"/>
        <v>-0.1675432487018913</v>
      </c>
      <c r="Z134" s="27">
        <f t="shared" si="303"/>
        <v>6.4227818357862732E-2</v>
      </c>
      <c r="AA134" s="27">
        <f t="shared" si="303"/>
        <v>-1.8521505363022772E-2</v>
      </c>
      <c r="AB134" s="27">
        <f t="shared" si="304"/>
        <v>4.5706312994839959E-2</v>
      </c>
      <c r="AH134" t="str">
        <f t="shared" si="319"/>
        <v>53 Skilled construction and building trades</v>
      </c>
      <c r="AI134" s="27">
        <f t="shared" si="305"/>
        <v>-1.6983666385381957E-2</v>
      </c>
      <c r="AJ134" s="27">
        <f t="shared" si="305"/>
        <v>-9.2878777288215697E-2</v>
      </c>
      <c r="AK134" s="27">
        <f t="shared" si="305"/>
        <v>5.214492818120009E-2</v>
      </c>
      <c r="AL134" s="27">
        <f t="shared" si="305"/>
        <v>2.1275189251201976E-2</v>
      </c>
      <c r="AM134" s="27">
        <f t="shared" si="306"/>
        <v>7.3420117432402066E-2</v>
      </c>
      <c r="AS134" t="str">
        <f t="shared" si="320"/>
        <v>53 Skilled construction and building trades</v>
      </c>
      <c r="AT134" s="27">
        <f t="shared" si="307"/>
        <v>-1.3963595947438234E-2</v>
      </c>
      <c r="AU134" s="27">
        <f t="shared" si="307"/>
        <v>-0.12569980641880252</v>
      </c>
      <c r="AV134" s="27">
        <f t="shared" si="307"/>
        <v>4.6665975734352605E-2</v>
      </c>
      <c r="AW134" s="27">
        <f t="shared" si="307"/>
        <v>-1.90502982424684E-2</v>
      </c>
      <c r="AX134" s="27">
        <f t="shared" si="308"/>
        <v>2.7615677491884205E-2</v>
      </c>
      <c r="BD134" t="str">
        <f t="shared" si="321"/>
        <v>53 Skilled construction and building trades</v>
      </c>
      <c r="BE134" s="27">
        <f t="shared" si="309"/>
        <v>-0.1454058333353192</v>
      </c>
      <c r="BF134" s="27">
        <f t="shared" si="309"/>
        <v>-0.3715839349254324</v>
      </c>
      <c r="BG134" s="27">
        <f t="shared" si="309"/>
        <v>-2.0516019512191566</v>
      </c>
      <c r="BH134" s="27">
        <f t="shared" si="309"/>
        <v>-1.5491010491468691</v>
      </c>
      <c r="BI134" s="27">
        <f t="shared" si="310"/>
        <v>-3.6007030003660256</v>
      </c>
      <c r="BO134" t="str">
        <f t="shared" si="322"/>
        <v>53 Skilled construction and building trades</v>
      </c>
      <c r="BP134" s="27">
        <f t="shared" si="311"/>
        <v>1.2163014528495832</v>
      </c>
      <c r="BQ134" s="27">
        <f t="shared" si="311"/>
        <v>-2.2620212819430972</v>
      </c>
      <c r="BR134" s="27">
        <f t="shared" si="311"/>
        <v>0.64484255296230408</v>
      </c>
      <c r="BS134" s="27">
        <f t="shared" si="311"/>
        <v>0.19695647258741289</v>
      </c>
      <c r="BT134" s="27">
        <f t="shared" si="312"/>
        <v>0.84179902554971697</v>
      </c>
      <c r="BZ134" t="str">
        <f t="shared" si="323"/>
        <v>53 Skilled construction and building trades</v>
      </c>
      <c r="CA134" s="68">
        <f t="shared" si="313"/>
        <v>1.8398135020545037</v>
      </c>
      <c r="CB134" s="68">
        <f t="shared" si="313"/>
        <v>-2.5807402771177732</v>
      </c>
      <c r="CC134" s="68">
        <f t="shared" si="313"/>
        <v>9.8902800587990836E-2</v>
      </c>
      <c r="CD134" s="68">
        <f t="shared" si="313"/>
        <v>-0.95037572140557725</v>
      </c>
      <c r="CE134" s="68">
        <f t="shared" si="314"/>
        <v>-0.85147292081758641</v>
      </c>
      <c r="CK134" t="str">
        <f t="shared" si="324"/>
        <v>53 Skilled construction and building trades</v>
      </c>
      <c r="CL134" s="68">
        <f t="shared" si="315"/>
        <v>-1.7567615834113148E-3</v>
      </c>
      <c r="CM134" s="68">
        <f t="shared" si="315"/>
        <v>-0.65216240923667135</v>
      </c>
      <c r="CN134" s="68">
        <f t="shared" si="315"/>
        <v>-0.5858386110333389</v>
      </c>
      <c r="CO134" s="68">
        <f t="shared" si="315"/>
        <v>-0.79799599462853299</v>
      </c>
      <c r="CP134" s="68">
        <f t="shared" si="316"/>
        <v>-1.383834605661872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-7.4018257805828769E-4</v>
      </c>
      <c r="C135" s="27">
        <f t="shared" si="299"/>
        <v>-1.305444639089056E-2</v>
      </c>
      <c r="D135" s="27">
        <f t="shared" si="299"/>
        <v>1.4495869283058439E-2</v>
      </c>
      <c r="E135" s="27">
        <f t="shared" si="299"/>
        <v>1.6487486683298705E-2</v>
      </c>
      <c r="F135" s="27">
        <f t="shared" si="300"/>
        <v>3.0983355966357144E-2</v>
      </c>
      <c r="L135" t="str">
        <f t="shared" si="317"/>
        <v>54 Textiles, printing and other skilled trades</v>
      </c>
      <c r="M135" s="27">
        <f t="shared" si="301"/>
        <v>7.2838556496613971E-2</v>
      </c>
      <c r="N135" s="27">
        <f t="shared" si="301"/>
        <v>-8.4670040775939315E-3</v>
      </c>
      <c r="O135" s="27">
        <f t="shared" si="301"/>
        <v>9.9272709166324746E-2</v>
      </c>
      <c r="P135" s="27">
        <f t="shared" si="301"/>
        <v>0.20681640755672748</v>
      </c>
      <c r="Q135" s="27">
        <f t="shared" si="302"/>
        <v>0.30608911672305222</v>
      </c>
      <c r="W135" t="str">
        <f t="shared" si="318"/>
        <v>54 Textiles, printing and other skilled trades</v>
      </c>
      <c r="X135" s="27">
        <f t="shared" si="303"/>
        <v>-8.8859456755536526E-2</v>
      </c>
      <c r="Y135" s="27">
        <f t="shared" si="303"/>
        <v>-0.11300815118062468</v>
      </c>
      <c r="Z135" s="27">
        <f t="shared" si="303"/>
        <v>0.34632441996787589</v>
      </c>
      <c r="AA135" s="27">
        <f t="shared" si="303"/>
        <v>0.46002379129965476</v>
      </c>
      <c r="AB135" s="27">
        <f t="shared" si="304"/>
        <v>0.80634821126753065</v>
      </c>
      <c r="AH135" t="str">
        <f t="shared" si="319"/>
        <v>54 Textiles, printing and other skilled trades</v>
      </c>
      <c r="AI135" s="27">
        <f t="shared" si="305"/>
        <v>-4.6760129628720004E-2</v>
      </c>
      <c r="AJ135" s="27">
        <f t="shared" si="305"/>
        <v>8.2529552976407627E-2</v>
      </c>
      <c r="AK135" s="27">
        <f t="shared" si="305"/>
        <v>8.8889746771276812E-2</v>
      </c>
      <c r="AL135" s="27">
        <f t="shared" si="305"/>
        <v>0.30599238727507116</v>
      </c>
      <c r="AM135" s="27">
        <f t="shared" si="306"/>
        <v>0.39488213404634798</v>
      </c>
      <c r="AS135" t="str">
        <f t="shared" si="320"/>
        <v>54 Textiles, printing and other skilled trades</v>
      </c>
      <c r="AT135" s="27">
        <f t="shared" si="307"/>
        <v>-9.7564179247926264E-2</v>
      </c>
      <c r="AU135" s="27">
        <f t="shared" si="307"/>
        <v>1.1858400699271354E-2</v>
      </c>
      <c r="AV135" s="27">
        <f t="shared" si="307"/>
        <v>8.4397669241999096E-2</v>
      </c>
      <c r="AW135" s="27">
        <f t="shared" si="307"/>
        <v>7.0809543271032949E-2</v>
      </c>
      <c r="AX135" s="27">
        <f t="shared" si="308"/>
        <v>0.15520721251303204</v>
      </c>
      <c r="BD135" t="str">
        <f t="shared" si="321"/>
        <v>54 Textiles, printing and other skilled trades</v>
      </c>
      <c r="BE135" s="27">
        <f t="shared" si="309"/>
        <v>-0.80496800779734201</v>
      </c>
      <c r="BF135" s="27">
        <f t="shared" si="309"/>
        <v>0.16193485101559801</v>
      </c>
      <c r="BG135" s="27">
        <f t="shared" si="309"/>
        <v>0.43861802955942863</v>
      </c>
      <c r="BH135" s="27">
        <f t="shared" si="309"/>
        <v>0.64373345183299335</v>
      </c>
      <c r="BI135" s="27">
        <f t="shared" si="310"/>
        <v>1.082351481392422</v>
      </c>
      <c r="BO135" t="str">
        <f t="shared" si="322"/>
        <v>54 Textiles, printing and other skilled trades</v>
      </c>
      <c r="BP135" s="27">
        <f t="shared" si="311"/>
        <v>-0.83613697622653405</v>
      </c>
      <c r="BQ135" s="27">
        <f t="shared" si="311"/>
        <v>-6.9841135584272962E-2</v>
      </c>
      <c r="BR135" s="27">
        <f t="shared" si="311"/>
        <v>-0.34587025475219857</v>
      </c>
      <c r="BS135" s="27">
        <f t="shared" si="311"/>
        <v>-0.44375893813188938</v>
      </c>
      <c r="BT135" s="27">
        <f t="shared" si="312"/>
        <v>-0.78962919288408795</v>
      </c>
      <c r="BZ135" t="str">
        <f t="shared" si="323"/>
        <v>54 Textiles, printing and other skilled trades</v>
      </c>
      <c r="CA135" s="68">
        <f t="shared" si="313"/>
        <v>0.10336704387119688</v>
      </c>
      <c r="CB135" s="68">
        <f t="shared" si="313"/>
        <v>-0.73091761805063804</v>
      </c>
      <c r="CC135" s="68">
        <f t="shared" si="313"/>
        <v>0.2236155143896883</v>
      </c>
      <c r="CD135" s="68">
        <f t="shared" si="313"/>
        <v>-1.0500308319554019</v>
      </c>
      <c r="CE135" s="68">
        <f t="shared" si="314"/>
        <v>-0.82641531756571363</v>
      </c>
      <c r="CK135" t="str">
        <f t="shared" si="324"/>
        <v>54 Textiles, printing and other skilled trades</v>
      </c>
      <c r="CL135" s="68">
        <f t="shared" si="315"/>
        <v>-0.37515145189279075</v>
      </c>
      <c r="CM135" s="68">
        <f t="shared" si="315"/>
        <v>-0.36057759765178266</v>
      </c>
      <c r="CN135" s="68">
        <f t="shared" si="315"/>
        <v>-0.17699677761575505</v>
      </c>
      <c r="CO135" s="68">
        <f t="shared" si="315"/>
        <v>-0.2115968090050282</v>
      </c>
      <c r="CP135" s="68">
        <f t="shared" si="316"/>
        <v>-0.38859358662078325</v>
      </c>
    </row>
    <row r="136" spans="1:94" x14ac:dyDescent="0.2">
      <c r="A136" t="str">
        <f t="shared" si="298"/>
        <v>61 Caring personal service occupations</v>
      </c>
      <c r="B136" s="27">
        <f t="shared" si="299"/>
        <v>7.299272137514648E-3</v>
      </c>
      <c r="C136" s="27">
        <f t="shared" si="299"/>
        <v>-7.9320005686832826E-3</v>
      </c>
      <c r="D136" s="27">
        <f t="shared" si="299"/>
        <v>7.8229969137310409E-3</v>
      </c>
      <c r="E136" s="27">
        <f t="shared" si="299"/>
        <v>1.0019804683736769E-2</v>
      </c>
      <c r="F136" s="27">
        <f t="shared" si="300"/>
        <v>1.784280159746781E-2</v>
      </c>
      <c r="L136" t="str">
        <f t="shared" si="317"/>
        <v>61 Caring personal service occupations</v>
      </c>
      <c r="M136" s="27">
        <f t="shared" si="301"/>
        <v>0.59824718949859523</v>
      </c>
      <c r="N136" s="27">
        <f t="shared" si="301"/>
        <v>-0.45149441266993828</v>
      </c>
      <c r="O136" s="27">
        <f t="shared" si="301"/>
        <v>0.48005915765506102</v>
      </c>
      <c r="P136" s="27">
        <f t="shared" si="301"/>
        <v>0.50392071786548875</v>
      </c>
      <c r="Q136" s="27">
        <f t="shared" si="302"/>
        <v>0.98397987552054977</v>
      </c>
      <c r="W136" t="str">
        <f t="shared" si="318"/>
        <v>61 Caring personal service occupations</v>
      </c>
      <c r="X136" s="27">
        <f t="shared" si="303"/>
        <v>0.51211065495435015</v>
      </c>
      <c r="Y136" s="27">
        <f t="shared" si="303"/>
        <v>0.22501952185457519</v>
      </c>
      <c r="Z136" s="27">
        <f t="shared" si="303"/>
        <v>1.1770726738980501</v>
      </c>
      <c r="AA136" s="27">
        <f t="shared" si="303"/>
        <v>2.2013927341106214</v>
      </c>
      <c r="AB136" s="27">
        <f t="shared" si="304"/>
        <v>3.3784654080086716</v>
      </c>
      <c r="AH136" t="str">
        <f t="shared" si="319"/>
        <v>61 Caring personal service occupations</v>
      </c>
      <c r="AI136" s="27">
        <f t="shared" si="305"/>
        <v>-0.47166111845980563</v>
      </c>
      <c r="AJ136" s="27">
        <f t="shared" si="305"/>
        <v>0.53438773692671759</v>
      </c>
      <c r="AK136" s="27">
        <f t="shared" si="305"/>
        <v>-0.26420376959434666</v>
      </c>
      <c r="AL136" s="27">
        <f t="shared" si="305"/>
        <v>0.36451058825825378</v>
      </c>
      <c r="AM136" s="27">
        <f t="shared" si="306"/>
        <v>0.10030681866390712</v>
      </c>
      <c r="AS136" t="str">
        <f t="shared" si="320"/>
        <v>61 Caring personal service occupations</v>
      </c>
      <c r="AT136" s="27">
        <f t="shared" si="307"/>
        <v>-5.0802003844419019E-2</v>
      </c>
      <c r="AU136" s="27">
        <f t="shared" si="307"/>
        <v>0.25369972781497507</v>
      </c>
      <c r="AV136" s="27">
        <f t="shared" si="307"/>
        <v>-4.6413928697347284E-2</v>
      </c>
      <c r="AW136" s="27">
        <f t="shared" si="307"/>
        <v>0.26293044814264688</v>
      </c>
      <c r="AX136" s="27">
        <f t="shared" si="308"/>
        <v>0.21651651944529959</v>
      </c>
      <c r="BD136" t="str">
        <f t="shared" si="321"/>
        <v>61 Caring personal service occupations</v>
      </c>
      <c r="BE136" s="27">
        <f t="shared" si="309"/>
        <v>1.2373805343917326</v>
      </c>
      <c r="BF136" s="27">
        <f t="shared" si="309"/>
        <v>0.92537155047673636</v>
      </c>
      <c r="BG136" s="27">
        <f t="shared" si="309"/>
        <v>2.8203200893925739</v>
      </c>
      <c r="BH136" s="27">
        <f t="shared" si="309"/>
        <v>3.4820500856291474</v>
      </c>
      <c r="BI136" s="27">
        <f t="shared" si="310"/>
        <v>6.3023701750217214</v>
      </c>
      <c r="BO136" t="str">
        <f t="shared" si="322"/>
        <v>61 Caring personal service occupations</v>
      </c>
      <c r="BP136" s="27">
        <f t="shared" si="311"/>
        <v>-2.6037543076560361</v>
      </c>
      <c r="BQ136" s="27">
        <f t="shared" si="311"/>
        <v>0.58228506800688606</v>
      </c>
      <c r="BR136" s="27">
        <f t="shared" si="311"/>
        <v>-2.2262239543824087</v>
      </c>
      <c r="BS136" s="27">
        <f t="shared" si="311"/>
        <v>-4.1530489028469901</v>
      </c>
      <c r="BT136" s="27">
        <f t="shared" si="312"/>
        <v>-6.3792728572293989</v>
      </c>
      <c r="BZ136" t="str">
        <f t="shared" si="323"/>
        <v>61 Caring personal service occupations</v>
      </c>
      <c r="CA136" s="68">
        <f t="shared" si="313"/>
        <v>-2.44090382244159</v>
      </c>
      <c r="CB136" s="68">
        <f t="shared" si="313"/>
        <v>-0.55327611479692473</v>
      </c>
      <c r="CC136" s="68">
        <f t="shared" si="313"/>
        <v>-0.50867652656248619</v>
      </c>
      <c r="CD136" s="68">
        <f t="shared" si="313"/>
        <v>-0.35500410094795432</v>
      </c>
      <c r="CE136" s="68">
        <f t="shared" si="314"/>
        <v>-0.8636806275104405</v>
      </c>
      <c r="CK136" t="str">
        <f t="shared" si="324"/>
        <v>61 Caring personal service occupations</v>
      </c>
      <c r="CL136" s="68">
        <f t="shared" si="315"/>
        <v>-7.0191242320519098E-2</v>
      </c>
      <c r="CM136" s="68">
        <f t="shared" si="315"/>
        <v>-0.1590083429430279</v>
      </c>
      <c r="CN136" s="68">
        <f t="shared" si="315"/>
        <v>5.401930779839903E-2</v>
      </c>
      <c r="CO136" s="68">
        <f t="shared" si="315"/>
        <v>-5.0129786745349403E-2</v>
      </c>
      <c r="CP136" s="68">
        <f t="shared" si="316"/>
        <v>3.8895210530496271E-3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-1.216794180917094E-3</v>
      </c>
      <c r="C137" s="27">
        <f t="shared" si="299"/>
        <v>3.1117483023757088E-3</v>
      </c>
      <c r="D137" s="27">
        <f t="shared" si="299"/>
        <v>5.5995945290368346E-3</v>
      </c>
      <c r="E137" s="27">
        <f t="shared" si="299"/>
        <v>1.1966322696012912E-2</v>
      </c>
      <c r="F137" s="27">
        <f t="shared" si="300"/>
        <v>1.7565917225049747E-2</v>
      </c>
      <c r="L137" t="str">
        <f t="shared" si="317"/>
        <v>62 Leisure, travel and related personal service occupations</v>
      </c>
      <c r="M137" s="27">
        <f t="shared" si="301"/>
        <v>0.17818892743801895</v>
      </c>
      <c r="N137" s="27">
        <f t="shared" si="301"/>
        <v>-0.1385997293857707</v>
      </c>
      <c r="O137" s="27">
        <f t="shared" si="301"/>
        <v>2.2542619561326749E-2</v>
      </c>
      <c r="P137" s="27">
        <f t="shared" si="301"/>
        <v>9.5513608772449465E-2</v>
      </c>
      <c r="Q137" s="27">
        <f t="shared" si="302"/>
        <v>0.11805622833377621</v>
      </c>
      <c r="W137" t="str">
        <f t="shared" si="318"/>
        <v>62 Leisure, travel and related personal service occupations</v>
      </c>
      <c r="X137" s="27">
        <f t="shared" si="303"/>
        <v>0.29962703859655626</v>
      </c>
      <c r="Y137" s="27">
        <f t="shared" si="303"/>
        <v>2.4985477547750712E-2</v>
      </c>
      <c r="Z137" s="27">
        <f t="shared" si="303"/>
        <v>0.23388756119633736</v>
      </c>
      <c r="AA137" s="27">
        <f t="shared" si="303"/>
        <v>0.77515304638220472</v>
      </c>
      <c r="AB137" s="27">
        <f t="shared" si="304"/>
        <v>1.0090406075785421</v>
      </c>
      <c r="AH137" t="str">
        <f t="shared" si="319"/>
        <v>62 Leisure, travel and related personal service occupations</v>
      </c>
      <c r="AI137" s="27">
        <f t="shared" si="305"/>
        <v>0.20578014594901917</v>
      </c>
      <c r="AJ137" s="27">
        <f t="shared" si="305"/>
        <v>6.7406594925806695E-2</v>
      </c>
      <c r="AK137" s="27">
        <f t="shared" si="305"/>
        <v>7.3911450824485803E-2</v>
      </c>
      <c r="AL137" s="27">
        <f t="shared" si="305"/>
        <v>0.57305398283170872</v>
      </c>
      <c r="AM137" s="27">
        <f t="shared" si="306"/>
        <v>0.64696543365619452</v>
      </c>
      <c r="AS137" t="str">
        <f t="shared" si="320"/>
        <v>62 Leisure, travel and related personal service occupations</v>
      </c>
      <c r="AT137" s="27">
        <f t="shared" si="307"/>
        <v>0.29283568836753515</v>
      </c>
      <c r="AU137" s="27">
        <f t="shared" si="307"/>
        <v>0.14788709251780818</v>
      </c>
      <c r="AV137" s="27">
        <f t="shared" si="307"/>
        <v>8.5631047662227067E-2</v>
      </c>
      <c r="AW137" s="27">
        <f t="shared" si="307"/>
        <v>0.73657012891056284</v>
      </c>
      <c r="AX137" s="27">
        <f t="shared" si="308"/>
        <v>0.8222011765727899</v>
      </c>
      <c r="BD137" t="str">
        <f t="shared" si="321"/>
        <v>62 Leisure, travel and related personal service occupations</v>
      </c>
      <c r="BE137" s="27">
        <f t="shared" si="309"/>
        <v>0.33979831899574897</v>
      </c>
      <c r="BF137" s="27">
        <f t="shared" si="309"/>
        <v>-0.15780832004200995</v>
      </c>
      <c r="BG137" s="27">
        <f t="shared" si="309"/>
        <v>-0.38667590610019431</v>
      </c>
      <c r="BH137" s="27">
        <f t="shared" si="309"/>
        <v>0.18144988039941445</v>
      </c>
      <c r="BI137" s="27">
        <f t="shared" si="310"/>
        <v>-0.20522602570077986</v>
      </c>
      <c r="BO137" t="str">
        <f t="shared" si="322"/>
        <v>62 Leisure, travel and related personal service occupations</v>
      </c>
      <c r="BP137" s="27">
        <f t="shared" si="311"/>
        <v>6.7459372152949726E-2</v>
      </c>
      <c r="BQ137" s="27">
        <f t="shared" si="311"/>
        <v>-0.45692251544915941</v>
      </c>
      <c r="BR137" s="27">
        <f t="shared" si="311"/>
        <v>-1.1578833490275864</v>
      </c>
      <c r="BS137" s="27">
        <f t="shared" si="311"/>
        <v>-0.91203241346199393</v>
      </c>
      <c r="BT137" s="27">
        <f t="shared" si="312"/>
        <v>-2.0699157624895803</v>
      </c>
      <c r="BZ137" t="str">
        <f t="shared" si="323"/>
        <v>62 Leisure, travel and related personal service occupations</v>
      </c>
      <c r="CA137" s="68">
        <f t="shared" si="313"/>
        <v>0.15183036828066232</v>
      </c>
      <c r="CB137" s="68">
        <f t="shared" si="313"/>
        <v>-0.53355575641254038</v>
      </c>
      <c r="CC137" s="68">
        <f t="shared" si="313"/>
        <v>-0.45933404923240451</v>
      </c>
      <c r="CD137" s="68">
        <f t="shared" si="313"/>
        <v>-1.0240730673562093</v>
      </c>
      <c r="CE137" s="68">
        <f t="shared" si="314"/>
        <v>-1.4834071165886138</v>
      </c>
      <c r="CK137" t="str">
        <f t="shared" si="324"/>
        <v>62 Leisure, travel and related personal service occupations</v>
      </c>
      <c r="CL137" s="68">
        <f t="shared" si="315"/>
        <v>-0.42420104755282195</v>
      </c>
      <c r="CM137" s="68">
        <f t="shared" si="315"/>
        <v>-0.42427483529257604</v>
      </c>
      <c r="CN137" s="68">
        <f t="shared" si="315"/>
        <v>-0.32830687837089279</v>
      </c>
      <c r="CO137" s="68">
        <f t="shared" si="315"/>
        <v>-0.22714902182623953</v>
      </c>
      <c r="CP137" s="68">
        <f t="shared" si="316"/>
        <v>-0.55545590019713231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7.4520942666370799E-4</v>
      </c>
      <c r="C138" s="27">
        <f t="shared" si="299"/>
        <v>-4.2819826850283463E-4</v>
      </c>
      <c r="D138" s="27">
        <f t="shared" si="299"/>
        <v>2.9984463088118959E-4</v>
      </c>
      <c r="E138" s="27">
        <f t="shared" si="299"/>
        <v>8.2688894311683334E-4</v>
      </c>
      <c r="F138" s="27">
        <f t="shared" si="300"/>
        <v>1.1267335739980229E-3</v>
      </c>
      <c r="L138" t="str">
        <f t="shared" si="317"/>
        <v>63 Community and civil enforcement occupations</v>
      </c>
      <c r="M138" s="27">
        <f t="shared" si="301"/>
        <v>8.2517568532217526E-3</v>
      </c>
      <c r="N138" s="27">
        <f t="shared" si="301"/>
        <v>3.793680369657132E-4</v>
      </c>
      <c r="O138" s="27">
        <f t="shared" si="301"/>
        <v>-3.6995054844920945E-3</v>
      </c>
      <c r="P138" s="27">
        <f t="shared" si="301"/>
        <v>1.5188726821826874E-2</v>
      </c>
      <c r="Q138" s="27">
        <f t="shared" si="302"/>
        <v>1.1489221337334779E-2</v>
      </c>
      <c r="W138" t="str">
        <f t="shared" si="318"/>
        <v>63 Community and civil enforcement occupations</v>
      </c>
      <c r="X138" s="27">
        <f t="shared" si="303"/>
        <v>1.0376987169847557E-2</v>
      </c>
      <c r="Y138" s="27">
        <f t="shared" si="303"/>
        <v>3.700212729717739E-3</v>
      </c>
      <c r="Z138" s="27">
        <f t="shared" si="303"/>
        <v>2.0088507404765893E-2</v>
      </c>
      <c r="AA138" s="27">
        <f t="shared" si="303"/>
        <v>5.6754178487200352E-2</v>
      </c>
      <c r="AB138" s="27">
        <f t="shared" si="304"/>
        <v>7.6842685891966245E-2</v>
      </c>
      <c r="AH138" t="str">
        <f t="shared" si="319"/>
        <v>63 Community and civil enforcement occupations</v>
      </c>
      <c r="AI138" s="27">
        <f t="shared" si="305"/>
        <v>-2.0130566864397861E-3</v>
      </c>
      <c r="AJ138" s="27">
        <f t="shared" si="305"/>
        <v>8.3590406523905911E-3</v>
      </c>
      <c r="AK138" s="27">
        <f t="shared" si="305"/>
        <v>-6.2426000714562307E-3</v>
      </c>
      <c r="AL138" s="27">
        <f t="shared" si="305"/>
        <v>1.0182790180250867E-2</v>
      </c>
      <c r="AM138" s="27">
        <f t="shared" si="306"/>
        <v>3.9401901087946362E-3</v>
      </c>
      <c r="AS138" t="str">
        <f t="shared" si="320"/>
        <v>63 Community and civil enforcement occupations</v>
      </c>
      <c r="AT138" s="27">
        <f t="shared" si="307"/>
        <v>-4.1361054147957543E-3</v>
      </c>
      <c r="AU138" s="27">
        <f t="shared" si="307"/>
        <v>4.1408481894517762E-3</v>
      </c>
      <c r="AV138" s="27">
        <f t="shared" si="307"/>
        <v>-7.5262371991357407E-3</v>
      </c>
      <c r="AW138" s="27">
        <f t="shared" si="307"/>
        <v>4.672109028731726E-3</v>
      </c>
      <c r="AX138" s="27">
        <f t="shared" si="308"/>
        <v>-2.8541281704040147E-3</v>
      </c>
      <c r="BD138" t="str">
        <f t="shared" si="321"/>
        <v>63 Community and civil enforcement occupations</v>
      </c>
      <c r="BE138" s="27">
        <f t="shared" si="309"/>
        <v>-7.2460673795897684E-2</v>
      </c>
      <c r="BF138" s="27">
        <f t="shared" si="309"/>
        <v>0.10358895203101193</v>
      </c>
      <c r="BG138" s="27">
        <f t="shared" si="309"/>
        <v>-0.11473801802898556</v>
      </c>
      <c r="BH138" s="27">
        <f t="shared" si="309"/>
        <v>1.1943338558423999E-2</v>
      </c>
      <c r="BI138" s="27">
        <f t="shared" si="310"/>
        <v>-0.10279467947056156</v>
      </c>
      <c r="BO138" t="str">
        <f t="shared" si="322"/>
        <v>63 Community and civil enforcement occupations</v>
      </c>
      <c r="BP138" s="27">
        <f t="shared" si="311"/>
        <v>-4.2437995132803552E-2</v>
      </c>
      <c r="BQ138" s="27">
        <f t="shared" si="311"/>
        <v>7.5110380697163415E-2</v>
      </c>
      <c r="BR138" s="27">
        <f t="shared" si="311"/>
        <v>-0.10025401796325525</v>
      </c>
      <c r="BS138" s="27">
        <f t="shared" si="311"/>
        <v>1.8514561289129511E-2</v>
      </c>
      <c r="BT138" s="27">
        <f t="shared" si="312"/>
        <v>-8.1739456674125743E-2</v>
      </c>
      <c r="BZ138" t="str">
        <f t="shared" si="323"/>
        <v>63 Community and civil enforcement occupations</v>
      </c>
      <c r="CA138" s="68">
        <f t="shared" si="313"/>
        <v>2.8199197754321281E-2</v>
      </c>
      <c r="CB138" s="68">
        <f t="shared" si="313"/>
        <v>-7.4165737637368889E-3</v>
      </c>
      <c r="CC138" s="68">
        <f t="shared" si="313"/>
        <v>-3.9684473228778633E-2</v>
      </c>
      <c r="CD138" s="68">
        <f t="shared" si="313"/>
        <v>-4.2199752212637387E-2</v>
      </c>
      <c r="CE138" s="68">
        <f t="shared" si="314"/>
        <v>-8.188422544141602E-2</v>
      </c>
      <c r="CK138" t="str">
        <f t="shared" si="324"/>
        <v>63 Community and civil enforcement occupations</v>
      </c>
      <c r="CL138" s="68">
        <f t="shared" si="315"/>
        <v>-2.5217597206529802E-2</v>
      </c>
      <c r="CM138" s="68">
        <f t="shared" si="315"/>
        <v>1.1759083064702136E-2</v>
      </c>
      <c r="CN138" s="68">
        <f t="shared" si="315"/>
        <v>-3.7638562117889726E-2</v>
      </c>
      <c r="CO138" s="68">
        <f t="shared" si="315"/>
        <v>-9.5611698394312238E-3</v>
      </c>
      <c r="CP138" s="68">
        <f t="shared" si="316"/>
        <v>-4.7199731957320953E-2</v>
      </c>
    </row>
    <row r="139" spans="1:94" x14ac:dyDescent="0.2">
      <c r="A139" t="str">
        <f t="shared" si="298"/>
        <v>71 Sales occupations</v>
      </c>
      <c r="B139" s="27">
        <f t="shared" si="299"/>
        <v>3.4278405365675196E-2</v>
      </c>
      <c r="C139" s="27">
        <f t="shared" si="299"/>
        <v>-6.2741897528472701E-2</v>
      </c>
      <c r="D139" s="27">
        <f t="shared" si="299"/>
        <v>2.2048024378866743E-2</v>
      </c>
      <c r="E139" s="27">
        <f t="shared" si="299"/>
        <v>3.8755763954033184E-2</v>
      </c>
      <c r="F139" s="27">
        <f t="shared" si="300"/>
        <v>6.0803788332899927E-2</v>
      </c>
      <c r="L139" t="str">
        <f t="shared" si="317"/>
        <v>71 Sales occupations</v>
      </c>
      <c r="M139" s="27">
        <f t="shared" si="301"/>
        <v>0.51907194340188734</v>
      </c>
      <c r="N139" s="27">
        <f t="shared" si="301"/>
        <v>-0.44043513265769607</v>
      </c>
      <c r="O139" s="27">
        <f t="shared" si="301"/>
        <v>0.46810299128162103</v>
      </c>
      <c r="P139" s="27">
        <f t="shared" si="301"/>
        <v>0.94921843025876651</v>
      </c>
      <c r="Q139" s="27">
        <f t="shared" si="302"/>
        <v>1.4173214215403875</v>
      </c>
      <c r="W139" t="str">
        <f t="shared" si="318"/>
        <v>71 Sales occupations</v>
      </c>
      <c r="X139" s="27">
        <f t="shared" si="303"/>
        <v>-0.18282425035722483</v>
      </c>
      <c r="Y139" s="27">
        <f t="shared" si="303"/>
        <v>0.66328813765687222</v>
      </c>
      <c r="Z139" s="27">
        <f t="shared" si="303"/>
        <v>1.4561895787339569</v>
      </c>
      <c r="AA139" s="27">
        <f t="shared" si="303"/>
        <v>4.0070424068658443</v>
      </c>
      <c r="AB139" s="27">
        <f t="shared" si="304"/>
        <v>5.4632319855998013</v>
      </c>
      <c r="AH139" t="str">
        <f t="shared" si="319"/>
        <v>71 Sales occupations</v>
      </c>
      <c r="AI139" s="27">
        <f t="shared" si="305"/>
        <v>-0.11502117502172648</v>
      </c>
      <c r="AJ139" s="27">
        <f t="shared" si="305"/>
        <v>0.36441313558919441</v>
      </c>
      <c r="AK139" s="27">
        <f t="shared" si="305"/>
        <v>0.40282351220967261</v>
      </c>
      <c r="AL139" s="27">
        <f t="shared" si="305"/>
        <v>1.5923165855677919</v>
      </c>
      <c r="AM139" s="27">
        <f t="shared" si="306"/>
        <v>1.9951400977774645</v>
      </c>
      <c r="AS139" t="str">
        <f t="shared" si="320"/>
        <v>71 Sales occupations</v>
      </c>
      <c r="AT139" s="27">
        <f t="shared" si="307"/>
        <v>-0.24561820507866283</v>
      </c>
      <c r="AU139" s="27">
        <f t="shared" si="307"/>
        <v>0.15071560872603396</v>
      </c>
      <c r="AV139" s="27">
        <f t="shared" si="307"/>
        <v>0.18853904327476023</v>
      </c>
      <c r="AW139" s="27">
        <f t="shared" si="307"/>
        <v>0.8239255537462471</v>
      </c>
      <c r="AX139" s="27">
        <f t="shared" si="308"/>
        <v>1.0124645970210073</v>
      </c>
      <c r="BD139" t="str">
        <f t="shared" si="321"/>
        <v>71 Sales occupations</v>
      </c>
      <c r="BE139" s="27">
        <f t="shared" si="309"/>
        <v>-1.0777940663409034</v>
      </c>
      <c r="BF139" s="27">
        <f t="shared" si="309"/>
        <v>2.5523345701362423</v>
      </c>
      <c r="BG139" s="27">
        <f t="shared" si="309"/>
        <v>1.0576516811354573</v>
      </c>
      <c r="BH139" s="27">
        <f t="shared" si="309"/>
        <v>3.9060600275362987</v>
      </c>
      <c r="BI139" s="27">
        <f t="shared" si="310"/>
        <v>4.9637117086717559</v>
      </c>
      <c r="BO139" t="str">
        <f t="shared" si="322"/>
        <v>71 Sales occupations</v>
      </c>
      <c r="BP139" s="27">
        <f t="shared" si="311"/>
        <v>-3.1304685830214112</v>
      </c>
      <c r="BQ139" s="27">
        <f t="shared" si="311"/>
        <v>0.67293974804680445</v>
      </c>
      <c r="BR139" s="27">
        <f t="shared" si="311"/>
        <v>-1.4305474871900614</v>
      </c>
      <c r="BS139" s="27">
        <f t="shared" si="311"/>
        <v>-4.1359766266765945</v>
      </c>
      <c r="BT139" s="27">
        <f t="shared" si="312"/>
        <v>-5.5665241138666559</v>
      </c>
      <c r="BZ139" t="str">
        <f t="shared" si="323"/>
        <v>71 Sales occupations</v>
      </c>
      <c r="CA139" s="68">
        <f t="shared" si="313"/>
        <v>-1.5829474249351208</v>
      </c>
      <c r="CB139" s="68">
        <f t="shared" si="313"/>
        <v>-1.4598695761018945</v>
      </c>
      <c r="CC139" s="68">
        <f t="shared" si="313"/>
        <v>-1.2865083300401565</v>
      </c>
      <c r="CD139" s="68">
        <f t="shared" si="313"/>
        <v>-5.8321005690263314</v>
      </c>
      <c r="CE139" s="68">
        <f t="shared" si="314"/>
        <v>-7.118608899066488</v>
      </c>
      <c r="CK139" t="str">
        <f t="shared" si="324"/>
        <v>71 Sales occupations</v>
      </c>
      <c r="CL139" s="68">
        <f t="shared" si="315"/>
        <v>-2.3639383752780336</v>
      </c>
      <c r="CM139" s="68">
        <f t="shared" si="315"/>
        <v>-2.2105761683327092</v>
      </c>
      <c r="CN139" s="68">
        <f t="shared" si="315"/>
        <v>-0.86807713062357683</v>
      </c>
      <c r="CO139" s="68">
        <f t="shared" si="315"/>
        <v>-1.7269580711942738</v>
      </c>
      <c r="CP139" s="68">
        <f t="shared" si="316"/>
        <v>-2.5950352018178506</v>
      </c>
    </row>
    <row r="140" spans="1:94" x14ac:dyDescent="0.2">
      <c r="A140" t="str">
        <f t="shared" si="298"/>
        <v>72 Customer service occupations</v>
      </c>
      <c r="B140" s="27">
        <f t="shared" si="299"/>
        <v>1.4196714555342681E-2</v>
      </c>
      <c r="C140" s="27">
        <f t="shared" si="299"/>
        <v>-5.8080557498403282E-3</v>
      </c>
      <c r="D140" s="27">
        <f t="shared" si="299"/>
        <v>2.5371178016163891E-2</v>
      </c>
      <c r="E140" s="27">
        <f t="shared" si="299"/>
        <v>2.7706078821322408E-2</v>
      </c>
      <c r="F140" s="27">
        <f t="shared" si="300"/>
        <v>5.3077256837486299E-2</v>
      </c>
      <c r="L140" t="str">
        <f t="shared" si="317"/>
        <v>72 Customer service occupations</v>
      </c>
      <c r="M140" s="27">
        <f t="shared" si="301"/>
        <v>0.23317753307481232</v>
      </c>
      <c r="N140" s="27">
        <f t="shared" si="301"/>
        <v>-0.17879935495886168</v>
      </c>
      <c r="O140" s="27">
        <f t="shared" si="301"/>
        <v>0.20373139145069052</v>
      </c>
      <c r="P140" s="27">
        <f t="shared" si="301"/>
        <v>0.26396035298069953</v>
      </c>
      <c r="Q140" s="27">
        <f t="shared" si="302"/>
        <v>0.46769174443139006</v>
      </c>
      <c r="W140" t="str">
        <f t="shared" si="318"/>
        <v>72 Customer service occupations</v>
      </c>
      <c r="X140" s="27">
        <f t="shared" si="303"/>
        <v>7.0749739139131407E-2</v>
      </c>
      <c r="Y140" s="27">
        <f t="shared" si="303"/>
        <v>0.26288879659099562</v>
      </c>
      <c r="Z140" s="27">
        <f t="shared" si="303"/>
        <v>0.52313959925058073</v>
      </c>
      <c r="AA140" s="27">
        <f t="shared" si="303"/>
        <v>1.0594932966182755</v>
      </c>
      <c r="AB140" s="27">
        <f t="shared" si="304"/>
        <v>1.5826328958688562</v>
      </c>
      <c r="AH140" t="str">
        <f t="shared" si="319"/>
        <v>72 Customer service occupations</v>
      </c>
      <c r="AI140" s="27">
        <f t="shared" si="305"/>
        <v>4.7925864527122441E-2</v>
      </c>
      <c r="AJ140" s="27">
        <f t="shared" si="305"/>
        <v>9.7853048642042362E-2</v>
      </c>
      <c r="AK140" s="27">
        <f t="shared" si="305"/>
        <v>0.16031799949417413</v>
      </c>
      <c r="AL140" s="27">
        <f t="shared" si="305"/>
        <v>0.30609460027776192</v>
      </c>
      <c r="AM140" s="27">
        <f t="shared" si="306"/>
        <v>0.46641259977193605</v>
      </c>
      <c r="AS140" t="str">
        <f t="shared" si="320"/>
        <v>72 Customer service occupations</v>
      </c>
      <c r="AT140" s="27">
        <f t="shared" si="307"/>
        <v>-2.2355669873541761E-2</v>
      </c>
      <c r="AU140" s="27">
        <f t="shared" si="307"/>
        <v>8.9931746789854161E-2</v>
      </c>
      <c r="AV140" s="27">
        <f t="shared" si="307"/>
        <v>0.19768706440288297</v>
      </c>
      <c r="AW140" s="27">
        <f t="shared" si="307"/>
        <v>0.23633154359159581</v>
      </c>
      <c r="AX140" s="27">
        <f t="shared" si="308"/>
        <v>0.43401860799447878</v>
      </c>
      <c r="BD140" t="str">
        <f t="shared" si="321"/>
        <v>72 Customer service occupations</v>
      </c>
      <c r="BE140" s="27">
        <f t="shared" si="309"/>
        <v>9.1469813139460676E-2</v>
      </c>
      <c r="BF140" s="27">
        <f t="shared" si="309"/>
        <v>0.55600336522833071</v>
      </c>
      <c r="BG140" s="27">
        <f t="shared" si="309"/>
        <v>0.40077648423221834</v>
      </c>
      <c r="BH140" s="27">
        <f t="shared" si="309"/>
        <v>0.82070562452793805</v>
      </c>
      <c r="BI140" s="27">
        <f t="shared" si="310"/>
        <v>1.2214821087601564</v>
      </c>
      <c r="BO140" t="str">
        <f t="shared" si="322"/>
        <v>72 Customer service occupations</v>
      </c>
      <c r="BP140" s="27">
        <f t="shared" si="311"/>
        <v>4.1448522470696858E-2</v>
      </c>
      <c r="BQ140" s="27">
        <f t="shared" si="311"/>
        <v>0.18393840618186186</v>
      </c>
      <c r="BR140" s="27">
        <f t="shared" si="311"/>
        <v>0.12483210065217953</v>
      </c>
      <c r="BS140" s="27">
        <f t="shared" si="311"/>
        <v>-0.10453613751867774</v>
      </c>
      <c r="BT140" s="27">
        <f t="shared" si="312"/>
        <v>2.0295963133501793E-2</v>
      </c>
      <c r="BZ140" t="str">
        <f t="shared" si="323"/>
        <v>72 Customer service occupations</v>
      </c>
      <c r="CA140" s="68">
        <f t="shared" si="313"/>
        <v>1.9504534538801188E-2</v>
      </c>
      <c r="CB140" s="68">
        <f t="shared" si="313"/>
        <v>-0.22319713061713875</v>
      </c>
      <c r="CC140" s="68">
        <f t="shared" si="313"/>
        <v>4.7168704212423807E-2</v>
      </c>
      <c r="CD140" s="68">
        <f t="shared" si="313"/>
        <v>-0.1032446475305091</v>
      </c>
      <c r="CE140" s="68">
        <f t="shared" si="314"/>
        <v>-5.6075943318085297E-2</v>
      </c>
      <c r="CK140" t="str">
        <f t="shared" si="324"/>
        <v>72 Customer service occupations</v>
      </c>
      <c r="CL140" s="68">
        <f t="shared" si="315"/>
        <v>0.11998640462937282</v>
      </c>
      <c r="CM140" s="68">
        <f t="shared" si="315"/>
        <v>-0.22867694874735889</v>
      </c>
      <c r="CN140" s="68">
        <f t="shared" si="315"/>
        <v>0.18641850467127985</v>
      </c>
      <c r="CO140" s="68">
        <f t="shared" si="315"/>
        <v>8.4813608637862581E-2</v>
      </c>
      <c r="CP140" s="68">
        <f t="shared" si="316"/>
        <v>0.27123211330914243</v>
      </c>
    </row>
    <row r="141" spans="1:94" x14ac:dyDescent="0.2">
      <c r="A141" t="str">
        <f t="shared" si="298"/>
        <v>81 Process, plant and machine operatives</v>
      </c>
      <c r="B141" s="27">
        <f t="shared" si="299"/>
        <v>2.7899299485679457E-2</v>
      </c>
      <c r="C141" s="27">
        <f t="shared" si="299"/>
        <v>-1.8281833519643402E-2</v>
      </c>
      <c r="D141" s="27">
        <f t="shared" si="299"/>
        <v>2.1268018436639939E-2</v>
      </c>
      <c r="E141" s="27">
        <f t="shared" si="299"/>
        <v>3.2715853128688743E-2</v>
      </c>
      <c r="F141" s="27">
        <f t="shared" si="300"/>
        <v>5.3983871565328682E-2</v>
      </c>
      <c r="L141" t="str">
        <f t="shared" si="317"/>
        <v>81 Process, plant and machine operatives</v>
      </c>
      <c r="M141" s="27">
        <f t="shared" si="301"/>
        <v>0.11430749620178837</v>
      </c>
      <c r="N141" s="27">
        <f t="shared" si="301"/>
        <v>-0.10784268607234176</v>
      </c>
      <c r="O141" s="27">
        <f t="shared" si="301"/>
        <v>0.12963011313668726</v>
      </c>
      <c r="P141" s="27">
        <f t="shared" si="301"/>
        <v>0.19014450564393798</v>
      </c>
      <c r="Q141" s="27">
        <f t="shared" si="302"/>
        <v>0.31977461878062524</v>
      </c>
      <c r="W141" t="str">
        <f t="shared" si="318"/>
        <v>81 Process, plant and machine operatives</v>
      </c>
      <c r="X141" s="27">
        <f t="shared" si="303"/>
        <v>-0.1456422618259966</v>
      </c>
      <c r="Y141" s="27">
        <f t="shared" si="303"/>
        <v>-7.4651801831316145E-2</v>
      </c>
      <c r="Z141" s="27">
        <f t="shared" si="303"/>
        <v>0.32343342312394652</v>
      </c>
      <c r="AA141" s="27">
        <f t="shared" si="303"/>
        <v>0.54389443478053634</v>
      </c>
      <c r="AB141" s="27">
        <f t="shared" si="304"/>
        <v>0.86732785790448286</v>
      </c>
      <c r="AH141" t="str">
        <f t="shared" si="319"/>
        <v>81 Process, plant and machine operatives</v>
      </c>
      <c r="AI141" s="27">
        <f t="shared" si="305"/>
        <v>-4.4720596950250602E-2</v>
      </c>
      <c r="AJ141" s="27">
        <f t="shared" si="305"/>
        <v>-2.0065186947188507E-2</v>
      </c>
      <c r="AK141" s="27">
        <f t="shared" si="305"/>
        <v>0.16262379938231636</v>
      </c>
      <c r="AL141" s="27">
        <f t="shared" si="305"/>
        <v>0.19473927391563217</v>
      </c>
      <c r="AM141" s="27">
        <f t="shared" si="306"/>
        <v>0.35736307329794853</v>
      </c>
      <c r="AS141" t="str">
        <f t="shared" si="320"/>
        <v>81 Process, plant and machine operatives</v>
      </c>
      <c r="AT141" s="27">
        <f t="shared" si="307"/>
        <v>-0.22469705149676311</v>
      </c>
      <c r="AU141" s="27">
        <f t="shared" si="307"/>
        <v>-5.9015850318696161E-2</v>
      </c>
      <c r="AV141" s="27">
        <f t="shared" si="307"/>
        <v>0.14547581290964662</v>
      </c>
      <c r="AW141" s="27">
        <f t="shared" si="307"/>
        <v>7.9728900016321935E-2</v>
      </c>
      <c r="AX141" s="27">
        <f t="shared" si="308"/>
        <v>0.22520471292596855</v>
      </c>
      <c r="BD141" t="str">
        <f t="shared" si="321"/>
        <v>81 Process, plant and machine operatives</v>
      </c>
      <c r="BE141" s="27">
        <f t="shared" si="309"/>
        <v>-1.2671998007471705</v>
      </c>
      <c r="BF141" s="27">
        <f t="shared" si="309"/>
        <v>0.73578454319144004</v>
      </c>
      <c r="BG141" s="27">
        <f t="shared" si="309"/>
        <v>7.0271725380171901E-2</v>
      </c>
      <c r="BH141" s="27">
        <f t="shared" si="309"/>
        <v>0.41678172153572213</v>
      </c>
      <c r="BI141" s="27">
        <f t="shared" si="310"/>
        <v>0.48705344691589403</v>
      </c>
      <c r="BO141" t="str">
        <f t="shared" si="322"/>
        <v>81 Process, plant and machine operatives</v>
      </c>
      <c r="BP141" s="27">
        <f t="shared" si="311"/>
        <v>-0.99286998063597487</v>
      </c>
      <c r="BQ141" s="27">
        <f t="shared" si="311"/>
        <v>-0.90155130485113055</v>
      </c>
      <c r="BR141" s="27">
        <f t="shared" si="311"/>
        <v>0.98120358887520887</v>
      </c>
      <c r="BS141" s="27">
        <f t="shared" si="311"/>
        <v>-0.49238596204641638</v>
      </c>
      <c r="BT141" s="27">
        <f t="shared" si="312"/>
        <v>0.48881762682879248</v>
      </c>
      <c r="BZ141" t="str">
        <f t="shared" si="323"/>
        <v>81 Process, plant and machine operatives</v>
      </c>
      <c r="CA141" s="68">
        <f t="shared" si="313"/>
        <v>0.70977537314634098</v>
      </c>
      <c r="CB141" s="68">
        <f t="shared" si="313"/>
        <v>-2.4011365719596744</v>
      </c>
      <c r="CC141" s="68">
        <f t="shared" si="313"/>
        <v>-0.18080470323057352</v>
      </c>
      <c r="CD141" s="68">
        <f t="shared" si="313"/>
        <v>-2.6612436572597788</v>
      </c>
      <c r="CE141" s="68">
        <f t="shared" si="314"/>
        <v>-2.8420483604903524</v>
      </c>
      <c r="CK141" t="str">
        <f t="shared" si="324"/>
        <v>81 Process, plant and machine operatives</v>
      </c>
      <c r="CL141" s="68">
        <f t="shared" si="315"/>
        <v>-1.1003892694104094</v>
      </c>
      <c r="CM141" s="68">
        <f t="shared" si="315"/>
        <v>-0.86399478346182335</v>
      </c>
      <c r="CN141" s="68">
        <f t="shared" si="315"/>
        <v>-1.122035894930494</v>
      </c>
      <c r="CO141" s="68">
        <f t="shared" si="315"/>
        <v>-0.77611099777131043</v>
      </c>
      <c r="CP141" s="68">
        <f t="shared" si="316"/>
        <v>-1.8981468927018046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3.4787498776835721E-2</v>
      </c>
      <c r="C142" s="27">
        <f t="shared" si="299"/>
        <v>-1.779937733040457E-2</v>
      </c>
      <c r="D142" s="27">
        <f t="shared" si="299"/>
        <v>2.2222866585842438E-2</v>
      </c>
      <c r="E142" s="27">
        <f t="shared" si="299"/>
        <v>4.3203774867027478E-2</v>
      </c>
      <c r="F142" s="27">
        <f t="shared" si="300"/>
        <v>6.5426641452869916E-2</v>
      </c>
      <c r="L142" t="str">
        <f t="shared" si="317"/>
        <v>82 Transport and mobile machine drivers and operatives</v>
      </c>
      <c r="M142" s="27">
        <f t="shared" si="301"/>
        <v>0.18889304831403608</v>
      </c>
      <c r="N142" s="27">
        <f t="shared" si="301"/>
        <v>-9.4194071205794039E-2</v>
      </c>
      <c r="O142" s="27">
        <f t="shared" si="301"/>
        <v>0.1093420184169121</v>
      </c>
      <c r="P142" s="27">
        <f t="shared" si="301"/>
        <v>0.28027595258964277</v>
      </c>
      <c r="Q142" s="27">
        <f t="shared" si="302"/>
        <v>0.38961797100655488</v>
      </c>
      <c r="W142" t="str">
        <f t="shared" si="318"/>
        <v>82 Transport and mobile machine drivers and operatives</v>
      </c>
      <c r="X142" s="27">
        <f t="shared" si="303"/>
        <v>0.18777186205297469</v>
      </c>
      <c r="Y142" s="27">
        <f t="shared" si="303"/>
        <v>-2.7002147563302881E-2</v>
      </c>
      <c r="Z142" s="27">
        <f t="shared" si="303"/>
        <v>0.25352574195421607</v>
      </c>
      <c r="AA142" s="27">
        <f t="shared" si="303"/>
        <v>0.56678689561137241</v>
      </c>
      <c r="AB142" s="27">
        <f t="shared" si="304"/>
        <v>0.82031263756558848</v>
      </c>
      <c r="AH142" t="str">
        <f t="shared" si="319"/>
        <v>82 Transport and mobile machine drivers and operatives</v>
      </c>
      <c r="AI142" s="27">
        <f t="shared" si="305"/>
        <v>5.5662805093104062E-4</v>
      </c>
      <c r="AJ142" s="27">
        <f t="shared" si="305"/>
        <v>1.6196786705200861E-2</v>
      </c>
      <c r="AK142" s="27">
        <f t="shared" si="305"/>
        <v>6.9316535023800308E-2</v>
      </c>
      <c r="AL142" s="27">
        <f t="shared" si="305"/>
        <v>6.2565730069729431E-2</v>
      </c>
      <c r="AM142" s="27">
        <f t="shared" si="306"/>
        <v>0.13188226509352974</v>
      </c>
      <c r="AS142" t="str">
        <f t="shared" si="320"/>
        <v>82 Transport and mobile machine drivers and operatives</v>
      </c>
      <c r="AT142" s="27">
        <f t="shared" si="307"/>
        <v>3.4515910697074825E-2</v>
      </c>
      <c r="AU142" s="27">
        <f t="shared" si="307"/>
        <v>-7.05519446492886E-4</v>
      </c>
      <c r="AV142" s="27">
        <f t="shared" si="307"/>
        <v>0.11376007093886109</v>
      </c>
      <c r="AW142" s="27">
        <f t="shared" si="307"/>
        <v>7.6118878002902068E-2</v>
      </c>
      <c r="AX142" s="27">
        <f t="shared" si="308"/>
        <v>0.18987894894176316</v>
      </c>
      <c r="BD142" t="str">
        <f t="shared" si="321"/>
        <v>82 Transport and mobile machine drivers and operatives</v>
      </c>
      <c r="BE142" s="27">
        <f t="shared" si="309"/>
        <v>0.42918896079785984</v>
      </c>
      <c r="BF142" s="27">
        <f t="shared" si="309"/>
        <v>1.1704849444620242</v>
      </c>
      <c r="BG142" s="27">
        <f t="shared" si="309"/>
        <v>-0.91636202595567617</v>
      </c>
      <c r="BH142" s="27">
        <f t="shared" si="309"/>
        <v>0.1367279433662727</v>
      </c>
      <c r="BI142" s="27">
        <f t="shared" si="310"/>
        <v>-0.77963408258940348</v>
      </c>
      <c r="BO142" t="str">
        <f t="shared" si="322"/>
        <v>82 Transport and mobile machine drivers and operatives</v>
      </c>
      <c r="BP142" s="27">
        <f t="shared" si="311"/>
        <v>1.3118943256480193</v>
      </c>
      <c r="BQ142" s="27">
        <f t="shared" si="311"/>
        <v>-0.81070842340930405</v>
      </c>
      <c r="BR142" s="27">
        <f t="shared" si="311"/>
        <v>0.58943975696390538</v>
      </c>
      <c r="BS142" s="27">
        <f t="shared" si="311"/>
        <v>0.61423009493099912</v>
      </c>
      <c r="BT142" s="27">
        <f t="shared" si="312"/>
        <v>1.2036698518949045</v>
      </c>
      <c r="BZ142" t="str">
        <f t="shared" si="323"/>
        <v>82 Transport and mobile machine drivers and operatives</v>
      </c>
      <c r="CA142" s="68">
        <f t="shared" si="313"/>
        <v>3.6592894048932969</v>
      </c>
      <c r="CB142" s="68">
        <f t="shared" si="313"/>
        <v>-3.8321907312151948</v>
      </c>
      <c r="CC142" s="68">
        <f t="shared" si="313"/>
        <v>-0.15399503103726264</v>
      </c>
      <c r="CD142" s="68">
        <f t="shared" si="313"/>
        <v>-2.191349998395637</v>
      </c>
      <c r="CE142" s="68">
        <f t="shared" si="314"/>
        <v>-2.3453450294328997</v>
      </c>
      <c r="CK142" t="str">
        <f t="shared" si="324"/>
        <v>82 Transport and mobile machine drivers and operatives</v>
      </c>
      <c r="CL142" s="68">
        <f t="shared" si="315"/>
        <v>0.17510536576714886</v>
      </c>
      <c r="CM142" s="68">
        <f t="shared" si="315"/>
        <v>-0.37051297208671796</v>
      </c>
      <c r="CN142" s="68">
        <f t="shared" si="315"/>
        <v>-0.98714598179992707</v>
      </c>
      <c r="CO142" s="68">
        <f t="shared" si="315"/>
        <v>-1.4021693943233779</v>
      </c>
      <c r="CP142" s="68">
        <f t="shared" si="316"/>
        <v>-2.3893153761233048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3.9210826136751591E-5</v>
      </c>
      <c r="C143" s="27">
        <f t="shared" si="299"/>
        <v>-1.116862254924698E-4</v>
      </c>
      <c r="D143" s="27">
        <f t="shared" si="299"/>
        <v>2.1473408861198912E-3</v>
      </c>
      <c r="E143" s="27">
        <f t="shared" si="299"/>
        <v>1.3638556399684387E-3</v>
      </c>
      <c r="F143" s="27">
        <f t="shared" si="300"/>
        <v>3.5111965260883303E-3</v>
      </c>
      <c r="L143" t="str">
        <f t="shared" si="317"/>
        <v>91 Elementary trades and related occupations</v>
      </c>
      <c r="M143" s="27">
        <f t="shared" si="301"/>
        <v>6.9006227886057522E-2</v>
      </c>
      <c r="N143" s="27">
        <f t="shared" si="301"/>
        <v>-8.3707397042933868E-2</v>
      </c>
      <c r="O143" s="27">
        <f t="shared" si="301"/>
        <v>0.11572571835614462</v>
      </c>
      <c r="P143" s="27">
        <f t="shared" si="301"/>
        <v>0.16184184164991861</v>
      </c>
      <c r="Q143" s="27">
        <f t="shared" si="302"/>
        <v>0.2775675600060632</v>
      </c>
      <c r="W143" t="str">
        <f t="shared" si="318"/>
        <v>91 Elementary trades and related occupations</v>
      </c>
      <c r="X143" s="27">
        <f t="shared" si="303"/>
        <v>-0.11025512034287532</v>
      </c>
      <c r="Y143" s="27">
        <f t="shared" si="303"/>
        <v>-4.1691876360920532E-2</v>
      </c>
      <c r="Z143" s="27">
        <f t="shared" si="303"/>
        <v>0.6158836005144559</v>
      </c>
      <c r="AA143" s="27">
        <f t="shared" si="303"/>
        <v>0.5398452826693011</v>
      </c>
      <c r="AB143" s="27">
        <f t="shared" si="304"/>
        <v>1.1557288831837571</v>
      </c>
      <c r="AH143" t="str">
        <f t="shared" si="319"/>
        <v>91 Elementary trades and related occupations</v>
      </c>
      <c r="AI143" s="27">
        <f t="shared" si="305"/>
        <v>-3.1809456724857466E-2</v>
      </c>
      <c r="AJ143" s="27">
        <f t="shared" si="305"/>
        <v>-5.2028968362354711E-2</v>
      </c>
      <c r="AK143" s="27">
        <f t="shared" si="305"/>
        <v>0.58588608715677959</v>
      </c>
      <c r="AL143" s="27">
        <f t="shared" si="305"/>
        <v>0.72439785458428163</v>
      </c>
      <c r="AM143" s="27">
        <f t="shared" si="306"/>
        <v>1.3102839417410612</v>
      </c>
      <c r="AS143" t="str">
        <f t="shared" si="320"/>
        <v>91 Elementary trades and related occupations</v>
      </c>
      <c r="AT143" s="27">
        <f t="shared" si="307"/>
        <v>-9.5668409936001508E-2</v>
      </c>
      <c r="AU143" s="27">
        <f t="shared" si="307"/>
        <v>-1.4528416416365042E-2</v>
      </c>
      <c r="AV143" s="27">
        <f t="shared" si="307"/>
        <v>0.40228557053299985</v>
      </c>
      <c r="AW143" s="27">
        <f t="shared" si="307"/>
        <v>0.33851679958120462</v>
      </c>
      <c r="AX143" s="27">
        <f t="shared" si="308"/>
        <v>0.74080237011420447</v>
      </c>
      <c r="BD143" t="str">
        <f t="shared" si="321"/>
        <v>91 Elementary trades and related occupations</v>
      </c>
      <c r="BE143" s="27">
        <f t="shared" si="309"/>
        <v>-0.56009888255837259</v>
      </c>
      <c r="BF143" s="27">
        <f t="shared" si="309"/>
        <v>0.19368830395034164</v>
      </c>
      <c r="BG143" s="27">
        <f t="shared" si="309"/>
        <v>1.2579616485759577</v>
      </c>
      <c r="BH143" s="27">
        <f t="shared" si="309"/>
        <v>1.0598283858531836</v>
      </c>
      <c r="BI143" s="27">
        <f t="shared" si="310"/>
        <v>2.3177900344291413</v>
      </c>
      <c r="BO143" t="str">
        <f t="shared" si="322"/>
        <v>91 Elementary trades and related occupations</v>
      </c>
      <c r="BP143" s="27">
        <f t="shared" si="311"/>
        <v>-0.81878952025846452</v>
      </c>
      <c r="BQ143" s="27">
        <f t="shared" si="311"/>
        <v>-0.12918228820168709</v>
      </c>
      <c r="BR143" s="27">
        <f t="shared" si="311"/>
        <v>2.5819056299329692</v>
      </c>
      <c r="BS143" s="27">
        <f t="shared" si="311"/>
        <v>1.2553891997772846</v>
      </c>
      <c r="BT143" s="27">
        <f t="shared" si="312"/>
        <v>3.8372948297102538</v>
      </c>
      <c r="BZ143" t="str">
        <f t="shared" si="323"/>
        <v>91 Elementary trades and related occupations</v>
      </c>
      <c r="CA143" s="68">
        <f t="shared" si="313"/>
        <v>0.15945519119419238</v>
      </c>
      <c r="CB143" s="68">
        <f t="shared" si="313"/>
        <v>-1.2012998554260266</v>
      </c>
      <c r="CC143" s="68">
        <f t="shared" si="313"/>
        <v>2.3433801460636037</v>
      </c>
      <c r="CD143" s="68">
        <f t="shared" si="313"/>
        <v>-0.81860888052727443</v>
      </c>
      <c r="CE143" s="68">
        <f t="shared" si="314"/>
        <v>1.5247712655363292</v>
      </c>
      <c r="CK143" t="str">
        <f t="shared" si="324"/>
        <v>91 Elementary trades and related occupations</v>
      </c>
      <c r="CL143" s="68">
        <f t="shared" si="315"/>
        <v>-0.40171974284071643</v>
      </c>
      <c r="CM143" s="68">
        <f t="shared" si="315"/>
        <v>-0.47835769356628366</v>
      </c>
      <c r="CN143" s="68">
        <f t="shared" si="315"/>
        <v>0.85416324677181454</v>
      </c>
      <c r="CO143" s="68">
        <f t="shared" si="315"/>
        <v>-0.38274646991870798</v>
      </c>
      <c r="CP143" s="68">
        <f t="shared" si="316"/>
        <v>0.47141677685310657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2.5175604814972448E-2</v>
      </c>
      <c r="C144" s="27">
        <f t="shared" si="299"/>
        <v>-1.3819905096881593E-2</v>
      </c>
      <c r="D144" s="27">
        <f t="shared" si="299"/>
        <v>7.1510490050007841E-3</v>
      </c>
      <c r="E144" s="27">
        <f t="shared" si="299"/>
        <v>2.2412997996325124E-2</v>
      </c>
      <c r="F144" s="27">
        <f t="shared" si="300"/>
        <v>2.9564047001325908E-2</v>
      </c>
      <c r="L144" t="str">
        <f t="shared" ref="L144" si="325">A144</f>
        <v>92 Elementary administration and service occupations</v>
      </c>
      <c r="M144" s="27">
        <f t="shared" si="301"/>
        <v>0.69668151792534161</v>
      </c>
      <c r="N144" s="27">
        <f t="shared" si="301"/>
        <v>-0.28707757023702118</v>
      </c>
      <c r="O144" s="27">
        <f t="shared" si="301"/>
        <v>0.40658356345740576</v>
      </c>
      <c r="P144" s="27">
        <f t="shared" si="301"/>
        <v>1.0387947406627753</v>
      </c>
      <c r="Q144" s="27">
        <f t="shared" si="302"/>
        <v>1.4453783041201811</v>
      </c>
      <c r="W144" t="str">
        <f t="shared" ref="W144" si="326">A144</f>
        <v>92 Elementary administration and service occupations</v>
      </c>
      <c r="X144" s="27">
        <f t="shared" si="303"/>
        <v>0.30363950827864894</v>
      </c>
      <c r="Y144" s="27">
        <f t="shared" si="303"/>
        <v>0.3966577386568968</v>
      </c>
      <c r="Z144" s="27">
        <f t="shared" si="303"/>
        <v>0.61155861078300155</v>
      </c>
      <c r="AA144" s="27">
        <f t="shared" si="303"/>
        <v>2.4612212740079187</v>
      </c>
      <c r="AB144" s="27">
        <f t="shared" si="304"/>
        <v>3.0727798847909202</v>
      </c>
      <c r="AH144" t="str">
        <f t="shared" ref="AH144" si="327">L144</f>
        <v>92 Elementary administration and service occupations</v>
      </c>
      <c r="AI144" s="27">
        <f t="shared" si="305"/>
        <v>0.24982607473118756</v>
      </c>
      <c r="AJ144" s="27">
        <f t="shared" si="305"/>
        <v>0.2739545353546986</v>
      </c>
      <c r="AK144" s="27">
        <f t="shared" si="305"/>
        <v>0.20191334898271007</v>
      </c>
      <c r="AL144" s="27">
        <f t="shared" si="305"/>
        <v>1.2467222701025698</v>
      </c>
      <c r="AM144" s="27">
        <f t="shared" si="306"/>
        <v>1.4486356190852798</v>
      </c>
      <c r="AS144" t="str">
        <f t="shared" ref="AS144" si="328">W144</f>
        <v>92 Elementary administration and service occupations</v>
      </c>
      <c r="AT144" s="27">
        <f t="shared" si="307"/>
        <v>8.6481885667855973E-2</v>
      </c>
      <c r="AU144" s="27">
        <f t="shared" si="307"/>
        <v>0.118852565814203</v>
      </c>
      <c r="AV144" s="27">
        <f t="shared" si="307"/>
        <v>8.517554711467179E-2</v>
      </c>
      <c r="AW144" s="27">
        <f t="shared" si="307"/>
        <v>0.9635158403938977</v>
      </c>
      <c r="AX144" s="27">
        <f t="shared" si="308"/>
        <v>1.0486913875085695</v>
      </c>
      <c r="BD144" t="str">
        <f t="shared" ref="BD144" si="329">AH144</f>
        <v>92 Elementary administration and service occupations</v>
      </c>
      <c r="BE144" s="27">
        <f t="shared" si="309"/>
        <v>-1.7148604005113768</v>
      </c>
      <c r="BF144" s="27">
        <f t="shared" si="309"/>
        <v>2.0926933676954462</v>
      </c>
      <c r="BG144" s="27">
        <f t="shared" si="309"/>
        <v>-3.3548364499223009</v>
      </c>
      <c r="BH144" s="27">
        <f t="shared" si="309"/>
        <v>4.6954784387430948E-2</v>
      </c>
      <c r="BI144" s="27">
        <f t="shared" si="310"/>
        <v>-3.30788166553487</v>
      </c>
      <c r="BO144" t="str">
        <f t="shared" ref="BO144" si="330">AS144</f>
        <v>92 Elementary administration and service occupations</v>
      </c>
      <c r="BP144" s="27">
        <f t="shared" si="311"/>
        <v>-6.9604380803060195E-2</v>
      </c>
      <c r="BQ144" s="27">
        <f t="shared" si="311"/>
        <v>-8.253279879167863E-2</v>
      </c>
      <c r="BR144" s="27">
        <f t="shared" si="311"/>
        <v>-2.6141585137379124</v>
      </c>
      <c r="BS144" s="27">
        <f t="shared" si="311"/>
        <v>-0.78796688654039215</v>
      </c>
      <c r="BT144" s="27">
        <f t="shared" si="312"/>
        <v>-3.4021254002783046</v>
      </c>
      <c r="BZ144" t="str">
        <f t="shared" ref="BZ144" si="331">BD144</f>
        <v>92 Elementary administration and service occupations</v>
      </c>
      <c r="CA144" s="68">
        <f t="shared" si="313"/>
        <v>2.4169270582213187</v>
      </c>
      <c r="CB144" s="68">
        <f t="shared" si="313"/>
        <v>-5.0733919860095398</v>
      </c>
      <c r="CC144" s="68">
        <f t="shared" si="313"/>
        <v>-1.973080826934325</v>
      </c>
      <c r="CD144" s="68">
        <f t="shared" si="313"/>
        <v>-5.5244181381746813</v>
      </c>
      <c r="CE144" s="68">
        <f t="shared" si="314"/>
        <v>-7.4974989651090063</v>
      </c>
      <c r="CK144" t="str">
        <f t="shared" ref="CK144" si="332">BO144</f>
        <v>92 Elementary administration and service occupations</v>
      </c>
      <c r="CL144" s="68">
        <f t="shared" si="315"/>
        <v>-4.2910276483438743</v>
      </c>
      <c r="CM144" s="68">
        <f t="shared" si="315"/>
        <v>-3.1707902115950075</v>
      </c>
      <c r="CN144" s="68">
        <f t="shared" si="315"/>
        <v>-2.4699861415334396</v>
      </c>
      <c r="CO144" s="68">
        <f t="shared" si="315"/>
        <v>-1.7942154801604544</v>
      </c>
      <c r="CP144" s="68">
        <f t="shared" si="316"/>
        <v>-4.2642016216938945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3.2157214043423181</v>
      </c>
      <c r="C146" s="29">
        <f>D35-C35</f>
        <v>-1.4375010594762738</v>
      </c>
      <c r="D146" s="29">
        <f>E35-D35</f>
        <v>2.8246225570904162</v>
      </c>
      <c r="E146" s="29">
        <f>F35-E35</f>
        <v>3.7947628368406416</v>
      </c>
      <c r="F146" s="29">
        <f t="shared" ref="F146" si="334">F35-D35</f>
        <v>6.6193853939310578</v>
      </c>
      <c r="L146" s="24" t="str">
        <f t="shared" ref="L146" si="335">L35</f>
        <v>All occupations</v>
      </c>
      <c r="M146" s="29">
        <f>N35-M35</f>
        <v>22.777493415195096</v>
      </c>
      <c r="N146" s="29">
        <f t="shared" ref="N146" si="336">O35-N35</f>
        <v>-10.223472131157664</v>
      </c>
      <c r="O146" s="29">
        <f>P35-O35</f>
        <v>15.468916412549831</v>
      </c>
      <c r="P146" s="29">
        <f>Q35-P35</f>
        <v>21.15740855667822</v>
      </c>
      <c r="Q146" s="29">
        <f>Q35-O35</f>
        <v>36.626324969228051</v>
      </c>
      <c r="W146" s="24" t="str">
        <f t="shared" ref="W146" si="337">W35</f>
        <v>All occupations</v>
      </c>
      <c r="X146" s="29">
        <f>Y35-X35</f>
        <v>-2.2374322966213072</v>
      </c>
      <c r="Y146" s="29">
        <f t="shared" ref="Y146" si="338">Z35-Y35</f>
        <v>15.31130225671609</v>
      </c>
      <c r="Z146" s="29">
        <f>AA35-Z35</f>
        <v>20.030256363233008</v>
      </c>
      <c r="AA146" s="29">
        <f>AB35-AA35</f>
        <v>44.271382899090668</v>
      </c>
      <c r="AB146" s="29">
        <f>AB35-Z35</f>
        <v>64.301639262323675</v>
      </c>
      <c r="AH146" s="24" t="str">
        <f t="shared" ref="AH146" si="339">AH35</f>
        <v>All occupations</v>
      </c>
      <c r="AI146" s="29">
        <f>AJ35-AI35</f>
        <v>-6.4335386362784774</v>
      </c>
      <c r="AJ146" s="29">
        <f t="shared" ref="AJ146" si="340">AK35-AJ35</f>
        <v>4.5371083492540123</v>
      </c>
      <c r="AK146" s="29">
        <f>AL35-AK35</f>
        <v>-1.0658775318996945</v>
      </c>
      <c r="AL146" s="29">
        <f>AM35-AL35</f>
        <v>5.3984565279002865</v>
      </c>
      <c r="AM146" s="29">
        <f>AM35-AK35</f>
        <v>4.332578996000592</v>
      </c>
      <c r="AS146" s="24" t="str">
        <f t="shared" ref="AS146" si="341">AS35</f>
        <v>All occupations</v>
      </c>
      <c r="AT146" s="29">
        <f>AU35-AT35</f>
        <v>-2.4652915354034732</v>
      </c>
      <c r="AU146" s="29">
        <f t="shared" ref="AU146" si="342">AV35-AU35</f>
        <v>2.7113804840528886</v>
      </c>
      <c r="AV146" s="29">
        <f>AW35-AV35</f>
        <v>2.8478644236352366</v>
      </c>
      <c r="AW146" s="29">
        <f>AX35-AW35</f>
        <v>7.637520886043184</v>
      </c>
      <c r="AX146" s="29">
        <f>AX35-AV35</f>
        <v>10.485385309678421</v>
      </c>
      <c r="BD146" s="24" t="str">
        <f t="shared" ref="BD146" si="343">BD35</f>
        <v>All occupations</v>
      </c>
      <c r="BE146" s="29">
        <f>BF35-BE35</f>
        <v>-5.2971715499573122</v>
      </c>
      <c r="BF146" s="29">
        <f t="shared" ref="BF146" si="344">BG35-BF35</f>
        <v>23.009429955854984</v>
      </c>
      <c r="BG146" s="29">
        <f>BH35-BG35</f>
        <v>-6.7603526611728455</v>
      </c>
      <c r="BH146" s="29">
        <f>BI35-BH35</f>
        <v>11.439424112824611</v>
      </c>
      <c r="BI146" s="29">
        <f>BI35-BG35</f>
        <v>4.6790714516517653</v>
      </c>
      <c r="BO146" s="24" t="str">
        <f t="shared" ref="BO146" si="345">BO35</f>
        <v>All occupations</v>
      </c>
      <c r="BP146" s="29">
        <f>BQ35-BP35</f>
        <v>-8.8378291141595753</v>
      </c>
      <c r="BQ146" s="29">
        <f t="shared" ref="BQ146" si="346">BR35-BQ35</f>
        <v>-1.9636061930337121</v>
      </c>
      <c r="BR146" s="29">
        <f>BS35-BR35</f>
        <v>-7.3348041910669224</v>
      </c>
      <c r="BS146" s="29">
        <f>BT35-BS35</f>
        <v>-18.103574969113339</v>
      </c>
      <c r="BT146" s="29">
        <f>BT35-BR35</f>
        <v>-25.438379160180261</v>
      </c>
      <c r="BZ146" s="24" t="str">
        <f t="shared" ref="BZ146" si="347">BZ35</f>
        <v>All occupations</v>
      </c>
      <c r="CA146" s="70">
        <f>CB35-CA35</f>
        <v>8.7521058266785019</v>
      </c>
      <c r="CB146" s="70">
        <f t="shared" ref="CB146" si="348">CC35-CB35</f>
        <v>-26.94146953320643</v>
      </c>
      <c r="CC146" s="70">
        <f>CD35-CC35</f>
        <v>-5.4878498885798734</v>
      </c>
      <c r="CD146" s="70">
        <f>CE35-CD35</f>
        <v>-33.899655050423718</v>
      </c>
      <c r="CE146" s="70">
        <f>CE35-CC35</f>
        <v>-39.387504939003591</v>
      </c>
      <c r="CK146" s="24" t="str">
        <f t="shared" ref="CK146" si="349">CK35</f>
        <v>All occupations</v>
      </c>
      <c r="CL146" s="70">
        <f>CM35-CL35</f>
        <v>-9.5910575137964571</v>
      </c>
      <c r="CM146" s="70">
        <f t="shared" ref="CM146" si="350">CN35-CM35</f>
        <v>-11.560172129003284</v>
      </c>
      <c r="CN146" s="70">
        <f>CO35-CN35</f>
        <v>-5.3837754837895098</v>
      </c>
      <c r="CO146" s="70">
        <f>CP35-CO35</f>
        <v>-8.1227257998400901</v>
      </c>
      <c r="CP146" s="70">
        <f>CP35-CN35</f>
        <v>-13.5065012836296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East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0.49606422415008378</v>
      </c>
      <c r="C8" s="69">
        <f>'Basic T2'!O8</f>
        <v>4.8560201662597873</v>
      </c>
      <c r="D8" s="69">
        <f>'Basic T2'!Z8</f>
        <v>12.115849591897446</v>
      </c>
      <c r="E8" s="69">
        <f>'Basic T2'!AK8</f>
        <v>2.9427126753213946</v>
      </c>
      <c r="F8" s="69">
        <f>'Basic T2'!AV8</f>
        <v>3.0967405214355757</v>
      </c>
      <c r="G8" s="69">
        <f>'Basic T2'!BG8</f>
        <v>11.159335851430008</v>
      </c>
      <c r="H8" s="69">
        <f>'Basic T2'!BR8</f>
        <v>7.5289579089224663</v>
      </c>
      <c r="I8" s="69">
        <f>'Basic T2'!CC8</f>
        <v>3.6624095722866583</v>
      </c>
      <c r="J8" s="69">
        <f>'Basic T2'!CN8</f>
        <v>0.97937876209890107</v>
      </c>
      <c r="K8" s="309">
        <f>SUM(B8:J8)</f>
        <v>46.83746927380232</v>
      </c>
      <c r="L8" s="97"/>
      <c r="M8" s="97">
        <f t="shared" ref="M8:M33" si="0">B8/B$35*100</f>
        <v>4.1278461085306803</v>
      </c>
      <c r="N8" s="97">
        <f t="shared" ref="N8:N33" si="1">C8/C$35*100</f>
        <v>6.251683522039639</v>
      </c>
      <c r="O8" s="97">
        <f t="shared" ref="O8:O33" si="2">D8/D$35*100</f>
        <v>7.4932536425668372</v>
      </c>
      <c r="P8" s="97">
        <f t="shared" ref="P8:P33" si="3">E8/E$35*100</f>
        <v>5.9457405503668523</v>
      </c>
      <c r="Q8" s="97">
        <f t="shared" ref="Q8:Q33" si="4">F8/F$35*100</f>
        <v>7.3674489581936884</v>
      </c>
      <c r="R8" s="97">
        <f t="shared" ref="R8:R33" si="5">G8/G$35*100</f>
        <v>5.0142748517429814</v>
      </c>
      <c r="S8" s="97">
        <f t="shared" ref="S8:S33" si="6">H8/H$35*100</f>
        <v>3.7491684304311503</v>
      </c>
      <c r="T8" s="97">
        <f t="shared" ref="T8:T33" si="7">I8/I$35*100</f>
        <v>3.789494031798593</v>
      </c>
      <c r="U8" s="97">
        <f t="shared" ref="U8:U33" si="8">J8/J$35*100</f>
        <v>2.7571838053010413</v>
      </c>
      <c r="V8" s="97">
        <f t="shared" ref="V8:V33" si="9">K8/K$35*100</f>
        <v>5.2131762551480465</v>
      </c>
      <c r="W8" s="97"/>
      <c r="X8" s="97">
        <f t="shared" ref="X8:X32" si="10">IF($K8&gt;0,B8/$K8*100,0)</f>
        <v>1.0591183337643484</v>
      </c>
      <c r="Y8" s="97">
        <f t="shared" ref="Y8:AG23" si="11">IF($K8&gt;0,C8/$K8*100,0)</f>
        <v>10.367810732626225</v>
      </c>
      <c r="Z8" s="97">
        <f t="shared" si="11"/>
        <v>25.867857037857135</v>
      </c>
      <c r="AA8" s="97">
        <f t="shared" si="11"/>
        <v>6.2828174129539214</v>
      </c>
      <c r="AB8" s="97">
        <f t="shared" si="11"/>
        <v>6.6116734517244318</v>
      </c>
      <c r="AC8" s="97">
        <f t="shared" si="11"/>
        <v>23.825659294687338</v>
      </c>
      <c r="AD8" s="97">
        <f t="shared" si="11"/>
        <v>16.074647126875512</v>
      </c>
      <c r="AE8" s="97">
        <f t="shared" si="11"/>
        <v>7.8194010672885783</v>
      </c>
      <c r="AF8" s="97">
        <f>IF($K8&gt;0,J8/$K8*100,0)</f>
        <v>2.0910155422225145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0.2506501586753071</v>
      </c>
      <c r="C9" s="69">
        <f>'Basic T2'!O9</f>
        <v>2.3041452884647247</v>
      </c>
      <c r="D9" s="69">
        <f>'Basic T2'!Z9</f>
        <v>5.8968952893694793</v>
      </c>
      <c r="E9" s="69">
        <f>'Basic T2'!AK9</f>
        <v>2.1126947381150236</v>
      </c>
      <c r="F9" s="69">
        <f>'Basic T2'!AV9</f>
        <v>1.7457143099093753</v>
      </c>
      <c r="G9" s="69">
        <f>'Basic T2'!BG9</f>
        <v>6.1774325728722177</v>
      </c>
      <c r="H9" s="69">
        <f>'Basic T2'!BR9</f>
        <v>6.3136547244185337</v>
      </c>
      <c r="I9" s="69">
        <f>'Basic T2'!CC9</f>
        <v>3.3797251121638512</v>
      </c>
      <c r="J9" s="69">
        <f>'Basic T2'!CN9</f>
        <v>1.0694637606585125</v>
      </c>
      <c r="K9" s="309">
        <f>SUM(B9:J9)</f>
        <v>29.250375954647023</v>
      </c>
      <c r="L9" s="97"/>
      <c r="M9" s="97">
        <f t="shared" si="0"/>
        <v>2.0857083250926656</v>
      </c>
      <c r="N9" s="97">
        <f t="shared" si="1"/>
        <v>2.9663771234655045</v>
      </c>
      <c r="O9" s="97">
        <f t="shared" si="2"/>
        <v>3.6470353788853056</v>
      </c>
      <c r="P9" s="97">
        <f t="shared" si="3"/>
        <v>4.2686922445070987</v>
      </c>
      <c r="Q9" s="97">
        <f t="shared" si="4"/>
        <v>4.1532252976375865</v>
      </c>
      <c r="R9" s="97">
        <f t="shared" si="5"/>
        <v>2.7757337184651347</v>
      </c>
      <c r="S9" s="97">
        <f t="shared" si="6"/>
        <v>3.1439882198544793</v>
      </c>
      <c r="T9" s="97">
        <f t="shared" si="7"/>
        <v>3.4970005098769712</v>
      </c>
      <c r="U9" s="97">
        <f t="shared" si="8"/>
        <v>3.0107944702871028</v>
      </c>
      <c r="V9" s="97">
        <f t="shared" si="9"/>
        <v>3.2556704652317809</v>
      </c>
      <c r="W9" s="97"/>
      <c r="X9" s="97">
        <f t="shared" si="10"/>
        <v>0.85691260537622649</v>
      </c>
      <c r="Y9" s="97">
        <f t="shared" si="11"/>
        <v>7.8773185412636169</v>
      </c>
      <c r="Z9" s="97">
        <f t="shared" si="11"/>
        <v>20.160066655254859</v>
      </c>
      <c r="AA9" s="97">
        <f t="shared" si="11"/>
        <v>7.2227951578837022</v>
      </c>
      <c r="AB9" s="97">
        <f t="shared" si="11"/>
        <v>5.9681773410916881</v>
      </c>
      <c r="AC9" s="97">
        <f t="shared" si="11"/>
        <v>21.119156151874368</v>
      </c>
      <c r="AD9" s="97">
        <f t="shared" si="11"/>
        <v>21.584866923447116</v>
      </c>
      <c r="AE9" s="97">
        <f t="shared" si="11"/>
        <v>11.55446725677696</v>
      </c>
      <c r="AF9" s="97">
        <f t="shared" si="11"/>
        <v>3.6562393670314726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1.8561853086366653</v>
      </c>
      <c r="C10" s="69">
        <f>'Basic T2'!O10</f>
        <v>7.4822704368837254</v>
      </c>
      <c r="D10" s="69">
        <f>'Basic T2'!Z10</f>
        <v>13.250595011092585</v>
      </c>
      <c r="E10" s="69">
        <f>'Basic T2'!AK10</f>
        <v>1.4411559687155391</v>
      </c>
      <c r="F10" s="69">
        <f>'Basic T2'!AV10</f>
        <v>3.9265459689993532</v>
      </c>
      <c r="G10" s="69">
        <f>'Basic T2'!BG10</f>
        <v>8.4486334860735326</v>
      </c>
      <c r="H10" s="69">
        <f>'Basic T2'!BR10</f>
        <v>4.9629230111560272</v>
      </c>
      <c r="I10" s="69">
        <f>'Basic T2'!CC10</f>
        <v>2.387995532642976</v>
      </c>
      <c r="J10" s="69">
        <f>'Basic T2'!CN10</f>
        <v>0.55985740878452583</v>
      </c>
      <c r="K10" s="309">
        <f t="shared" ref="K10:K32" si="12">SUM(B10:J10)</f>
        <v>44.316162132984928</v>
      </c>
      <c r="L10" s="97"/>
      <c r="M10" s="97">
        <f t="shared" si="0"/>
        <v>15.445676043450241</v>
      </c>
      <c r="N10" s="97">
        <f t="shared" si="1"/>
        <v>9.632741462385404</v>
      </c>
      <c r="O10" s="97">
        <f t="shared" si="2"/>
        <v>8.1950562839149441</v>
      </c>
      <c r="P10" s="97">
        <f t="shared" si="3"/>
        <v>2.9118505365663503</v>
      </c>
      <c r="Q10" s="97">
        <f t="shared" si="4"/>
        <v>9.3416373791606162</v>
      </c>
      <c r="R10" s="97">
        <f t="shared" si="5"/>
        <v>3.79626269742419</v>
      </c>
      <c r="S10" s="97">
        <f t="shared" si="6"/>
        <v>2.4713691457931746</v>
      </c>
      <c r="T10" s="97">
        <f t="shared" si="7"/>
        <v>2.4708582260673406</v>
      </c>
      <c r="U10" s="97">
        <f t="shared" si="8"/>
        <v>1.5761315647384015</v>
      </c>
      <c r="V10" s="97">
        <f t="shared" si="9"/>
        <v>4.932545838470169</v>
      </c>
      <c r="W10" s="97"/>
      <c r="X10" s="97">
        <f t="shared" si="10"/>
        <v>4.1885064484297692</v>
      </c>
      <c r="Y10" s="97">
        <f t="shared" si="11"/>
        <v>16.883841191912698</v>
      </c>
      <c r="Z10" s="97">
        <f t="shared" si="11"/>
        <v>29.900141107277982</v>
      </c>
      <c r="AA10" s="97">
        <f t="shared" si="11"/>
        <v>3.2519873097108141</v>
      </c>
      <c r="AB10" s="97">
        <f t="shared" si="11"/>
        <v>8.8603023818183679</v>
      </c>
      <c r="AC10" s="97">
        <f t="shared" si="11"/>
        <v>19.064452063156292</v>
      </c>
      <c r="AD10" s="97">
        <f t="shared" si="11"/>
        <v>11.198900744751265</v>
      </c>
      <c r="AE10" s="97">
        <f t="shared" si="11"/>
        <v>5.3885431808761455</v>
      </c>
      <c r="AF10" s="97">
        <f t="shared" si="11"/>
        <v>1.2633255720666723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3.3229772349958981</v>
      </c>
      <c r="C11" s="69">
        <f>'Basic T2'!O11</f>
        <v>9.4225435164259483</v>
      </c>
      <c r="D11" s="69">
        <f>'Basic T2'!Z11</f>
        <v>22.882248438861474</v>
      </c>
      <c r="E11" s="69">
        <f>'Basic T2'!AK11</f>
        <v>7.552482356210775</v>
      </c>
      <c r="F11" s="69">
        <f>'Basic T2'!AV11</f>
        <v>1.5299990534513872</v>
      </c>
      <c r="G11" s="69">
        <f>'Basic T2'!BG11</f>
        <v>7.1747337861835652</v>
      </c>
      <c r="H11" s="69">
        <f>'Basic T2'!BR11</f>
        <v>5.0111587891330833</v>
      </c>
      <c r="I11" s="69">
        <f>'Basic T2'!CC11</f>
        <v>1.99827861970161</v>
      </c>
      <c r="J11" s="69">
        <f>'Basic T2'!CN11</f>
        <v>0.2942905090655808</v>
      </c>
      <c r="K11" s="309">
        <f t="shared" si="12"/>
        <v>59.188712304029316</v>
      </c>
      <c r="L11" s="97"/>
      <c r="M11" s="97">
        <f t="shared" si="0"/>
        <v>27.651134632244457</v>
      </c>
      <c r="N11" s="97">
        <f t="shared" si="1"/>
        <v>12.130666270011151</v>
      </c>
      <c r="O11" s="97">
        <f t="shared" si="2"/>
        <v>14.151916476355463</v>
      </c>
      <c r="P11" s="97">
        <f t="shared" si="3"/>
        <v>15.259763883114477</v>
      </c>
      <c r="Q11" s="97">
        <f t="shared" si="4"/>
        <v>3.6400175779539428</v>
      </c>
      <c r="R11" s="97">
        <f t="shared" si="5"/>
        <v>3.2238555834306943</v>
      </c>
      <c r="S11" s="97">
        <f t="shared" si="6"/>
        <v>2.4953889448406033</v>
      </c>
      <c r="T11" s="97">
        <f t="shared" si="7"/>
        <v>2.0676182588999859</v>
      </c>
      <c r="U11" s="97">
        <f t="shared" si="8"/>
        <v>0.82849767327043511</v>
      </c>
      <c r="V11" s="97">
        <f t="shared" si="9"/>
        <v>6.5879133595448698</v>
      </c>
      <c r="W11" s="97"/>
      <c r="X11" s="97">
        <f t="shared" si="10"/>
        <v>5.6142076852881351</v>
      </c>
      <c r="Y11" s="97">
        <f t="shared" si="11"/>
        <v>15.919494021133657</v>
      </c>
      <c r="Z11" s="97">
        <f t="shared" si="11"/>
        <v>38.659817975637473</v>
      </c>
      <c r="AA11" s="97">
        <f t="shared" si="11"/>
        <v>12.760004504603209</v>
      </c>
      <c r="AB11" s="97">
        <f t="shared" si="11"/>
        <v>2.5849507345123155</v>
      </c>
      <c r="AC11" s="97">
        <f t="shared" si="11"/>
        <v>12.121794015943035</v>
      </c>
      <c r="AD11" s="97">
        <f t="shared" si="11"/>
        <v>8.4664095467945248</v>
      </c>
      <c r="AE11" s="97">
        <f t="shared" si="11"/>
        <v>3.3761143669374536</v>
      </c>
      <c r="AF11" s="97">
        <f t="shared" si="11"/>
        <v>0.49720714915020509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3.5372693768083909</v>
      </c>
      <c r="C12" s="69">
        <f>'Basic T2'!O12</f>
        <v>20.081843562598589</v>
      </c>
      <c r="D12" s="69">
        <f>'Basic T2'!Z12</f>
        <v>11.649791745363915</v>
      </c>
      <c r="E12" s="69">
        <f>'Basic T2'!AK12</f>
        <v>0.63023819809388493</v>
      </c>
      <c r="F12" s="69">
        <f>'Basic T2'!AV12</f>
        <v>0.29463743690756999</v>
      </c>
      <c r="G12" s="69">
        <f>'Basic T2'!BG12</f>
        <v>2.1736577276349891</v>
      </c>
      <c r="H12" s="69">
        <f>'Basic T2'!BR12</f>
        <v>1.5953966883901374</v>
      </c>
      <c r="I12" s="69">
        <f>'Basic T2'!CC12</f>
        <v>0.98091446501524682</v>
      </c>
      <c r="J12" s="69">
        <f>'Basic T2'!CN12</f>
        <v>0.23871941739312036</v>
      </c>
      <c r="K12" s="309">
        <f t="shared" si="12"/>
        <v>41.182468618205846</v>
      </c>
      <c r="L12" s="97"/>
      <c r="M12" s="97">
        <f t="shared" si="0"/>
        <v>29.434300884930675</v>
      </c>
      <c r="N12" s="97">
        <f t="shared" si="1"/>
        <v>25.853543888631165</v>
      </c>
      <c r="O12" s="97">
        <f t="shared" si="2"/>
        <v>7.2050122254300879</v>
      </c>
      <c r="P12" s="97">
        <f t="shared" si="3"/>
        <v>1.2733940497223999</v>
      </c>
      <c r="Q12" s="97">
        <f t="shared" si="4"/>
        <v>0.70097131566684767</v>
      </c>
      <c r="R12" s="97">
        <f t="shared" si="5"/>
        <v>0.97669945820120052</v>
      </c>
      <c r="S12" s="97">
        <f t="shared" si="6"/>
        <v>0.79445402278557253</v>
      </c>
      <c r="T12" s="97">
        <f t="shared" si="7"/>
        <v>1.0149518882344282</v>
      </c>
      <c r="U12" s="97">
        <f t="shared" si="8"/>
        <v>0.67205185278537272</v>
      </c>
      <c r="V12" s="97">
        <f t="shared" si="9"/>
        <v>4.5837546489492773</v>
      </c>
      <c r="W12" s="97"/>
      <c r="X12" s="97">
        <f t="shared" si="10"/>
        <v>8.5892601767069472</v>
      </c>
      <c r="Y12" s="97">
        <f t="shared" si="11"/>
        <v>48.763088363578227</v>
      </c>
      <c r="Z12" s="97">
        <f t="shared" si="11"/>
        <v>28.288230735672322</v>
      </c>
      <c r="AA12" s="97">
        <f t="shared" si="11"/>
        <v>1.5303555596355649</v>
      </c>
      <c r="AB12" s="97">
        <f t="shared" si="11"/>
        <v>0.71544384490180224</v>
      </c>
      <c r="AC12" s="97">
        <f t="shared" si="11"/>
        <v>5.2781142087098294</v>
      </c>
      <c r="AD12" s="97">
        <f t="shared" si="11"/>
        <v>3.8739705071610211</v>
      </c>
      <c r="AE12" s="97">
        <f t="shared" si="11"/>
        <v>2.3818738845140688</v>
      </c>
      <c r="AF12" s="97">
        <f t="shared" si="11"/>
        <v>0.57966271912021283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0.70526965138925102</v>
      </c>
      <c r="C13" s="69">
        <f>'Basic T2'!O13</f>
        <v>9.1568205029086425</v>
      </c>
      <c r="D13" s="69">
        <f>'Basic T2'!Z13</f>
        <v>16.994953870044252</v>
      </c>
      <c r="E13" s="69">
        <f>'Basic T2'!AK13</f>
        <v>1.6337729005872863</v>
      </c>
      <c r="F13" s="69">
        <f>'Basic T2'!AV13</f>
        <v>2.3912355026051064</v>
      </c>
      <c r="G13" s="69">
        <f>'Basic T2'!BG13</f>
        <v>8.4480352030677288</v>
      </c>
      <c r="H13" s="69">
        <f>'Basic T2'!BR13</f>
        <v>5.0740462775198383</v>
      </c>
      <c r="I13" s="69">
        <f>'Basic T2'!CC13</f>
        <v>2.3099852667706666</v>
      </c>
      <c r="J13" s="69">
        <f>'Basic T2'!CN13</f>
        <v>0.71473838119033484</v>
      </c>
      <c r="K13" s="309">
        <f t="shared" si="12"/>
        <v>47.428857556083109</v>
      </c>
      <c r="L13" s="97"/>
      <c r="M13" s="97">
        <f t="shared" si="0"/>
        <v>5.8686848279369466</v>
      </c>
      <c r="N13" s="97">
        <f t="shared" si="1"/>
        <v>11.788572100679815</v>
      </c>
      <c r="O13" s="97">
        <f t="shared" si="2"/>
        <v>10.510818826698621</v>
      </c>
      <c r="P13" s="97">
        <f t="shared" si="3"/>
        <v>3.3010323660128882</v>
      </c>
      <c r="Q13" s="97">
        <f t="shared" si="4"/>
        <v>5.6889834296794062</v>
      </c>
      <c r="R13" s="97">
        <f t="shared" si="5"/>
        <v>3.7959938682151613</v>
      </c>
      <c r="S13" s="97">
        <f t="shared" si="6"/>
        <v>2.5267048040844582</v>
      </c>
      <c r="T13" s="97">
        <f t="shared" si="7"/>
        <v>2.3901410285209272</v>
      </c>
      <c r="U13" s="97">
        <f t="shared" si="8"/>
        <v>2.012158284320718</v>
      </c>
      <c r="V13" s="97">
        <f t="shared" si="9"/>
        <v>5.2789998659997845</v>
      </c>
      <c r="W13" s="97"/>
      <c r="X13" s="97">
        <f t="shared" si="10"/>
        <v>1.4870053543990431</v>
      </c>
      <c r="Y13" s="97">
        <f t="shared" si="11"/>
        <v>19.306432781099556</v>
      </c>
      <c r="Z13" s="97">
        <f t="shared" si="11"/>
        <v>35.832517892610554</v>
      </c>
      <c r="AA13" s="97">
        <f t="shared" si="11"/>
        <v>3.4446811177254308</v>
      </c>
      <c r="AB13" s="97">
        <f t="shared" si="11"/>
        <v>5.0417311860770555</v>
      </c>
      <c r="AC13" s="97">
        <f t="shared" si="11"/>
        <v>17.812014959622836</v>
      </c>
      <c r="AD13" s="97">
        <f t="shared" si="11"/>
        <v>10.698225803815621</v>
      </c>
      <c r="AE13" s="97">
        <f t="shared" si="11"/>
        <v>4.8704214813506379</v>
      </c>
      <c r="AF13" s="97">
        <f t="shared" si="11"/>
        <v>1.5069694232992636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0.26881458820794718</v>
      </c>
      <c r="C14" s="69">
        <f>'Basic T2'!O14</f>
        <v>1.7037794254825263</v>
      </c>
      <c r="D14" s="69">
        <f>'Basic T2'!Z14</f>
        <v>4.3719581428266974</v>
      </c>
      <c r="E14" s="69">
        <f>'Basic T2'!AK14</f>
        <v>0.82862866804956814</v>
      </c>
      <c r="F14" s="69">
        <f>'Basic T2'!AV14</f>
        <v>1.7535540441467183</v>
      </c>
      <c r="G14" s="69">
        <f>'Basic T2'!BG14</f>
        <v>4.9492530966511898</v>
      </c>
      <c r="H14" s="69">
        <f>'Basic T2'!BR14</f>
        <v>3.3582911614070348</v>
      </c>
      <c r="I14" s="69">
        <f>'Basic T2'!CC14</f>
        <v>1.8874032813952528</v>
      </c>
      <c r="J14" s="69">
        <f>'Basic T2'!CN14</f>
        <v>0.38004154086352465</v>
      </c>
      <c r="K14" s="309">
        <f t="shared" si="12"/>
        <v>19.501723949030456</v>
      </c>
      <c r="L14" s="97"/>
      <c r="M14" s="97">
        <f t="shared" si="0"/>
        <v>2.2368580474667246</v>
      </c>
      <c r="N14" s="97">
        <f t="shared" si="1"/>
        <v>2.193460775448814</v>
      </c>
      <c r="O14" s="97">
        <f t="shared" si="2"/>
        <v>2.7039120146221105</v>
      </c>
      <c r="P14" s="97">
        <f t="shared" si="3"/>
        <v>1.6742412924431023</v>
      </c>
      <c r="Q14" s="97">
        <f t="shared" si="4"/>
        <v>4.1718767931179537</v>
      </c>
      <c r="R14" s="97">
        <f t="shared" si="5"/>
        <v>2.2238702793651455</v>
      </c>
      <c r="S14" s="97">
        <f t="shared" si="6"/>
        <v>1.6723163225048756</v>
      </c>
      <c r="T14" s="97">
        <f t="shared" si="7"/>
        <v>1.9528955812494742</v>
      </c>
      <c r="U14" s="97">
        <f t="shared" si="8"/>
        <v>1.06990719256045</v>
      </c>
      <c r="V14" s="97">
        <f t="shared" si="9"/>
        <v>2.1706109617327796</v>
      </c>
      <c r="W14" s="97"/>
      <c r="X14" s="97">
        <f t="shared" si="10"/>
        <v>1.3784144874090041</v>
      </c>
      <c r="Y14" s="97">
        <f t="shared" si="11"/>
        <v>8.7365580085920094</v>
      </c>
      <c r="Z14" s="97">
        <f t="shared" si="11"/>
        <v>22.418316217854436</v>
      </c>
      <c r="AA14" s="97">
        <f t="shared" si="11"/>
        <v>4.2490021406069802</v>
      </c>
      <c r="AB14" s="97">
        <f t="shared" si="11"/>
        <v>8.9917898988304454</v>
      </c>
      <c r="AC14" s="97">
        <f t="shared" si="11"/>
        <v>25.378541454009486</v>
      </c>
      <c r="AD14" s="97">
        <f t="shared" si="11"/>
        <v>17.22048353358009</v>
      </c>
      <c r="AE14" s="97">
        <f t="shared" si="11"/>
        <v>9.6781355654923349</v>
      </c>
      <c r="AF14" s="97">
        <f t="shared" si="11"/>
        <v>1.9487586936252306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6.2826446309747319E-2</v>
      </c>
      <c r="C15" s="69">
        <f>'Basic T2'!O15</f>
        <v>1.9770578964310805</v>
      </c>
      <c r="D15" s="69">
        <f>'Basic T2'!Z15</f>
        <v>6.6010313800343035</v>
      </c>
      <c r="E15" s="69">
        <f>'Basic T2'!AK15</f>
        <v>3.3535284022252374</v>
      </c>
      <c r="F15" s="69">
        <f>'Basic T2'!AV15</f>
        <v>0.88781884418763046</v>
      </c>
      <c r="G15" s="69">
        <f>'Basic T2'!BG15</f>
        <v>4.2215113361663477</v>
      </c>
      <c r="H15" s="69">
        <f>'Basic T2'!BR15</f>
        <v>3.0053959410561282</v>
      </c>
      <c r="I15" s="69">
        <f>'Basic T2'!CC15</f>
        <v>0.79378787578381071</v>
      </c>
      <c r="J15" s="69">
        <f>'Basic T2'!CN15</f>
        <v>0.13812041559509883</v>
      </c>
      <c r="K15" s="309">
        <f t="shared" si="12"/>
        <v>21.041078537789389</v>
      </c>
      <c r="L15" s="97"/>
      <c r="M15" s="97">
        <f t="shared" si="0"/>
        <v>0.5227909800526952</v>
      </c>
      <c r="N15" s="97">
        <f t="shared" si="1"/>
        <v>2.5452819078295619</v>
      </c>
      <c r="O15" s="97">
        <f t="shared" si="2"/>
        <v>4.0825203431230177</v>
      </c>
      <c r="P15" s="97">
        <f t="shared" si="3"/>
        <v>6.7757922732771894</v>
      </c>
      <c r="Q15" s="97">
        <f t="shared" si="4"/>
        <v>2.112207972672715</v>
      </c>
      <c r="R15" s="97">
        <f t="shared" si="5"/>
        <v>1.8968707825541689</v>
      </c>
      <c r="S15" s="97">
        <f t="shared" si="6"/>
        <v>1.4965863429519659</v>
      </c>
      <c r="T15" s="97">
        <f t="shared" si="7"/>
        <v>0.82133206524979896</v>
      </c>
      <c r="U15" s="97">
        <f t="shared" si="8"/>
        <v>0.38884177174121631</v>
      </c>
      <c r="V15" s="97">
        <f t="shared" si="9"/>
        <v>2.3419465807317303</v>
      </c>
      <c r="W15" s="97"/>
      <c r="X15" s="97">
        <f t="shared" si="10"/>
        <v>0.29858947675572894</v>
      </c>
      <c r="Y15" s="97">
        <f t="shared" si="11"/>
        <v>9.3961813453636474</v>
      </c>
      <c r="Z15" s="97">
        <f t="shared" si="11"/>
        <v>31.372115113676198</v>
      </c>
      <c r="AA15" s="97">
        <f t="shared" si="11"/>
        <v>15.938006201546951</v>
      </c>
      <c r="AB15" s="97">
        <f t="shared" si="11"/>
        <v>4.2194550179218435</v>
      </c>
      <c r="AC15" s="97">
        <f t="shared" si="11"/>
        <v>20.063188912035052</v>
      </c>
      <c r="AD15" s="97">
        <f t="shared" si="11"/>
        <v>14.283469051543591</v>
      </c>
      <c r="AE15" s="97">
        <f t="shared" si="11"/>
        <v>3.7725626771374019</v>
      </c>
      <c r="AF15" s="97">
        <f t="shared" si="11"/>
        <v>0.65643220401956637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2.7774051151023337E-2</v>
      </c>
      <c r="C16" s="69">
        <f>'Basic T2'!O16</f>
        <v>0.52210869832812701</v>
      </c>
      <c r="D16" s="69">
        <f>'Basic T2'!Z16</f>
        <v>2.9384789849166384</v>
      </c>
      <c r="E16" s="69">
        <f>'Basic T2'!AK16</f>
        <v>0.75107245272322776</v>
      </c>
      <c r="F16" s="69">
        <f>'Basic T2'!AV16</f>
        <v>0.60829528432218449</v>
      </c>
      <c r="G16" s="69">
        <f>'Basic T2'!BG16</f>
        <v>3.2045574383544948</v>
      </c>
      <c r="H16" s="69">
        <f>'Basic T2'!BR16</f>
        <v>3.2730158711173623</v>
      </c>
      <c r="I16" s="69">
        <f>'Basic T2'!CC16</f>
        <v>1.3778652833318212</v>
      </c>
      <c r="J16" s="69">
        <f>'Basic T2'!CN16</f>
        <v>0.20332825059436957</v>
      </c>
      <c r="K16" s="309">
        <f t="shared" si="12"/>
        <v>12.906496314839249</v>
      </c>
      <c r="L16" s="97"/>
      <c r="M16" s="97">
        <f t="shared" si="0"/>
        <v>0.23111323772301989</v>
      </c>
      <c r="N16" s="97">
        <f t="shared" si="1"/>
        <v>0.67216737869636267</v>
      </c>
      <c r="O16" s="97">
        <f t="shared" si="2"/>
        <v>1.8173524019362126</v>
      </c>
      <c r="P16" s="97">
        <f t="shared" si="3"/>
        <v>1.5175392337385629</v>
      </c>
      <c r="Q16" s="97">
        <f t="shared" si="4"/>
        <v>1.4471940505612835</v>
      </c>
      <c r="R16" s="97">
        <f t="shared" si="5"/>
        <v>1.4399182879730033</v>
      </c>
      <c r="S16" s="97">
        <f t="shared" si="6"/>
        <v>1.6298520890588357</v>
      </c>
      <c r="T16" s="97">
        <f t="shared" si="7"/>
        <v>1.4256767750168309</v>
      </c>
      <c r="U16" s="97">
        <f t="shared" si="8"/>
        <v>0.57241731329515488</v>
      </c>
      <c r="V16" s="97">
        <f t="shared" si="9"/>
        <v>1.4365387619973251</v>
      </c>
      <c r="W16" s="97"/>
      <c r="X16" s="97">
        <f t="shared" si="10"/>
        <v>0.21519435231302947</v>
      </c>
      <c r="Y16" s="97">
        <f t="shared" si="11"/>
        <v>4.0453170681793198</v>
      </c>
      <c r="Z16" s="97">
        <f t="shared" si="11"/>
        <v>22.767441397229714</v>
      </c>
      <c r="AA16" s="97">
        <f t="shared" si="11"/>
        <v>5.8193365139668618</v>
      </c>
      <c r="AB16" s="97">
        <f t="shared" si="11"/>
        <v>4.7130938519913945</v>
      </c>
      <c r="AC16" s="97">
        <f t="shared" si="11"/>
        <v>24.829026872847386</v>
      </c>
      <c r="AD16" s="97">
        <f t="shared" si="11"/>
        <v>25.359445284575109</v>
      </c>
      <c r="AE16" s="97">
        <f t="shared" si="11"/>
        <v>10.675750023246975</v>
      </c>
      <c r="AF16" s="97">
        <f t="shared" si="11"/>
        <v>1.57539463565021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0.18274897899019305</v>
      </c>
      <c r="C17" s="69">
        <f>'Basic T2'!O17</f>
        <v>2.1419046687588499</v>
      </c>
      <c r="D17" s="69">
        <f>'Basic T2'!Z17</f>
        <v>4.2064237708426147</v>
      </c>
      <c r="E17" s="69">
        <f>'Basic T2'!AK17</f>
        <v>0.56724402086092574</v>
      </c>
      <c r="F17" s="69">
        <f>'Basic T2'!AV17</f>
        <v>0.65016408165921613</v>
      </c>
      <c r="G17" s="69">
        <f>'Basic T2'!BG17</f>
        <v>2.0522792090766742</v>
      </c>
      <c r="H17" s="69">
        <f>'Basic T2'!BR17</f>
        <v>0.81462486996021954</v>
      </c>
      <c r="I17" s="69">
        <f>'Basic T2'!CC17</f>
        <v>0.59288250152260824</v>
      </c>
      <c r="J17" s="69">
        <f>'Basic T2'!CN17</f>
        <v>0.2528494219319134</v>
      </c>
      <c r="K17" s="309">
        <f t="shared" si="12"/>
        <v>11.461121523603214</v>
      </c>
      <c r="L17" s="97"/>
      <c r="M17" s="97">
        <f t="shared" si="0"/>
        <v>1.5206895096196105</v>
      </c>
      <c r="N17" s="97">
        <f t="shared" si="1"/>
        <v>2.757507107671906</v>
      </c>
      <c r="O17" s="97">
        <f t="shared" si="2"/>
        <v>2.601534461448352</v>
      </c>
      <c r="P17" s="97">
        <f t="shared" si="3"/>
        <v>1.146114537470972</v>
      </c>
      <c r="Q17" s="97">
        <f t="shared" si="4"/>
        <v>1.5468040195549204</v>
      </c>
      <c r="R17" s="97">
        <f t="shared" si="5"/>
        <v>0.92215989946296384</v>
      </c>
      <c r="S17" s="97">
        <f t="shared" si="6"/>
        <v>0.40565585331264581</v>
      </c>
      <c r="T17" s="97">
        <f t="shared" si="7"/>
        <v>0.61345533773137817</v>
      </c>
      <c r="U17" s="97">
        <f t="shared" si="8"/>
        <v>0.71183117125833761</v>
      </c>
      <c r="V17" s="97">
        <f t="shared" si="9"/>
        <v>1.2756634273926049</v>
      </c>
      <c r="W17" s="97"/>
      <c r="X17" s="97">
        <f t="shared" si="10"/>
        <v>1.5945121828944655</v>
      </c>
      <c r="Y17" s="97">
        <f t="shared" si="11"/>
        <v>18.688438686805455</v>
      </c>
      <c r="Z17" s="97">
        <f t="shared" si="11"/>
        <v>36.701676726660992</v>
      </c>
      <c r="AA17" s="97">
        <f t="shared" si="11"/>
        <v>4.949288947793935</v>
      </c>
      <c r="AB17" s="97">
        <f t="shared" si="11"/>
        <v>5.6727788839884292</v>
      </c>
      <c r="AC17" s="97">
        <f t="shared" si="11"/>
        <v>17.906443142149552</v>
      </c>
      <c r="AD17" s="97">
        <f t="shared" si="11"/>
        <v>7.1077238670104679</v>
      </c>
      <c r="AE17" s="97">
        <f t="shared" si="11"/>
        <v>5.1729885273584841</v>
      </c>
      <c r="AF17" s="97">
        <f t="shared" si="11"/>
        <v>2.2061490353382198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0.4018737930012885</v>
      </c>
      <c r="C18" s="69">
        <f>'Basic T2'!O18</f>
        <v>4.6653310251949085</v>
      </c>
      <c r="D18" s="69">
        <f>'Basic T2'!Z18</f>
        <v>9.8751850759282895</v>
      </c>
      <c r="E18" s="69">
        <f>'Basic T2'!AK18</f>
        <v>2.9904553865058876</v>
      </c>
      <c r="F18" s="69">
        <f>'Basic T2'!AV18</f>
        <v>2.3868066574745872</v>
      </c>
      <c r="G18" s="69">
        <f>'Basic T2'!BG18</f>
        <v>10.187341245975984</v>
      </c>
      <c r="H18" s="69">
        <f>'Basic T2'!BR18</f>
        <v>6.8748597334177681</v>
      </c>
      <c r="I18" s="69">
        <f>'Basic T2'!CC18</f>
        <v>3.0646514018887414</v>
      </c>
      <c r="J18" s="69">
        <f>'Basic T2'!CN18</f>
        <v>0.79815138258120566</v>
      </c>
      <c r="K18" s="309">
        <f t="shared" si="12"/>
        <v>41.244655701968661</v>
      </c>
      <c r="L18" s="97"/>
      <c r="M18" s="97">
        <f t="shared" si="0"/>
        <v>3.3440693599765465</v>
      </c>
      <c r="N18" s="97">
        <f t="shared" si="1"/>
        <v>6.006188626999819</v>
      </c>
      <c r="O18" s="97">
        <f t="shared" si="2"/>
        <v>6.1074764901924405</v>
      </c>
      <c r="P18" s="97">
        <f t="shared" si="3"/>
        <v>6.0422045294208351</v>
      </c>
      <c r="Q18" s="97">
        <f t="shared" si="4"/>
        <v>5.6784467734058222</v>
      </c>
      <c r="R18" s="97">
        <f t="shared" si="5"/>
        <v>4.5775241193476131</v>
      </c>
      <c r="S18" s="97">
        <f t="shared" si="6"/>
        <v>3.4234494850378425</v>
      </c>
      <c r="T18" s="97">
        <f t="shared" si="7"/>
        <v>3.1709938410164207</v>
      </c>
      <c r="U18" s="97">
        <f t="shared" si="8"/>
        <v>2.2469856927623542</v>
      </c>
      <c r="V18" s="97">
        <f t="shared" si="9"/>
        <v>4.5906762916741233</v>
      </c>
      <c r="W18" s="97"/>
      <c r="X18" s="97">
        <f t="shared" si="10"/>
        <v>0.97436573578211871</v>
      </c>
      <c r="Y18" s="97">
        <f t="shared" si="11"/>
        <v>11.311358879817794</v>
      </c>
      <c r="Z18" s="97">
        <f t="shared" si="11"/>
        <v>23.942944626052327</v>
      </c>
      <c r="AA18" s="97">
        <f t="shared" si="11"/>
        <v>7.2505281850689549</v>
      </c>
      <c r="AB18" s="97">
        <f t="shared" si="11"/>
        <v>5.7869477071684265</v>
      </c>
      <c r="AC18" s="97">
        <f t="shared" si="11"/>
        <v>24.699784911744892</v>
      </c>
      <c r="AD18" s="97">
        <f t="shared" si="11"/>
        <v>16.668486174536358</v>
      </c>
      <c r="AE18" s="97">
        <f t="shared" si="11"/>
        <v>7.430420619907034</v>
      </c>
      <c r="AF18" s="97">
        <f t="shared" si="11"/>
        <v>1.9351631599220958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0.40209617279584864</v>
      </c>
      <c r="C19" s="69">
        <f>'Basic T2'!O19</f>
        <v>4.5611984505953735</v>
      </c>
      <c r="D19" s="69">
        <f>'Basic T2'!Z19</f>
        <v>15.796814581848137</v>
      </c>
      <c r="E19" s="69">
        <f>'Basic T2'!AK19</f>
        <v>6.0211882343180472</v>
      </c>
      <c r="F19" s="69">
        <f>'Basic T2'!AV19</f>
        <v>5.4957627641765034</v>
      </c>
      <c r="G19" s="69">
        <f>'Basic T2'!BG19</f>
        <v>20.252971641175154</v>
      </c>
      <c r="H19" s="69">
        <f>'Basic T2'!BR19</f>
        <v>20.950033749101468</v>
      </c>
      <c r="I19" s="69">
        <f>'Basic T2'!CC19</f>
        <v>7.6719329402231029</v>
      </c>
      <c r="J19" s="69">
        <f>'Basic T2'!CN19</f>
        <v>2.3125355673341339</v>
      </c>
      <c r="K19" s="309">
        <f t="shared" si="12"/>
        <v>83.464534101567764</v>
      </c>
      <c r="L19" s="97"/>
      <c r="M19" s="97">
        <f t="shared" si="0"/>
        <v>3.3459198251479942</v>
      </c>
      <c r="N19" s="97">
        <f t="shared" si="1"/>
        <v>5.8721274249367124</v>
      </c>
      <c r="O19" s="97">
        <f t="shared" si="2"/>
        <v>9.7698091667914806</v>
      </c>
      <c r="P19" s="97">
        <f t="shared" si="3"/>
        <v>12.165789526925725</v>
      </c>
      <c r="Q19" s="97">
        <f t="shared" si="4"/>
        <v>13.074957805196336</v>
      </c>
      <c r="R19" s="97">
        <f t="shared" si="5"/>
        <v>9.1003593516181134</v>
      </c>
      <c r="S19" s="97">
        <f t="shared" si="6"/>
        <v>10.432413900935151</v>
      </c>
      <c r="T19" s="97">
        <f t="shared" si="7"/>
        <v>7.9381465987111461</v>
      </c>
      <c r="U19" s="97">
        <f t="shared" si="8"/>
        <v>6.5103368198139986</v>
      </c>
      <c r="V19" s="97">
        <f t="shared" si="9"/>
        <v>9.2898983243883606</v>
      </c>
      <c r="W19" s="97"/>
      <c r="X19" s="97">
        <f t="shared" si="10"/>
        <v>0.48175692481136823</v>
      </c>
      <c r="Y19" s="97">
        <f t="shared" si="11"/>
        <v>5.4648342552836437</v>
      </c>
      <c r="Z19" s="97">
        <f t="shared" si="11"/>
        <v>18.926379631646942</v>
      </c>
      <c r="AA19" s="97">
        <f t="shared" si="11"/>
        <v>7.2140679860392911</v>
      </c>
      <c r="AB19" s="97">
        <f t="shared" si="11"/>
        <v>6.5845485430838497</v>
      </c>
      <c r="AC19" s="97">
        <f t="shared" si="11"/>
        <v>24.265362359213995</v>
      </c>
      <c r="AD19" s="97">
        <f t="shared" si="11"/>
        <v>25.100522005679</v>
      </c>
      <c r="AE19" s="97">
        <f t="shared" si="11"/>
        <v>9.1918477983560649</v>
      </c>
      <c r="AF19" s="97">
        <f t="shared" si="11"/>
        <v>2.770680495885852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2.5036817607825095E-2</v>
      </c>
      <c r="C20" s="69">
        <f>'Basic T2'!O20</f>
        <v>0.63862581965317133</v>
      </c>
      <c r="D20" s="69">
        <f>'Basic T2'!Z20</f>
        <v>2.4053585624249445</v>
      </c>
      <c r="E20" s="69">
        <f>'Basic T2'!AK20</f>
        <v>1.0601279139307771</v>
      </c>
      <c r="F20" s="69">
        <f>'Basic T2'!AV20</f>
        <v>0.88245121667971871</v>
      </c>
      <c r="G20" s="69">
        <f>'Basic T2'!BG20</f>
        <v>3.6343662597922264</v>
      </c>
      <c r="H20" s="69">
        <f>'Basic T2'!BR20</f>
        <v>3.6593674761224322</v>
      </c>
      <c r="I20" s="69">
        <f>'Basic T2'!CC20</f>
        <v>3.1283077034050093</v>
      </c>
      <c r="J20" s="69">
        <f>'Basic T2'!CN20</f>
        <v>0.88570763997529101</v>
      </c>
      <c r="K20" s="309">
        <f t="shared" si="12"/>
        <v>16.319349409591396</v>
      </c>
      <c r="L20" s="97"/>
      <c r="M20" s="97">
        <f t="shared" si="0"/>
        <v>0.20833618935032364</v>
      </c>
      <c r="N20" s="97">
        <f t="shared" si="1"/>
        <v>0.82217255628694996</v>
      </c>
      <c r="O20" s="97">
        <f t="shared" si="2"/>
        <v>1.4876349919054535</v>
      </c>
      <c r="P20" s="97">
        <f t="shared" si="3"/>
        <v>2.1419846997959522</v>
      </c>
      <c r="Q20" s="97">
        <f t="shared" si="4"/>
        <v>2.0994378611902054</v>
      </c>
      <c r="R20" s="97">
        <f t="shared" si="5"/>
        <v>1.633046229732757</v>
      </c>
      <c r="S20" s="97">
        <f t="shared" si="6"/>
        <v>1.8222422256559363</v>
      </c>
      <c r="T20" s="97">
        <f t="shared" si="7"/>
        <v>3.2368589961611685</v>
      </c>
      <c r="U20" s="97">
        <f t="shared" si="8"/>
        <v>2.4934773508236132</v>
      </c>
      <c r="V20" s="97">
        <f t="shared" si="9"/>
        <v>1.8164014017113359</v>
      </c>
      <c r="W20" s="97"/>
      <c r="X20" s="97">
        <f t="shared" si="10"/>
        <v>0.1534179885449978</v>
      </c>
      <c r="Y20" s="97">
        <f t="shared" si="11"/>
        <v>3.9133044070851919</v>
      </c>
      <c r="Z20" s="97">
        <f t="shared" si="11"/>
        <v>14.739304258117297</v>
      </c>
      <c r="AA20" s="97">
        <f t="shared" si="11"/>
        <v>6.4961407916648106</v>
      </c>
      <c r="AB20" s="97">
        <f t="shared" si="11"/>
        <v>5.4073921363622146</v>
      </c>
      <c r="AC20" s="97">
        <f t="shared" si="11"/>
        <v>22.27028889801327</v>
      </c>
      <c r="AD20" s="97">
        <f t="shared" si="11"/>
        <v>22.4234887327782</v>
      </c>
      <c r="AE20" s="97">
        <f t="shared" si="11"/>
        <v>19.169316281483649</v>
      </c>
      <c r="AF20" s="97">
        <f t="shared" si="11"/>
        <v>5.4273465059503696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1.6912136391910498E-2</v>
      </c>
      <c r="C21" s="69">
        <f>'Basic T2'!O21</f>
        <v>9.2353881792255857E-2</v>
      </c>
      <c r="D21" s="69">
        <f>'Basic T2'!Z21</f>
        <v>0.90305236043750714</v>
      </c>
      <c r="E21" s="69">
        <f>'Basic T2'!AK21</f>
        <v>0.50238976184034057</v>
      </c>
      <c r="F21" s="69">
        <f>'Basic T2'!AV21</f>
        <v>0.67421920915070088</v>
      </c>
      <c r="G21" s="69">
        <f>'Basic T2'!BG21</f>
        <v>1.4981043620029852</v>
      </c>
      <c r="H21" s="69">
        <f>'Basic T2'!BR21</f>
        <v>2.2744448898368255</v>
      </c>
      <c r="I21" s="69">
        <f>'Basic T2'!CC21</f>
        <v>1.2689387879041718</v>
      </c>
      <c r="J21" s="69">
        <f>'Basic T2'!CN21</f>
        <v>0.97739979039697822</v>
      </c>
      <c r="K21" s="309">
        <f t="shared" si="12"/>
        <v>8.2078151797536751</v>
      </c>
      <c r="L21" s="97"/>
      <c r="M21" s="97">
        <f t="shared" si="0"/>
        <v>0.14072914956101873</v>
      </c>
      <c r="N21" s="97">
        <f t="shared" si="1"/>
        <v>0.11889720825474731</v>
      </c>
      <c r="O21" s="97">
        <f t="shared" si="2"/>
        <v>0.55850812094946056</v>
      </c>
      <c r="P21" s="97">
        <f t="shared" si="3"/>
        <v>1.0150767365478583</v>
      </c>
      <c r="Q21" s="97">
        <f t="shared" si="4"/>
        <v>1.6040335235284073</v>
      </c>
      <c r="R21" s="97">
        <f t="shared" si="5"/>
        <v>0.67315000889729681</v>
      </c>
      <c r="S21" s="97">
        <f t="shared" si="6"/>
        <v>1.1325972439859333</v>
      </c>
      <c r="T21" s="97">
        <f t="shared" si="7"/>
        <v>1.3129705644795715</v>
      </c>
      <c r="U21" s="97">
        <f t="shared" si="8"/>
        <v>2.7516125299795333</v>
      </c>
      <c r="V21" s="97">
        <f t="shared" si="9"/>
        <v>0.91355890625945246</v>
      </c>
      <c r="W21" s="97"/>
      <c r="X21" s="97">
        <f t="shared" si="10"/>
        <v>0.20604918631242924</v>
      </c>
      <c r="Y21" s="97">
        <f t="shared" si="11"/>
        <v>1.1251944612503748</v>
      </c>
      <c r="Z21" s="97">
        <f t="shared" si="11"/>
        <v>11.002347648678521</v>
      </c>
      <c r="AA21" s="97">
        <f t="shared" si="11"/>
        <v>6.1208707900683725</v>
      </c>
      <c r="AB21" s="97">
        <f t="shared" si="11"/>
        <v>8.214356614824931</v>
      </c>
      <c r="AC21" s="97">
        <f t="shared" si="11"/>
        <v>18.252169782019202</v>
      </c>
      <c r="AD21" s="97">
        <f t="shared" si="11"/>
        <v>27.710722525127373</v>
      </c>
      <c r="AE21" s="97">
        <f t="shared" si="11"/>
        <v>15.460128671443282</v>
      </c>
      <c r="AF21" s="97">
        <f t="shared" si="11"/>
        <v>11.908160320275522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2.562763950017698E-2</v>
      </c>
      <c r="C22" s="69">
        <f>'Basic T2'!O22</f>
        <v>0.40948463175829258</v>
      </c>
      <c r="D22" s="69">
        <f>'Basic T2'!Z22</f>
        <v>1.2216924281428143</v>
      </c>
      <c r="E22" s="69">
        <f>'Basic T2'!AK22</f>
        <v>0.47152028461356144</v>
      </c>
      <c r="F22" s="69">
        <f>'Basic T2'!AV22</f>
        <v>1.8625543541240042</v>
      </c>
      <c r="G22" s="69">
        <f>'Basic T2'!BG22</f>
        <v>16.754471672018521</v>
      </c>
      <c r="H22" s="69">
        <f>'Basic T2'!BR22</f>
        <v>7.897118332790118</v>
      </c>
      <c r="I22" s="69">
        <f>'Basic T2'!CC22</f>
        <v>2.7236268113312856</v>
      </c>
      <c r="J22" s="69">
        <f>'Basic T2'!CN22</f>
        <v>1.065693368225699</v>
      </c>
      <c r="K22" s="309">
        <f t="shared" si="12"/>
        <v>32.431789522504474</v>
      </c>
      <c r="L22" s="97"/>
      <c r="M22" s="97">
        <f t="shared" si="0"/>
        <v>0.21325253229635635</v>
      </c>
      <c r="N22" s="97">
        <f t="shared" si="1"/>
        <v>0.52717415439885429</v>
      </c>
      <c r="O22" s="97">
        <f t="shared" si="2"/>
        <v>0.7555765006689722</v>
      </c>
      <c r="P22" s="97">
        <f t="shared" si="3"/>
        <v>0.9527050670148004</v>
      </c>
      <c r="Q22" s="97">
        <f t="shared" si="4"/>
        <v>4.431199204739535</v>
      </c>
      <c r="R22" s="97">
        <f t="shared" si="5"/>
        <v>7.5283625367791966</v>
      </c>
      <c r="S22" s="97">
        <f t="shared" si="6"/>
        <v>3.9324999691641507</v>
      </c>
      <c r="T22" s="97">
        <f t="shared" si="7"/>
        <v>2.8181358044950788</v>
      </c>
      <c r="U22" s="97">
        <f t="shared" si="8"/>
        <v>3.0001799201685118</v>
      </c>
      <c r="V22" s="97">
        <f t="shared" si="9"/>
        <v>3.6097730657118832</v>
      </c>
      <c r="W22" s="97"/>
      <c r="X22" s="97">
        <f t="shared" si="10"/>
        <v>7.9020121545849073E-2</v>
      </c>
      <c r="Y22" s="97">
        <f t="shared" si="11"/>
        <v>1.2626026432311128</v>
      </c>
      <c r="Z22" s="97">
        <f t="shared" si="11"/>
        <v>3.7669596594263783</v>
      </c>
      <c r="AA22" s="97">
        <f t="shared" si="11"/>
        <v>1.4538830312967241</v>
      </c>
      <c r="AB22" s="97">
        <f t="shared" si="11"/>
        <v>5.7429897688241178</v>
      </c>
      <c r="AC22" s="97">
        <f t="shared" si="11"/>
        <v>51.660645060589594</v>
      </c>
      <c r="AD22" s="97">
        <f t="shared" si="11"/>
        <v>24.349930882815745</v>
      </c>
      <c r="AE22" s="97">
        <f t="shared" si="11"/>
        <v>8.3980158092767478</v>
      </c>
      <c r="AF22" s="97">
        <f t="shared" si="11"/>
        <v>3.2859530229937284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5.1349325387717148E-3</v>
      </c>
      <c r="C23" s="69">
        <f>'Basic T2'!O23</f>
        <v>0.17429692145380235</v>
      </c>
      <c r="D23" s="69">
        <f>'Basic T2'!Z23</f>
        <v>0.56598389365605151</v>
      </c>
      <c r="E23" s="69">
        <f>'Basic T2'!AK23</f>
        <v>0.43077181047116797</v>
      </c>
      <c r="F23" s="69">
        <f>'Basic T2'!AV23</f>
        <v>0.62091744158087314</v>
      </c>
      <c r="G23" s="69">
        <f>'Basic T2'!BG23</f>
        <v>11.5028627522198</v>
      </c>
      <c r="H23" s="69">
        <f>'Basic T2'!BR23</f>
        <v>9.4131321346751342</v>
      </c>
      <c r="I23" s="69">
        <f>'Basic T2'!CC23</f>
        <v>2.9723640280661994</v>
      </c>
      <c r="J23" s="69">
        <f>'Basic T2'!CN23</f>
        <v>1.569618467968724</v>
      </c>
      <c r="K23" s="309">
        <f t="shared" si="12"/>
        <v>27.255082382630523</v>
      </c>
      <c r="L23" s="97"/>
      <c r="M23" s="97">
        <f t="shared" si="0"/>
        <v>4.2728764272513826E-2</v>
      </c>
      <c r="N23" s="97">
        <f t="shared" si="1"/>
        <v>0.22439140581952008</v>
      </c>
      <c r="O23" s="97">
        <f t="shared" si="2"/>
        <v>0.35004238378863722</v>
      </c>
      <c r="P23" s="97">
        <f t="shared" si="3"/>
        <v>0.87037291916161486</v>
      </c>
      <c r="Q23" s="97">
        <f t="shared" si="4"/>
        <v>1.4772233987426977</v>
      </c>
      <c r="R23" s="97">
        <f t="shared" si="5"/>
        <v>5.1686333478453035</v>
      </c>
      <c r="S23" s="97">
        <f t="shared" si="6"/>
        <v>4.6874239778891065</v>
      </c>
      <c r="T23" s="97">
        <f t="shared" si="7"/>
        <v>3.0755041243672432</v>
      </c>
      <c r="U23" s="97">
        <f t="shared" si="8"/>
        <v>4.4188487517434734</v>
      </c>
      <c r="V23" s="97">
        <f t="shared" si="9"/>
        <v>3.0335872222008851</v>
      </c>
      <c r="W23" s="97"/>
      <c r="X23" s="97">
        <f t="shared" si="10"/>
        <v>1.8840275243652071E-2</v>
      </c>
      <c r="Y23" s="97">
        <f t="shared" si="11"/>
        <v>0.63950245685142593</v>
      </c>
      <c r="Z23" s="97">
        <f t="shared" si="11"/>
        <v>2.0766178054803799</v>
      </c>
      <c r="AA23" s="97">
        <f t="shared" si="11"/>
        <v>1.5805192016065814</v>
      </c>
      <c r="AB23" s="97">
        <f t="shared" si="11"/>
        <v>2.2781712154228511</v>
      </c>
      <c r="AC23" s="97">
        <f t="shared" si="11"/>
        <v>42.204468842664348</v>
      </c>
      <c r="AD23" s="97">
        <f t="shared" si="11"/>
        <v>34.537162656584222</v>
      </c>
      <c r="AE23" s="97">
        <f t="shared" si="11"/>
        <v>10.905723880550317</v>
      </c>
      <c r="AF23" s="97">
        <f t="shared" si="11"/>
        <v>5.7589936655962228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3.897404083264449E-2</v>
      </c>
      <c r="C24" s="69">
        <f>'Basic T2'!O24</f>
        <v>0.42621151796390927</v>
      </c>
      <c r="D24" s="69">
        <f>'Basic T2'!Z24</f>
        <v>1.2231469511400805</v>
      </c>
      <c r="E24" s="69">
        <f>'Basic T2'!AK24</f>
        <v>0.60858443622360614</v>
      </c>
      <c r="F24" s="69">
        <f>'Basic T2'!AV24</f>
        <v>0.50148916118623577</v>
      </c>
      <c r="G24" s="69">
        <f>'Basic T2'!BG24</f>
        <v>4.4365453663695078</v>
      </c>
      <c r="H24" s="69">
        <f>'Basic T2'!BR24</f>
        <v>4.7723551415314631</v>
      </c>
      <c r="I24" s="69">
        <f>'Basic T2'!CC24</f>
        <v>2.7802557783898618</v>
      </c>
      <c r="J24" s="69">
        <f>'Basic T2'!CN24</f>
        <v>1.3696981384241167</v>
      </c>
      <c r="K24" s="309">
        <f t="shared" si="12"/>
        <v>16.157260532061425</v>
      </c>
      <c r="L24" s="97"/>
      <c r="M24" s="97">
        <f t="shared" si="0"/>
        <v>0.32431051253571885</v>
      </c>
      <c r="N24" s="97">
        <f t="shared" si="1"/>
        <v>0.54870849636746044</v>
      </c>
      <c r="O24" s="97">
        <f t="shared" si="2"/>
        <v>0.75647607520270954</v>
      </c>
      <c r="P24" s="97">
        <f t="shared" si="3"/>
        <v>1.2296427004657</v>
      </c>
      <c r="Q24" s="97">
        <f t="shared" si="4"/>
        <v>1.1930918243076387</v>
      </c>
      <c r="R24" s="97">
        <f t="shared" si="5"/>
        <v>1.993492995943192</v>
      </c>
      <c r="S24" s="97">
        <f t="shared" si="6"/>
        <v>2.3764727405676616</v>
      </c>
      <c r="T24" s="97">
        <f t="shared" si="7"/>
        <v>2.8767297788881199</v>
      </c>
      <c r="U24" s="97">
        <f t="shared" si="8"/>
        <v>3.85602554554128</v>
      </c>
      <c r="V24" s="97">
        <f t="shared" si="9"/>
        <v>1.7983603354311923</v>
      </c>
      <c r="W24" s="97"/>
      <c r="X24" s="97">
        <f t="shared" si="10"/>
        <v>0.24121688670741501</v>
      </c>
      <c r="Y24" s="97">
        <f t="shared" ref="Y24:AG32" si="13">IF($K24&gt;0,C24/$K24*100,0)</f>
        <v>2.6378946920993362</v>
      </c>
      <c r="Z24" s="97">
        <f t="shared" si="13"/>
        <v>7.5702619804449309</v>
      </c>
      <c r="AA24" s="97">
        <f t="shared" si="13"/>
        <v>3.7666313235215245</v>
      </c>
      <c r="AB24" s="97">
        <f t="shared" si="13"/>
        <v>3.1038006733326671</v>
      </c>
      <c r="AC24" s="97">
        <f t="shared" si="13"/>
        <v>27.458524652529515</v>
      </c>
      <c r="AD24" s="97">
        <f t="shared" si="13"/>
        <v>29.536907770110592</v>
      </c>
      <c r="AE24" s="97">
        <f t="shared" si="13"/>
        <v>17.207470120772651</v>
      </c>
      <c r="AF24" s="97">
        <f t="shared" si="13"/>
        <v>8.4772919004813723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3.3131266282902597E-2</v>
      </c>
      <c r="C25" s="69">
        <f>'Basic T2'!O25</f>
        <v>1.8943001137874413</v>
      </c>
      <c r="D25" s="69">
        <f>'Basic T2'!Z25</f>
        <v>7.0299688283888697</v>
      </c>
      <c r="E25" s="69">
        <f>'Basic T2'!AK25</f>
        <v>5.8244730150319004</v>
      </c>
      <c r="F25" s="69">
        <f>'Basic T2'!AV25</f>
        <v>3.2164250943078385</v>
      </c>
      <c r="G25" s="69">
        <f>'Basic T2'!BG25</f>
        <v>24.674283760044514</v>
      </c>
      <c r="H25" s="69">
        <f>'Basic T2'!BR25</f>
        <v>17.251997974074111</v>
      </c>
      <c r="I25" s="69">
        <f>'Basic T2'!CC25</f>
        <v>2.3080736652287928</v>
      </c>
      <c r="J25" s="69">
        <f>'Basic T2'!CN25</f>
        <v>0.69748300838347166</v>
      </c>
      <c r="K25" s="309">
        <f t="shared" si="12"/>
        <v>62.930136725529835</v>
      </c>
      <c r="L25" s="97"/>
      <c r="M25" s="97">
        <f t="shared" si="0"/>
        <v>0.27569165833494247</v>
      </c>
      <c r="N25" s="97">
        <f t="shared" si="1"/>
        <v>2.4387388029082593</v>
      </c>
      <c r="O25" s="97">
        <f t="shared" si="2"/>
        <v>4.347804017448726</v>
      </c>
      <c r="P25" s="97">
        <f t="shared" si="3"/>
        <v>11.768327122256466</v>
      </c>
      <c r="Q25" s="97">
        <f t="shared" si="4"/>
        <v>7.6521902775312363</v>
      </c>
      <c r="R25" s="97">
        <f t="shared" si="5"/>
        <v>11.087007523562162</v>
      </c>
      <c r="S25" s="97">
        <f t="shared" si="6"/>
        <v>8.590916159805948</v>
      </c>
      <c r="T25" s="97">
        <f t="shared" si="7"/>
        <v>2.3881630950071764</v>
      </c>
      <c r="U25" s="97">
        <f t="shared" si="8"/>
        <v>1.9635803119379447</v>
      </c>
      <c r="V25" s="97">
        <f t="shared" si="9"/>
        <v>7.0043471519126212</v>
      </c>
      <c r="W25" s="97"/>
      <c r="X25" s="97">
        <f t="shared" si="10"/>
        <v>5.2647694740287652E-2</v>
      </c>
      <c r="Y25" s="97">
        <f t="shared" si="13"/>
        <v>3.010163670944245</v>
      </c>
      <c r="Z25" s="97">
        <f t="shared" si="13"/>
        <v>11.171068734603455</v>
      </c>
      <c r="AA25" s="97">
        <f t="shared" si="13"/>
        <v>9.2554590186818988</v>
      </c>
      <c r="AB25" s="97">
        <f t="shared" si="13"/>
        <v>5.1111045703528273</v>
      </c>
      <c r="AC25" s="97">
        <f t="shared" si="13"/>
        <v>39.209010251577155</v>
      </c>
      <c r="AD25" s="97">
        <f t="shared" si="13"/>
        <v>27.414524855267363</v>
      </c>
      <c r="AE25" s="97">
        <f t="shared" si="13"/>
        <v>3.6676762284745541</v>
      </c>
      <c r="AF25" s="97">
        <f t="shared" si="13"/>
        <v>1.1083449753582262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2.1527047560040233E-2</v>
      </c>
      <c r="C26" s="69">
        <f>'Basic T2'!O26</f>
        <v>0.37721042908341207</v>
      </c>
      <c r="D26" s="69">
        <f>'Basic T2'!Z26</f>
        <v>1.86900999854108</v>
      </c>
      <c r="E26" s="69">
        <f>'Basic T2'!AK26</f>
        <v>1.2795182262930715</v>
      </c>
      <c r="F26" s="69">
        <f>'Basic T2'!AV26</f>
        <v>1.6428974610291429</v>
      </c>
      <c r="G26" s="69">
        <f>'Basic T2'!BG26</f>
        <v>5.4778989942916194</v>
      </c>
      <c r="H26" s="69">
        <f>'Basic T2'!BR26</f>
        <v>5.5422660804607933</v>
      </c>
      <c r="I26" s="69">
        <f>'Basic T2'!CC26</f>
        <v>3.1281634232131363</v>
      </c>
      <c r="J26" s="69">
        <f>'Basic T2'!CN26</f>
        <v>1.0710790743195628</v>
      </c>
      <c r="K26" s="309">
        <f t="shared" si="12"/>
        <v>20.409570734791856</v>
      </c>
      <c r="L26" s="97"/>
      <c r="M26" s="97">
        <f t="shared" si="0"/>
        <v>0.17913071568729444</v>
      </c>
      <c r="N26" s="97">
        <f t="shared" si="1"/>
        <v>0.48562405902416311</v>
      </c>
      <c r="O26" s="97">
        <f t="shared" si="2"/>
        <v>1.1559210828209439</v>
      </c>
      <c r="P26" s="97">
        <f t="shared" si="3"/>
        <v>2.5852620498103152</v>
      </c>
      <c r="Q26" s="97">
        <f t="shared" si="4"/>
        <v>3.908613945500059</v>
      </c>
      <c r="R26" s="97">
        <f t="shared" si="5"/>
        <v>2.4614091316146567</v>
      </c>
      <c r="S26" s="97">
        <f t="shared" si="6"/>
        <v>2.7598625564486441</v>
      </c>
      <c r="T26" s="97">
        <f t="shared" si="7"/>
        <v>3.2367097094920458</v>
      </c>
      <c r="U26" s="97">
        <f t="shared" si="8"/>
        <v>3.0153419618593982</v>
      </c>
      <c r="V26" s="97">
        <f t="shared" si="9"/>
        <v>2.2716575250980422</v>
      </c>
      <c r="W26" s="97"/>
      <c r="X26" s="97">
        <f t="shared" si="10"/>
        <v>0.10547525883698981</v>
      </c>
      <c r="Y26" s="97">
        <f t="shared" si="13"/>
        <v>1.8482036392876589</v>
      </c>
      <c r="Z26" s="97">
        <f t="shared" si="13"/>
        <v>9.157517435459873</v>
      </c>
      <c r="AA26" s="97">
        <f t="shared" si="13"/>
        <v>6.2692069466796676</v>
      </c>
      <c r="AB26" s="97">
        <f t="shared" si="13"/>
        <v>8.049642407365889</v>
      </c>
      <c r="AC26" s="97">
        <f t="shared" si="13"/>
        <v>26.839854034526734</v>
      </c>
      <c r="AD26" s="97">
        <f t="shared" si="13"/>
        <v>27.155231006465925</v>
      </c>
      <c r="AE26" s="97">
        <f t="shared" si="13"/>
        <v>15.32694373566911</v>
      </c>
      <c r="AF26" s="97">
        <f t="shared" si="13"/>
        <v>5.2479255357081671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1.7345864019334518E-3</v>
      </c>
      <c r="C27" s="69">
        <f>'Basic T2'!O27</f>
        <v>3.3888774517511704E-2</v>
      </c>
      <c r="D27" s="69">
        <f>'Basic T2'!Z27</f>
        <v>0.17744550411750842</v>
      </c>
      <c r="E27" s="69">
        <f>'Basic T2'!AK27</f>
        <v>5.1379084950347854E-2</v>
      </c>
      <c r="F27" s="69">
        <f>'Basic T2'!AV27</f>
        <v>4.4577905028338041E-2</v>
      </c>
      <c r="G27" s="69">
        <f>'Basic T2'!BG27</f>
        <v>0.24902012684882976</v>
      </c>
      <c r="H27" s="69">
        <f>'Basic T2'!BR27</f>
        <v>0.34232379190231527</v>
      </c>
      <c r="I27" s="69">
        <f>'Basic T2'!CC27</f>
        <v>0.21154191871769371</v>
      </c>
      <c r="J27" s="69">
        <f>'Basic T2'!CN27</f>
        <v>6.2510785169605565E-2</v>
      </c>
      <c r="K27" s="309">
        <f t="shared" si="12"/>
        <v>1.1744224776540837</v>
      </c>
      <c r="L27" s="97"/>
      <c r="M27" s="97">
        <f t="shared" si="0"/>
        <v>1.4433828082238299E-2</v>
      </c>
      <c r="N27" s="97">
        <f t="shared" si="1"/>
        <v>4.3628709515105946E-2</v>
      </c>
      <c r="O27" s="97">
        <f t="shared" si="2"/>
        <v>0.10974419581560645</v>
      </c>
      <c r="P27" s="97">
        <f t="shared" si="3"/>
        <v>0.10381125938388196</v>
      </c>
      <c r="Q27" s="97">
        <f t="shared" si="4"/>
        <v>0.10605520148883384</v>
      </c>
      <c r="R27" s="97">
        <f t="shared" si="5"/>
        <v>0.1118933399137661</v>
      </c>
      <c r="S27" s="97">
        <f t="shared" si="6"/>
        <v>0.17046576287332779</v>
      </c>
      <c r="T27" s="97">
        <f t="shared" si="7"/>
        <v>0.21888235671998157</v>
      </c>
      <c r="U27" s="97">
        <f t="shared" si="8"/>
        <v>0.17598270576841862</v>
      </c>
      <c r="V27" s="97">
        <f t="shared" si="9"/>
        <v>0.13071738223574131</v>
      </c>
      <c r="W27" s="97"/>
      <c r="X27" s="97">
        <f t="shared" si="10"/>
        <v>0.14769696893049075</v>
      </c>
      <c r="Y27" s="97">
        <f t="shared" si="13"/>
        <v>2.8855693042596346</v>
      </c>
      <c r="Z27" s="97">
        <f t="shared" si="13"/>
        <v>15.109171315586273</v>
      </c>
      <c r="AA27" s="97">
        <f t="shared" si="13"/>
        <v>4.3748383505889548</v>
      </c>
      <c r="AB27" s="97">
        <f t="shared" si="13"/>
        <v>3.7957298907785457</v>
      </c>
      <c r="AC27" s="97">
        <f t="shared" si="13"/>
        <v>21.203624043900202</v>
      </c>
      <c r="AD27" s="97">
        <f t="shared" si="13"/>
        <v>29.148266353528008</v>
      </c>
      <c r="AE27" s="97">
        <f t="shared" si="13"/>
        <v>18.012420806203405</v>
      </c>
      <c r="AF27" s="97">
        <f t="shared" si="13"/>
        <v>5.3226829662244928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0.11944302968641185</v>
      </c>
      <c r="C28" s="69">
        <f>'Basic T2'!O28</f>
        <v>1.8650527412489375</v>
      </c>
      <c r="D28" s="69">
        <f>'Basic T2'!Z28</f>
        <v>8.7218592968073914</v>
      </c>
      <c r="E28" s="69">
        <f>'Basic T2'!AK28</f>
        <v>3.3279769973988973</v>
      </c>
      <c r="F28" s="69">
        <f>'Basic T2'!AV28</f>
        <v>2.3530464184101465</v>
      </c>
      <c r="G28" s="69">
        <f>'Basic T2'!BG28</f>
        <v>23.376077509590804</v>
      </c>
      <c r="H28" s="69">
        <f>'Basic T2'!BR28</f>
        <v>21.856356200108713</v>
      </c>
      <c r="I28" s="69">
        <f>'Basic T2'!CC28</f>
        <v>12.030370997907859</v>
      </c>
      <c r="J28" s="69">
        <f>'Basic T2'!CN28</f>
        <v>4.5316116527234769</v>
      </c>
      <c r="K28" s="309">
        <f t="shared" si="12"/>
        <v>78.181794843882642</v>
      </c>
      <c r="L28" s="97"/>
      <c r="M28" s="97">
        <f t="shared" si="0"/>
        <v>0.99390849264912962</v>
      </c>
      <c r="N28" s="97">
        <f t="shared" si="1"/>
        <v>2.4010854755534123</v>
      </c>
      <c r="O28" s="97">
        <f t="shared" si="2"/>
        <v>5.3941825086260629</v>
      </c>
      <c r="P28" s="97">
        <f t="shared" si="3"/>
        <v>6.7241657502160432</v>
      </c>
      <c r="Q28" s="97">
        <f t="shared" si="4"/>
        <v>5.5981278585978167</v>
      </c>
      <c r="R28" s="97">
        <f t="shared" si="5"/>
        <v>10.503678637265454</v>
      </c>
      <c r="S28" s="97">
        <f t="shared" si="6"/>
        <v>10.883732073013185</v>
      </c>
      <c r="T28" s="97">
        <f t="shared" si="7"/>
        <v>12.447821085294621</v>
      </c>
      <c r="U28" s="97">
        <f t="shared" si="8"/>
        <v>12.757563002515793</v>
      </c>
      <c r="V28" s="97">
        <f t="shared" si="9"/>
        <v>8.7019107305388683</v>
      </c>
      <c r="W28" s="97"/>
      <c r="X28" s="97">
        <f t="shared" si="10"/>
        <v>0.15277601380848535</v>
      </c>
      <c r="Y28" s="97">
        <f t="shared" si="13"/>
        <v>2.3855332881179936</v>
      </c>
      <c r="Z28" s="97">
        <f t="shared" si="13"/>
        <v>11.155869872549793</v>
      </c>
      <c r="AA28" s="97">
        <f t="shared" si="13"/>
        <v>4.2567160347806929</v>
      </c>
      <c r="AB28" s="97">
        <f t="shared" si="13"/>
        <v>3.0097114336001476</v>
      </c>
      <c r="AC28" s="97">
        <f t="shared" si="13"/>
        <v>29.899642949192117</v>
      </c>
      <c r="AD28" s="97">
        <f t="shared" si="13"/>
        <v>27.955812787046639</v>
      </c>
      <c r="AE28" s="97">
        <f t="shared" si="13"/>
        <v>15.387688427888758</v>
      </c>
      <c r="AF28" s="97">
        <f t="shared" si="13"/>
        <v>5.7962491930153659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5.0439306036119839E-2</v>
      </c>
      <c r="C29" s="69">
        <f>'Basic T2'!O29</f>
        <v>0.55041384059668907</v>
      </c>
      <c r="D29" s="69">
        <f>'Basic T2'!Z29</f>
        <v>2.5705351136152568</v>
      </c>
      <c r="E29" s="69">
        <f>'Basic T2'!AK29</f>
        <v>0.78057869922320788</v>
      </c>
      <c r="F29" s="69">
        <f>'Basic T2'!AV29</f>
        <v>0.99662872695197069</v>
      </c>
      <c r="G29" s="69">
        <f>'Basic T2'!BG29</f>
        <v>4.6825972385052008</v>
      </c>
      <c r="H29" s="69">
        <f>'Basic T2'!BR29</f>
        <v>4.7904075590879307</v>
      </c>
      <c r="I29" s="69">
        <f>'Basic T2'!CC29</f>
        <v>1.7361461913429856</v>
      </c>
      <c r="J29" s="69">
        <f>'Basic T2'!CN29</f>
        <v>0.65991888910355134</v>
      </c>
      <c r="K29" s="309">
        <f t="shared" si="12"/>
        <v>16.817665564462914</v>
      </c>
      <c r="L29" s="97"/>
      <c r="M29" s="97">
        <f t="shared" si="0"/>
        <v>0.41971519614200775</v>
      </c>
      <c r="N29" s="97">
        <f t="shared" si="1"/>
        <v>0.70860767042720441</v>
      </c>
      <c r="O29" s="97">
        <f t="shared" si="2"/>
        <v>1.5897912447117908</v>
      </c>
      <c r="P29" s="97">
        <f t="shared" si="3"/>
        <v>1.5771565004106789</v>
      </c>
      <c r="Q29" s="97">
        <f t="shared" si="4"/>
        <v>2.3710773393065359</v>
      </c>
      <c r="R29" s="97">
        <f t="shared" si="5"/>
        <v>2.1040525965413033</v>
      </c>
      <c r="S29" s="97">
        <f t="shared" si="6"/>
        <v>2.3854622388241817</v>
      </c>
      <c r="T29" s="97">
        <f t="shared" si="7"/>
        <v>1.7963899177765561</v>
      </c>
      <c r="U29" s="97">
        <f t="shared" si="8"/>
        <v>1.857828395164673</v>
      </c>
      <c r="V29" s="97">
        <f t="shared" si="9"/>
        <v>1.8718657550679745</v>
      </c>
      <c r="W29" s="97"/>
      <c r="X29" s="97">
        <f>IF($K29&gt;0,B29/$K29*100,0)</f>
        <v>0.29991859359305001</v>
      </c>
      <c r="Y29" s="97">
        <f t="shared" si="13"/>
        <v>3.2728314074680971</v>
      </c>
      <c r="Z29" s="97">
        <f t="shared" si="13"/>
        <v>15.284732020400055</v>
      </c>
      <c r="AA29" s="97">
        <f t="shared" si="13"/>
        <v>4.6414212259793874</v>
      </c>
      <c r="AB29" s="97">
        <f t="shared" si="13"/>
        <v>5.9260824466501925</v>
      </c>
      <c r="AC29" s="97">
        <f t="shared" si="13"/>
        <v>27.843324750135995</v>
      </c>
      <c r="AD29" s="97">
        <f t="shared" si="13"/>
        <v>28.484378766637203</v>
      </c>
      <c r="AE29" s="97">
        <f t="shared" si="13"/>
        <v>10.323348295209311</v>
      </c>
      <c r="AF29" s="97">
        <f t="shared" si="13"/>
        <v>3.9239624939267035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4.476676507716585E-2</v>
      </c>
      <c r="C30" s="69">
        <f>'Basic T2'!O30</f>
        <v>0.26410161703524387</v>
      </c>
      <c r="D30" s="69">
        <f>'Basic T2'!Z30</f>
        <v>0.76086881823327734</v>
      </c>
      <c r="E30" s="69">
        <f>'Basic T2'!AK30</f>
        <v>0.44864185398968676</v>
      </c>
      <c r="F30" s="69">
        <f>'Basic T2'!AV30</f>
        <v>0.68958809130554999</v>
      </c>
      <c r="G30" s="69">
        <f>'Basic T2'!BG30</f>
        <v>8.4913996841447386</v>
      </c>
      <c r="H30" s="69">
        <f>'Basic T2'!BR30</f>
        <v>8.699177638639723</v>
      </c>
      <c r="I30" s="69">
        <f>'Basic T2'!CC30</f>
        <v>4.6744605201578526</v>
      </c>
      <c r="J30" s="69">
        <f>'Basic T2'!CN30</f>
        <v>2.4406439277578231</v>
      </c>
      <c r="K30" s="309">
        <f t="shared" si="12"/>
        <v>26.513648916341058</v>
      </c>
      <c r="L30" s="97"/>
      <c r="M30" s="97">
        <f t="shared" si="0"/>
        <v>0.37251288849118475</v>
      </c>
      <c r="N30" s="97">
        <f t="shared" si="1"/>
        <v>0.34000676908946098</v>
      </c>
      <c r="O30" s="97">
        <f t="shared" si="2"/>
        <v>0.47057228636734383</v>
      </c>
      <c r="P30" s="97">
        <f t="shared" si="3"/>
        <v>0.90647927887383961</v>
      </c>
      <c r="Q30" s="97">
        <f t="shared" si="4"/>
        <v>1.6405975992191451</v>
      </c>
      <c r="R30" s="97">
        <f t="shared" si="5"/>
        <v>3.8154790266348235</v>
      </c>
      <c r="S30" s="97">
        <f t="shared" si="6"/>
        <v>4.3318985931438707</v>
      </c>
      <c r="T30" s="97">
        <f t="shared" si="7"/>
        <v>4.8366628290446867</v>
      </c>
      <c r="U30" s="97">
        <f t="shared" si="8"/>
        <v>6.8709922785120048</v>
      </c>
      <c r="V30" s="97">
        <f t="shared" si="9"/>
        <v>2.9510630508235414</v>
      </c>
      <c r="W30" s="97"/>
      <c r="X30" s="97">
        <f t="shared" si="10"/>
        <v>0.16884422517028547</v>
      </c>
      <c r="Y30" s="97">
        <f t="shared" si="13"/>
        <v>0.99609683249773706</v>
      </c>
      <c r="Z30" s="97">
        <f t="shared" si="13"/>
        <v>2.8697250259066904</v>
      </c>
      <c r="AA30" s="97">
        <f t="shared" si="13"/>
        <v>1.6921165977768418</v>
      </c>
      <c r="AB30" s="97">
        <f t="shared" si="13"/>
        <v>2.6008796204604594</v>
      </c>
      <c r="AC30" s="97">
        <f t="shared" si="13"/>
        <v>32.026522305314472</v>
      </c>
      <c r="AD30" s="97">
        <f t="shared" si="13"/>
        <v>32.810186429217566</v>
      </c>
      <c r="AE30" s="97">
        <f t="shared" si="13"/>
        <v>17.630393066255245</v>
      </c>
      <c r="AF30" s="97">
        <f t="shared" si="13"/>
        <v>9.2052358974007173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5.6554527418303871E-2</v>
      </c>
      <c r="C31" s="69">
        <f>'Basic T2'!O31</f>
        <v>0.32541234946893666</v>
      </c>
      <c r="D31" s="69">
        <f>'Basic T2'!Z31</f>
        <v>1.2328606120057686</v>
      </c>
      <c r="E31" s="69">
        <f>'Basic T2'!AK31</f>
        <v>0.56608336216427657</v>
      </c>
      <c r="F31" s="69">
        <f>'Basic T2'!AV31</f>
        <v>0.89794358748545733</v>
      </c>
      <c r="G31" s="69">
        <f>'Basic T2'!BG31</f>
        <v>8.4604236816492566</v>
      </c>
      <c r="H31" s="69">
        <f>'Basic T2'!BR31</f>
        <v>11.071395413391992</v>
      </c>
      <c r="I31" s="69">
        <f>'Basic T2'!CC31</f>
        <v>6.317931841645291</v>
      </c>
      <c r="J31" s="69">
        <f>'Basic T2'!CN31</f>
        <v>3.3881733007313835</v>
      </c>
      <c r="K31" s="309">
        <f t="shared" si="12"/>
        <v>32.316778675960663</v>
      </c>
      <c r="L31" s="97"/>
      <c r="M31" s="97">
        <f t="shared" si="0"/>
        <v>0.47060113299524642</v>
      </c>
      <c r="N31" s="97">
        <f t="shared" si="1"/>
        <v>0.41893875095046729</v>
      </c>
      <c r="O31" s="97">
        <f t="shared" si="2"/>
        <v>0.76248365429259468</v>
      </c>
      <c r="P31" s="97">
        <f t="shared" si="3"/>
        <v>1.1437694306803305</v>
      </c>
      <c r="Q31" s="97">
        <f t="shared" si="4"/>
        <v>2.1362957284744093</v>
      </c>
      <c r="R31" s="97">
        <f t="shared" si="5"/>
        <v>3.8015604393292253</v>
      </c>
      <c r="S31" s="97">
        <f t="shared" si="6"/>
        <v>5.5131834533857997</v>
      </c>
      <c r="T31" s="97">
        <f t="shared" si="7"/>
        <v>6.5371620881486692</v>
      </c>
      <c r="U31" s="97">
        <f t="shared" si="8"/>
        <v>9.5385124896006026</v>
      </c>
      <c r="V31" s="97">
        <f t="shared" si="9"/>
        <v>3.5969719510576801</v>
      </c>
      <c r="W31" s="97"/>
      <c r="X31" s="97">
        <f t="shared" si="10"/>
        <v>0.17500050975183623</v>
      </c>
      <c r="Y31" s="97">
        <f t="shared" si="13"/>
        <v>1.0069455026190455</v>
      </c>
      <c r="Z31" s="97">
        <f t="shared" si="13"/>
        <v>3.8149242050627126</v>
      </c>
      <c r="AA31" s="97">
        <f t="shared" si="13"/>
        <v>1.7516701396521506</v>
      </c>
      <c r="AB31" s="97">
        <f t="shared" si="13"/>
        <v>2.7785677418195354</v>
      </c>
      <c r="AC31" s="97">
        <f t="shared" si="13"/>
        <v>26.179662789047331</v>
      </c>
      <c r="AD31" s="97">
        <f t="shared" si="13"/>
        <v>34.25896969622044</v>
      </c>
      <c r="AE31" s="97">
        <f t="shared" si="13"/>
        <v>19.550004983463847</v>
      </c>
      <c r="AF31" s="97">
        <f t="shared" si="13"/>
        <v>10.484254432363114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5.1369849700392861E-4</v>
      </c>
      <c r="C32" s="69">
        <f>'Basic T2'!O32</f>
        <v>8.0085899258257404E-2</v>
      </c>
      <c r="D32" s="69">
        <f>'Basic T2'!Z32</f>
        <v>0.36614915088005173</v>
      </c>
      <c r="E32" s="69">
        <f>'Basic T2'!AK32</f>
        <v>0.27111479758565205</v>
      </c>
      <c r="F32" s="69">
        <f>'Basic T2'!AV32</f>
        <v>0.28833252212785954</v>
      </c>
      <c r="G32" s="69">
        <f>'Basic T2'!BG32</f>
        <v>2.1824810619673527</v>
      </c>
      <c r="H32" s="69">
        <f>'Basic T2'!BR32</f>
        <v>3.7777423963445709</v>
      </c>
      <c r="I32" s="69">
        <f>'Basic T2'!CC32</f>
        <v>3.0992538691445786</v>
      </c>
      <c r="J32" s="69">
        <f>'Basic T2'!CN32</f>
        <v>1.6178800066964338</v>
      </c>
      <c r="K32" s="309">
        <f t="shared" si="12"/>
        <v>11.68355340250176</v>
      </c>
      <c r="L32" s="97"/>
      <c r="M32" s="97">
        <f t="shared" si="0"/>
        <v>4.2745842949040817E-3</v>
      </c>
      <c r="N32" s="97">
        <f t="shared" si="1"/>
        <v>0.10310329850343324</v>
      </c>
      <c r="O32" s="97">
        <f t="shared" si="2"/>
        <v>0.22645118179657292</v>
      </c>
      <c r="P32" s="97">
        <f t="shared" si="3"/>
        <v>0.54778648942797548</v>
      </c>
      <c r="Q32" s="97">
        <f t="shared" si="4"/>
        <v>0.68597130597803324</v>
      </c>
      <c r="R32" s="97">
        <f t="shared" si="5"/>
        <v>0.98066408692465834</v>
      </c>
      <c r="S32" s="97">
        <f t="shared" si="6"/>
        <v>1.8811889642644359</v>
      </c>
      <c r="T32" s="97">
        <f t="shared" si="7"/>
        <v>3.2067970029958253</v>
      </c>
      <c r="U32" s="97">
        <f t="shared" si="8"/>
        <v>4.5547164447632582</v>
      </c>
      <c r="V32" s="97">
        <f t="shared" si="9"/>
        <v>1.3004208834943256</v>
      </c>
      <c r="W32" s="97"/>
      <c r="X32" s="97">
        <f t="shared" si="10"/>
        <v>4.3967659436035282E-3</v>
      </c>
      <c r="Y32" s="97">
        <f t="shared" si="13"/>
        <v>0.68545840892128662</v>
      </c>
      <c r="Z32" s="97">
        <f t="shared" si="13"/>
        <v>3.1338851997000283</v>
      </c>
      <c r="AA32" s="97">
        <f t="shared" si="13"/>
        <v>2.3204823759148407</v>
      </c>
      <c r="AB32" s="97">
        <f t="shared" si="13"/>
        <v>2.4678495676334213</v>
      </c>
      <c r="AC32" s="97">
        <f t="shared" si="13"/>
        <v>18.679942537858608</v>
      </c>
      <c r="AD32" s="97">
        <f t="shared" si="13"/>
        <v>32.333847984429596</v>
      </c>
      <c r="AE32" s="97">
        <f t="shared" si="13"/>
        <v>26.526637593670308</v>
      </c>
      <c r="AF32" s="97">
        <f t="shared" si="13"/>
        <v>13.847499565928311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6.316192622349201E-2</v>
      </c>
      <c r="C33" s="69">
        <f>'Basic T2'!O33</f>
        <v>1.6689375646223554</v>
      </c>
      <c r="D33" s="69">
        <f>'Basic T2'!Z33</f>
        <v>6.0619463883589528</v>
      </c>
      <c r="E33" s="69">
        <f>'Basic T2'!AK33</f>
        <v>3.0444522357937589</v>
      </c>
      <c r="F33" s="69">
        <f>'Basic T2'!AV33</f>
        <v>2.5943923896001504</v>
      </c>
      <c r="G33" s="69">
        <f>'Basic T2'!BG33</f>
        <v>18.681064489028337</v>
      </c>
      <c r="H33" s="69">
        <f>'Basic T2'!BR33</f>
        <v>30.706298641204075</v>
      </c>
      <c r="I33" s="69">
        <f>'Basic T2'!CC33</f>
        <v>20.159132936415524</v>
      </c>
      <c r="J33" s="69">
        <f>'Basic T2'!CN33</f>
        <v>7.2420890925359513</v>
      </c>
      <c r="K33" s="309">
        <f t="shared" ref="K33" si="14">SUM(B33:J33)</f>
        <v>90.221475663782584</v>
      </c>
      <c r="L33" s="97"/>
      <c r="M33" s="97">
        <f t="shared" si="0"/>
        <v>0.52558257313484869</v>
      </c>
      <c r="N33" s="97">
        <f t="shared" si="1"/>
        <v>2.1486050541051984</v>
      </c>
      <c r="O33" s="97">
        <f t="shared" si="2"/>
        <v>3.7491140436402421</v>
      </c>
      <c r="P33" s="97">
        <f t="shared" si="3"/>
        <v>6.1513049723880986</v>
      </c>
      <c r="Q33" s="97">
        <f t="shared" si="4"/>
        <v>6.1723135585943254</v>
      </c>
      <c r="R33" s="97">
        <f t="shared" si="5"/>
        <v>8.3940472012158409</v>
      </c>
      <c r="S33" s="97">
        <f t="shared" si="6"/>
        <v>15.290706479387065</v>
      </c>
      <c r="T33" s="97">
        <f t="shared" si="7"/>
        <v>20.858648504755976</v>
      </c>
      <c r="U33" s="97">
        <f t="shared" si="8"/>
        <v>20.388200699486912</v>
      </c>
      <c r="V33" s="97">
        <f t="shared" si="9"/>
        <v>10.041969857195616</v>
      </c>
      <c r="W33" s="97"/>
      <c r="X33" s="97">
        <f t="shared" ref="X33" si="15">IF($K33&gt;0,B33/$K33*100,0)</f>
        <v>7.0007640374748353E-2</v>
      </c>
      <c r="Y33" s="97">
        <f t="shared" ref="Y33" si="16">IF($K33&gt;0,C33/$K33*100,0)</f>
        <v>1.8498229521780183</v>
      </c>
      <c r="Z33" s="97">
        <f t="shared" ref="Z33" si="17">IF($K33&gt;0,D33/$K33*100,0)</f>
        <v>6.7189616926121589</v>
      </c>
      <c r="AA33" s="97">
        <f t="shared" ref="AA33" si="18">IF($K33&gt;0,E33/$K33*100,0)</f>
        <v>3.3744207943784357</v>
      </c>
      <c r="AB33" s="97">
        <f t="shared" ref="AB33" si="19">IF($K33&gt;0,F33/$K33*100,0)</f>
        <v>2.875581861760228</v>
      </c>
      <c r="AC33" s="97">
        <f t="shared" ref="AC33" si="20">IF($K33&gt;0,G33/$K33*100,0)</f>
        <v>20.705784683288478</v>
      </c>
      <c r="AD33" s="97">
        <f t="shared" ref="AD33" si="21">IF($K33&gt;0,H33/$K33*100,0)</f>
        <v>34.034356471438691</v>
      </c>
      <c r="AE33" s="97">
        <f t="shared" ref="AE33" si="22">IF($K33&gt;0,I33/$K33*100,0)</f>
        <v>22.344051444625133</v>
      </c>
      <c r="AF33" s="97">
        <f>IF($K33&gt;0,J33/$K33*100,0)</f>
        <v>8.0270124593441192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12.017507705166349</v>
      </c>
      <c r="C35" s="310">
        <f t="shared" ref="C35:K35" si="24">SUM(C8:C33)</f>
        <v>77.675399740572431</v>
      </c>
      <c r="D35" s="310">
        <f t="shared" si="24"/>
        <v>161.69010378977541</v>
      </c>
      <c r="E35" s="310">
        <f t="shared" si="24"/>
        <v>49.492786481237047</v>
      </c>
      <c r="F35" s="310">
        <f t="shared" si="24"/>
        <v>42.032738048243196</v>
      </c>
      <c r="G35" s="310">
        <f t="shared" si="24"/>
        <v>222.55133955313556</v>
      </c>
      <c r="H35" s="310">
        <f t="shared" si="24"/>
        <v>200.81674239577026</v>
      </c>
      <c r="I35" s="310">
        <f t="shared" si="24"/>
        <v>96.646400325596574</v>
      </c>
      <c r="J35" s="310">
        <f t="shared" si="24"/>
        <v>35.520981960503292</v>
      </c>
      <c r="K35" s="310">
        <f t="shared" si="24"/>
        <v>898.44400000000007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1.3375911804371055</v>
      </c>
      <c r="Y35" s="98">
        <f t="shared" ref="Y35:AG35" si="26">IF($K35&gt;0,C35/$K35*100,0)</f>
        <v>8.6455471616007706</v>
      </c>
      <c r="Z35" s="98">
        <f t="shared" si="26"/>
        <v>17.996681350176015</v>
      </c>
      <c r="AA35" s="98">
        <f t="shared" si="26"/>
        <v>5.5087224669803616</v>
      </c>
      <c r="AB35" s="98">
        <f t="shared" si="26"/>
        <v>4.6783926486506884</v>
      </c>
      <c r="AC35" s="98">
        <f t="shared" si="26"/>
        <v>24.770752495774424</v>
      </c>
      <c r="AD35" s="98">
        <f t="shared" si="26"/>
        <v>22.351614835846224</v>
      </c>
      <c r="AE35" s="98">
        <f t="shared" si="26"/>
        <v>10.757086732795429</v>
      </c>
      <c r="AF35" s="98">
        <f t="shared" si="26"/>
        <v>3.9536111277389896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automation\Data\Results\Workbooks\LEPs\NO_LEP\[NO_LEP_MainTables.Main.xlsm]Manager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automation\Data\Results\Workbooks\LEPs\NO_LEP\[NO_LEP_MainTables.Main.xlsm]Manager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automation\Data\Results\Workbooks\LEPs\NO_LEP\[NO_LEP_MainTables.Main.xlsm]Manager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automation\Data\Results\Workbooks\LEPs\NO_LEP\[NO_LEP_MainTables.Main.xlsm]Manager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automation\Data\Results\Workbooks\LEPs\NO_LEP\[NO_LEP_MainTables.Main.xlsm]Manager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automation\Data\Results\Workbooks\LEPs\NO_LEP\[NO_LEP_MainTables.Main.xlsm]Manager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automation\Data\Results\Workbooks\LEPs\NO_LEP\[NO_LEP_MainTables.Main.xlsm]Manager</v>
      </c>
      <c r="Y79" s="91" t="str">
        <f ca="1">CELL("filename")</f>
        <v>M:\IE\Projects\Nuffield via NFER AI and automation\Data\Results\Workbooks\LEPs\NO_LEP\[NO_LEP_MainTables.Main.xlsm]Manager</v>
      </c>
      <c r="AW79" s="91" t="str">
        <f ca="1">CELL("filename")</f>
        <v>M:\IE\Projects\Nuffield via NFER AI and automation\Data\Results\Workbooks\LEPs\NO_LEP\[NO_LEP_MainTables.Main.xlsm]Manager</v>
      </c>
      <c r="BU79" s="91" t="str">
        <f ca="1">CELL("filename")</f>
        <v>M:\IE\Projects\Nuffield via NFER AI and automation\Data\Results\Workbooks\LEPs\NO_LEP\[NO_LEP_MainTables.Main.xlsm]Manager</v>
      </c>
      <c r="CS79" s="91" t="str">
        <f ca="1">CELL("filename")</f>
        <v>M:\IE\Projects\Nuffield via NFER AI and automation\Data\Results\Workbooks\LEPs\NO_LEP\[NO_LEP_MainTables.Main.xlsm]Manager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automation\Data\Results\Workbooks\LEPs\NO_LEP\[NO_LEP_MainTables.Main.xlsm]Manager</v>
      </c>
      <c r="Y96" s="91" t="str">
        <f ca="1">CELL("filename")</f>
        <v>M:\IE\Projects\Nuffield via NFER AI and automation\Data\Results\Workbooks\LEPs\NO_LEP\[NO_LEP_MainTables.Main.xlsm]Manager</v>
      </c>
      <c r="AW96" s="91" t="str">
        <f ca="1">CELL("filename")</f>
        <v>M:\IE\Projects\Nuffield via NFER AI and automation\Data\Results\Workbooks\LEPs\NO_LEP\[NO_LEP_MainTables.Main.xlsm]Manager</v>
      </c>
      <c r="BU96" s="91" t="str">
        <f ca="1">CELL("filename")</f>
        <v>M:\IE\Projects\Nuffield via NFER AI and automation\Data\Results\Workbooks\LEPs\NO_LEP\[NO_LEP_MainTables.Main.xlsm]Manager</v>
      </c>
      <c r="CS96" s="91" t="str">
        <f ca="1">CELL("filename")</f>
        <v>M:\IE\Projects\Nuffield via NFER AI and automation\Data\Results\Workbooks\LEPs\NO_LEP\[NO_LEP_MainTables.Main.xlsm]Manager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2988725-DAA8-4CD9-9053-5716BD3070F9}"/>
</file>

<file path=customXml/itemProps2.xml><?xml version="1.0" encoding="utf-8"?>
<ds:datastoreItem xmlns:ds="http://schemas.openxmlformats.org/officeDocument/2006/customXml" ds:itemID="{2C4F40CE-F6D0-4207-812F-1F2B57A89A2E}"/>
</file>

<file path=customXml/itemProps3.xml><?xml version="1.0" encoding="utf-8"?>
<ds:datastoreItem xmlns:ds="http://schemas.openxmlformats.org/officeDocument/2006/customXml" ds:itemID="{2BFF7E18-D309-40AC-AE91-48F3A0379C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