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SIPs\NS_LSIP\"/>
    </mc:Choice>
  </mc:AlternateContent>
  <xr:revisionPtr revIDLastSave="0" documentId="13_ncr:1_{47784DA6-EF5E-46A5-B10F-F8FE3EFDAA6A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<sst xmlns="http://schemas.openxmlformats.org/spreadsheetml/2006/main" count="2354" uniqueCount="530">
  <si>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</si>
  <si>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</si>
  <si>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</si>
  <si>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</si>
  <si>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</si>
  <si>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</si>
  <si>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</si>
  <si>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</si>
  <si>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</si>
  <si>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</si>
  <si>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</si>
  <si>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</si>
  <si>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</si>
  <si>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</si>
  <si>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</si>
  <si>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</si>
  <si>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</si>
  <si>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</si>
  <si>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</si>
  <si>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</si>
  <si>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</si>
  <si>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</si>
  <si>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</si>
  <si>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</si>
  <si>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</si>
  <si>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</si>
  <si>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</si>
  <si>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</si>
  <si>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</si>
  <si>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</si>
  <si>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</si>
  <si>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</si>
  <si>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</si>
  <si>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</si>
  <si>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</si>
  <si>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</si>
  <si>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</si>
  <si>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</si>
  <si>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</si>
  <si>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</si>
  <si>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</si>
  <si>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</si>
  <si>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</si>
  <si>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</si>
  <si>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</si>
  <si>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</si>
  <si>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</si>
  <si>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</si>
  <si>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</si>
  <si>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</si>
  <si>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</si>
  <si>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</si>
  <si>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</si>
  <si>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</si>
  <si>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</si>
  <si>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</si>
  <si>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</si>
  <si>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</si>
  <si>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</si>
  <si>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</si>
  <si>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</si>
  <si>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</si>
  <si>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</si>
  <si>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</si>
  <si>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</si>
  <si>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</si>
  <si>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</si>
  <si>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</si>
  <si>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</si>
  <si>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</si>
  <si>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</si>
  <si>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</si>
  <si>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</si>
  <si>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</si>
  <si>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</si>
  <si>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</si>
  <si>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</si>
  <si>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</si>
  <si>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</si>
  <si>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</si>
  <si>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</si>
  <si>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</si>
  <si>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</si>
  <si>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</si>
  <si>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</si>
  <si>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</si>
  <si>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</si>
  <si>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</si>
  <si>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</si>
  <si>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</si>
  <si>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</si>
  <si>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</si>
  <si>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</si>
  <si>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</si>
  <si>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</si>
  <si>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</si>
  <si>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</si>
  <si>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</si>
  <si>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</si>
  <si>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</si>
  <si>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</si>
  <si>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</si>
  <si>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</si>
  <si>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</si>
  <si>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</si>
  <si>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</si>
  <si>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</si>
  <si>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</si>
  <si>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</si>
  <si>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</si>
  <si>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</si>
  <si>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</si>
  <si>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</si>
  <si>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</si>
  <si>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</si>
  <si>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</si>
  <si>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</si>
  <si>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</si>
  <si>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</si>
  <si>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</si>
  <si>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</si>
  <si>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</si>
  <si>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</si>
  <si>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</si>
  <si>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</si>
  <si>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</si>
  <si>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</si>
  <si>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</si>
  <si>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</si>
  <si>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</si>
  <si>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</si>
  <si>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</si>
  <si>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</si>
  <si>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</si>
  <si>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</si>
  <si>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</si>
  <si>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</si>
  <si>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</si>
  <si>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</si>
  <si>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</si>
  <si>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</si>
  <si>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</si>
  <si>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</si>
  <si>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</si>
  <si>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</si>
  <si>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</si>
  <si>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</si>
  <si>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</si>
  <si>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</si>
  <si>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</si>
  <si>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</si>
  <si>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</si>
  <si>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</si>
  <si>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</si>
  <si>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</si>
  <si>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</si>
  <si>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</si>
  <si>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</si>
  <si>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</si>
  <si>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</si>
  <si>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</si>
  <si>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</si>
  <si>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</si>
  <si>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</si>
  <si>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</si>
  <si>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</si>
  <si>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</si>
  <si>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</si>
  <si>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</si>
  <si>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</si>
  <si>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</si>
  <si>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</si>
  <si>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</si>
  <si>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</si>
  <si>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</si>
  <si>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</si>
  <si>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</si>
  <si>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</si>
  <si>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</si>
  <si>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</si>
  <si>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</si>
  <si>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</si>
  <si>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</si>
  <si>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</si>
  <si>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</si>
  <si>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</si>
  <si>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</si>
  <si>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</si>
  <si>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</si>
  <si>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</si>
  <si>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</si>
  <si>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</si>
  <si>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</si>
  <si>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</si>
  <si>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</si>
  <si>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</si>
  <si>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</si>
  <si>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</si>
  <si>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</si>
  <si>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</si>
  <si>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</si>
  <si>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</si>
  <si>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</si>
  <si>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</si>
  <si>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</si>
  <si>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</si>
  <si>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</si>
  <si>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</si>
  <si>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</si>
  <si>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</si>
  <si>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</si>
  <si>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</si>
  <si>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</si>
  <si>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</si>
  <si>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</si>
  <si>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</si>
  <si>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</si>
  <si>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</si>
  <si>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</si>
  <si>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</si>
  <si>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</si>
  <si>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</si>
  <si>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</si>
  <si>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</si>
  <si>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</si>
  <si>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</si>
  <si>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</si>
  <si>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</si>
  <si>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</si>
  <si>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</si>
  <si>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</si>
  <si>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</si>
  <si>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</si>
  <si>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</si>
  <si>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</si>
  <si>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</si>
  <si>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</si>
  <si>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</si>
  <si>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</si>
  <si>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</si>
  <si>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</si>
  <si>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</si>
  <si>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</si>
  <si>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</si>
  <si>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</si>
  <si>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</si>
  <si>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</si>
  <si>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</si>
  <si>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</si>
  <si>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</si>
  <si>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</si>
  <si>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</si>
  <si>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</si>
  <si>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</si>
  <si>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</si>
  <si>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</si>
  <si>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</si>
  <si>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</si>
  <si>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</si>
  <si>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</si>
  <si>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</si>
  <si>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</si>
  <si>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</si>
  <si>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</si>
  <si>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</si>
  <si>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</si>
  <si>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</si>
  <si>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</si>
  <si>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</si>
  <si>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</si>
  <si>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</si>
  <si>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</si>
  <si>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</si>
  <si>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</si>
  <si>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</si>
  <si>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</si>
  <si>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</si>
  <si>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</si>
  <si>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</si>
  <si>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</si>
  <si>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</si>
  <si>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</si>
  <si>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</si>
  <si>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</si>
  <si>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</si>
  <si>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</si>
  <si>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</si>
  <si>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</si>
  <si>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</si>
  <si>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</si>
  <si>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</si>
  <si>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</si>
  <si>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</si>
  <si>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</si>
  <si>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</si>
  <si>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</si>
  <si>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</si>
  <si>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</si>
  <si>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</si>
  <si>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</si>
  <si>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</si>
  <si>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</si>
  <si>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</si>
  <si>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</si>
  <si>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</si>
  <si>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</si>
  <si>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</si>
  <si>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</si>
  <si>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</si>
  <si>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</si>
  <si>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</si>
  <si>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</si>
  <si>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</si>
  <si>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</si>
  <si>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</si>
  <si>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</si>
  <si>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</si>
  <si>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</si>
  <si>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</si>
  <si>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</si>
  <si>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</si>
  <si>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</si>
  <si>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</si>
  <si>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</si>
  <si>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</si>
  <si>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</si>
  <si>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</si>
  <si>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</si>
  <si>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</si>
  <si>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</si>
  <si>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</si>
  <si>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</si>
  <si>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</si>
  <si>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</si>
  <si>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</si>
  <si>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</si>
  <si>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</si>
  <si>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</si>
  <si>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</si>
  <si>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</si>
  <si>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</si>
  <si>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</si>
  <si>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</si>
  <si>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</si>
  <si>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</si>
  <si>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</si>
  <si>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</si>
  <si>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</si>
  <si>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</si>
  <si>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</si>
  <si>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</si>
  <si>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</si>
  <si>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</si>
  <si>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</si>
  <si>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</si>
  <si>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</si>
  <si>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</si>
  <si>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</si>
  <si>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</si>
  <si>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</si>
  <si>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</si>
  <si>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</si>
  <si>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</si>
  <si>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</si>
  <si>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</si>
  <si>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</si>
  <si>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</si>
  <si>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</si>
  <si>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</si>
  <si>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</si>
  <si>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</si>
  <si>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</si>
  <si>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</si>
  <si>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</si>
  <si>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</si>
  <si>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</si>
  <si>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</si>
  <si>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</si>
  <si>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</si>
  <si>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</si>
  <si>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</si>
  <si>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</si>
  <si>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</si>
  <si>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</si>
  <si>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</si>
  <si>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</si>
  <si>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</si>
  <si>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</si>
  <si>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</si>
  <si>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</si>
  <si>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</si>
  <si>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</si>
  <si>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</si>
  <si>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</si>
  <si>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</si>
  <si>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</si>
  <si>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</si>
  <si>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</si>
  <si>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</si>
  <si>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</si>
  <si>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</si>
  <si>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</si>
  <si>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</si>
  <si>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</si>
  <si>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</si>
  <si>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</si>
  <si>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</si>
  <si>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</si>
  <si>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</si>
  <si>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</si>
  <si>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</si>
  <si>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</si>
  <si>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</si>
  <si>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</si>
  <si>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</si>
  <si>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</si>
  <si>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</si>
  <si>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</si>
  <si>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</si>
  <si>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</si>
  <si>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</si>
  <si>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</si>
  <si>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</si>
  <si>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</si>
  <si>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</si>
  <si>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</si>
  <si>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</si>
  <si>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</si>
  <si>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</si>
  <si>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</si>
  <si>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</si>
  <si>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</si>
  <si>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</si>
  <si>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</si>
  <si>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</si>
  <si>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</si>
  <si>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</si>
  <si>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</si>
  <si>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</si>
  <si>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</si>
  <si>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</si>
  <si>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</si>
  <si>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</si>
  <si>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</si>
  <si>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</si>
  <si>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</si>
  <si>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</si>
  <si>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</si>
  <si>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</si>
  <si>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</si>
  <si>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</si>
  <si>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</si>
  <si>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</si>
  <si>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</si>
  <si>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</si>
  <si>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</si>
  <si>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</si>
  <si>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</si>
  <si>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</si>
  <si>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</si>
  <si>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</si>
  <si>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</si>
  <si>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</si>
  <si>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</si>
  <si>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</si>
  <si>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</si>
  <si>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</si>
  <si>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</si>
  <si>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</si>
  <si>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</si>
  <si>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</si>
  <si>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</si>
  <si>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</si>
  <si>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</si>
  <si>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</si>
  <si>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</si>
  <si>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</si>
  <si>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</si>
  <si>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</si>
  <si>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</si>
  <si>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</si>
  <si>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</si>
  <si>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</si>
  <si>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</si>
  <si>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</si>
  <si>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</si>
  <si>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</si>
  <si>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</si>
  <si>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</si>
  <si>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</si>
  <si>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</si>
  <si>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</si>
  <si>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</si>
  <si>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</si>
  <si>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</si>
  <si>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</si>
  <si>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</si>
  <si>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</si>
  <si>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</si>
  <si>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</si>
  <si>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</si>
  <si>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</si>
  <si>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</si>
  <si>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</si>
  <si>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</si>
  <si>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</si>
  <si>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</si>
  <si>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</si>
  <si>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</si>
  <si>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</si>
  <si>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</si>
  <si>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</si>
  <si>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</si>
  <si>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</si>
  <si>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</si>
  <si>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</si>
  <si>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</si>
  <si>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</si>
  <si>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</si>
  <si>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</si>
  <si>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</si>
  <si>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</si>
  <si>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</si>
  <si>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</si>
  <si>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automation/Data/Results/Workbooks/LSIPs/NS_LSIP/NS_LSIP_Database.Main.xlsx</t>
  </si>
  <si>
    <t>LSIP</t>
  </si>
  <si>
    <t xml:space="preserve">22. Norfolk and Suffolk </t>
  </si>
  <si>
    <t>LSIP name</t>
  </si>
  <si>
    <t xml:space="preserve">Norfolk and Suffolk </t>
  </si>
  <si>
    <t>09 03 2023 10:30:32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</si>
</sst>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-0.15325953403276804</c:v>
                </c:pt>
                <c:pt idx="2">
                  <c:v>0.77998473557070458</c:v>
                </c:pt>
                <c:pt idx="3">
                  <c:v>1.1906372635038798</c:v>
                </c:pt>
                <c:pt idx="4">
                  <c:v>0.57889313144918741</c:v>
                </c:pt>
                <c:pt idx="5">
                  <c:v>0.87682793954542149</c:v>
                </c:pt>
                <c:pt idx="7">
                  <c:v>-1.7890925617700448</c:v>
                </c:pt>
                <c:pt idx="8">
                  <c:v>4.6442692060454371</c:v>
                </c:pt>
                <c:pt idx="9">
                  <c:v>-2.0840607981837844</c:v>
                </c:pt>
                <c:pt idx="10">
                  <c:v>1.8533004774681006</c:v>
                </c:pt>
                <c:pt idx="11">
                  <c:v>1.0854676380801287</c:v>
                </c:pt>
                <c:pt idx="12">
                  <c:v>0.9615117535327844</c:v>
                </c:pt>
                <c:pt idx="13">
                  <c:v>-1.3894700365253976</c:v>
                </c:pt>
                <c:pt idx="14">
                  <c:v>-4.1680644937362672</c:v>
                </c:pt>
                <c:pt idx="15">
                  <c:v>8.0569949796904794E-2</c:v>
                </c:pt>
                <c:pt idx="17">
                  <c:v>0.8869177608435086</c:v>
                </c:pt>
                <c:pt idx="18">
                  <c:v>0.79452739527940963</c:v>
                </c:pt>
                <c:pt idx="19">
                  <c:v>-1.8247151542638229</c:v>
                </c:pt>
                <c:pt idx="20">
                  <c:v>-0.66363316721511634</c:v>
                </c:pt>
                <c:pt idx="22">
                  <c:v>0.35627610482120708</c:v>
                </c:pt>
                <c:pt idx="24">
                  <c:v>-0.94858519998828328</c:v>
                </c:pt>
                <c:pt idx="25">
                  <c:v>-0.37638325607404211</c:v>
                </c:pt>
                <c:pt idx="26">
                  <c:v>1.2712439287402955</c:v>
                </c:pt>
                <c:pt idx="27">
                  <c:v>-0.30194108897573235</c:v>
                </c:pt>
                <c:pt idx="29">
                  <c:v>-0.85183760157204746</c:v>
                </c:pt>
                <c:pt idx="30">
                  <c:v>-0.99863396314873176</c:v>
                </c:pt>
                <c:pt idx="31">
                  <c:v>6.1421419783767472</c:v>
                </c:pt>
                <c:pt idx="32">
                  <c:v>-11.356490854492984</c:v>
                </c:pt>
                <c:pt idx="33">
                  <c:v>-6.8126208661984267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0.49121601391242109</c:v>
                </c:pt>
                <c:pt idx="2">
                  <c:v>1.0724132527102803</c:v>
                </c:pt>
                <c:pt idx="3">
                  <c:v>1.3429038090917444E-2</c:v>
                </c:pt>
                <c:pt idx="4">
                  <c:v>0.82494046926280262</c:v>
                </c:pt>
                <c:pt idx="5">
                  <c:v>0.70315145450539074</c:v>
                </c:pt>
                <c:pt idx="7">
                  <c:v>2.6820101115188066E-2</c:v>
                </c:pt>
                <c:pt idx="8">
                  <c:v>-3.9646357240130659E-2</c:v>
                </c:pt>
                <c:pt idx="9">
                  <c:v>0.98138001258929464</c:v>
                </c:pt>
                <c:pt idx="10">
                  <c:v>0.84833083703619305</c:v>
                </c:pt>
                <c:pt idx="11">
                  <c:v>1.030229409774619</c:v>
                </c:pt>
                <c:pt idx="12">
                  <c:v>-0.58420284422188162</c:v>
                </c:pt>
                <c:pt idx="13">
                  <c:v>0.51653921151444404</c:v>
                </c:pt>
                <c:pt idx="14">
                  <c:v>-0.25843018752487179</c:v>
                </c:pt>
                <c:pt idx="15">
                  <c:v>0.51666569524275729</c:v>
                </c:pt>
                <c:pt idx="17">
                  <c:v>0.89505910413987255</c:v>
                </c:pt>
                <c:pt idx="18">
                  <c:v>0.49101807147415855</c:v>
                </c:pt>
                <c:pt idx="19">
                  <c:v>0.19121503093573189</c:v>
                </c:pt>
                <c:pt idx="20">
                  <c:v>0.44293792892420303</c:v>
                </c:pt>
                <c:pt idx="22">
                  <c:v>1.0077974315649607</c:v>
                </c:pt>
                <c:pt idx="24">
                  <c:v>-1.1196787807347452</c:v>
                </c:pt>
                <c:pt idx="25">
                  <c:v>-1.0930765793205621</c:v>
                </c:pt>
                <c:pt idx="26">
                  <c:v>0.98509216858129189</c:v>
                </c:pt>
                <c:pt idx="27">
                  <c:v>-0.50248491925776184</c:v>
                </c:pt>
                <c:pt idx="29">
                  <c:v>1.1340153664555874</c:v>
                </c:pt>
                <c:pt idx="30">
                  <c:v>-0.71405887545616942</c:v>
                </c:pt>
                <c:pt idx="31">
                  <c:v>-4.6416811784597662</c:v>
                </c:pt>
                <c:pt idx="32">
                  <c:v>0.15987573034761393</c:v>
                </c:pt>
                <c:pt idx="33">
                  <c:v>-4.6740544696399766E-2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18.294000000000022</c:v>
                </c:pt>
                <c:pt idx="1">
                  <c:v>16.252999999999943</c:v>
                </c:pt>
                <c:pt idx="2">
                  <c:v>19.412999999999961</c:v>
                </c:pt>
                <c:pt idx="3">
                  <c:v>14.99099999999998</c:v>
                </c:pt>
                <c:pt idx="4">
                  <c:v>19.859999999999967</c:v>
                </c:pt>
                <c:pt idx="5">
                  <c:v>19.287000000000116</c:v>
                </c:pt>
                <c:pt idx="6">
                  <c:v>15.804999999999914</c:v>
                </c:pt>
                <c:pt idx="7">
                  <c:v>14.766000000000012</c:v>
                </c:pt>
                <c:pt idx="8">
                  <c:v>16.107999999999986</c:v>
                </c:pt>
                <c:pt idx="9">
                  <c:v>17.92399999999996</c:v>
                </c:pt>
                <c:pt idx="10">
                  <c:v>10.555999999999983</c:v>
                </c:pt>
                <c:pt idx="11">
                  <c:v>10.687999999999967</c:v>
                </c:pt>
                <c:pt idx="12">
                  <c:v>10.83700000000001</c:v>
                </c:pt>
                <c:pt idx="13">
                  <c:v>10.956</c:v>
                </c:pt>
                <c:pt idx="14">
                  <c:v>11.072000000000013</c:v>
                </c:pt>
                <c:pt idx="15">
                  <c:v>11.039</c:v>
                </c:pt>
                <c:pt idx="16">
                  <c:v>11.016</c:v>
                </c:pt>
                <c:pt idx="17">
                  <c:v>10.991999999999992</c:v>
                </c:pt>
                <c:pt idx="18">
                  <c:v>10.966999999999999</c:v>
                </c:pt>
                <c:pt idx="19">
                  <c:v>10.943000000000012</c:v>
                </c:pt>
                <c:pt idx="20">
                  <c:v>10.921000000000008</c:v>
                </c:pt>
                <c:pt idx="21">
                  <c:v>10.89899999999999</c:v>
                </c:pt>
                <c:pt idx="22">
                  <c:v>10.876999999999994</c:v>
                </c:pt>
                <c:pt idx="23">
                  <c:v>10.855999999999977</c:v>
                </c:pt>
                <c:pt idx="24" formatCode="#,##0.00">
                  <c:v>10.833999999999985</c:v>
                </c:pt>
                <c:pt idx="25">
                  <c:v>10.811999999999999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0.85099999999999965</c:v>
                </c:pt>
                <c:pt idx="1">
                  <c:v>1.0240000000000027</c:v>
                </c:pt>
                <c:pt idx="2">
                  <c:v>0.82199999999999629</c:v>
                </c:pt>
                <c:pt idx="3">
                  <c:v>1.0420000000000009</c:v>
                </c:pt>
                <c:pt idx="4">
                  <c:v>1.2000000000000004</c:v>
                </c:pt>
                <c:pt idx="5">
                  <c:v>1.4399999999999962</c:v>
                </c:pt>
                <c:pt idx="6">
                  <c:v>0.79700000000000082</c:v>
                </c:pt>
                <c:pt idx="7">
                  <c:v>1.2269999999999983</c:v>
                </c:pt>
                <c:pt idx="8">
                  <c:v>1.457999999999998</c:v>
                </c:pt>
                <c:pt idx="9">
                  <c:v>1.3449999999999978</c:v>
                </c:pt>
                <c:pt idx="10">
                  <c:v>1.9400000000000028</c:v>
                </c:pt>
                <c:pt idx="11">
                  <c:v>1.8070000000000015</c:v>
                </c:pt>
                <c:pt idx="12">
                  <c:v>1.7530000000000017</c:v>
                </c:pt>
                <c:pt idx="13">
                  <c:v>1.6469999999999976</c:v>
                </c:pt>
                <c:pt idx="14">
                  <c:v>1.5420000000000005</c:v>
                </c:pt>
                <c:pt idx="15">
                  <c:v>1.4570000000000032</c:v>
                </c:pt>
                <c:pt idx="16">
                  <c:v>1.3870000000000005</c:v>
                </c:pt>
                <c:pt idx="17">
                  <c:v>1.3209999999999986</c:v>
                </c:pt>
                <c:pt idx="18">
                  <c:v>1.2610000000000026</c:v>
                </c:pt>
                <c:pt idx="19">
                  <c:v>1.2059999999999993</c:v>
                </c:pt>
                <c:pt idx="20">
                  <c:v>1.1580000000000019</c:v>
                </c:pt>
                <c:pt idx="21">
                  <c:v>1.1090000000000007</c:v>
                </c:pt>
                <c:pt idx="22">
                  <c:v>1.0639999999999994</c:v>
                </c:pt>
                <c:pt idx="23">
                  <c:v>1.0229999999999981</c:v>
                </c:pt>
                <c:pt idx="24" formatCode="#,##0.00">
                  <c:v>0.98499999999999932</c:v>
                </c:pt>
                <c:pt idx="25">
                  <c:v>0.9509999999999994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3.0510000000000077</c:v>
                </c:pt>
                <c:pt idx="1">
                  <c:v>3.0009999999999972</c:v>
                </c:pt>
                <c:pt idx="2">
                  <c:v>3.0120000000000013</c:v>
                </c:pt>
                <c:pt idx="3">
                  <c:v>2.9569999999999963</c:v>
                </c:pt>
                <c:pt idx="4">
                  <c:v>2.8629999999999987</c:v>
                </c:pt>
                <c:pt idx="5">
                  <c:v>3.1259999999999981</c:v>
                </c:pt>
                <c:pt idx="6">
                  <c:v>3.3209999999999913</c:v>
                </c:pt>
                <c:pt idx="7">
                  <c:v>3.661</c:v>
                </c:pt>
                <c:pt idx="8">
                  <c:v>3.3409999999999971</c:v>
                </c:pt>
                <c:pt idx="9">
                  <c:v>3.6499999999999937</c:v>
                </c:pt>
                <c:pt idx="10">
                  <c:v>2.9729999999999981</c:v>
                </c:pt>
                <c:pt idx="11">
                  <c:v>2.897999999999989</c:v>
                </c:pt>
                <c:pt idx="12">
                  <c:v>2.8359999999999999</c:v>
                </c:pt>
                <c:pt idx="13">
                  <c:v>2.8160000000000007</c:v>
                </c:pt>
                <c:pt idx="14">
                  <c:v>2.801999999999996</c:v>
                </c:pt>
                <c:pt idx="15">
                  <c:v>2.7910000000000048</c:v>
                </c:pt>
                <c:pt idx="16">
                  <c:v>2.7789999999999959</c:v>
                </c:pt>
                <c:pt idx="17">
                  <c:v>2.7669999999999999</c:v>
                </c:pt>
                <c:pt idx="18">
                  <c:v>2.7539999999999885</c:v>
                </c:pt>
                <c:pt idx="19">
                  <c:v>2.7419999999999942</c:v>
                </c:pt>
                <c:pt idx="20">
                  <c:v>2.7299999999999991</c:v>
                </c:pt>
                <c:pt idx="21">
                  <c:v>2.717999999999996</c:v>
                </c:pt>
                <c:pt idx="22">
                  <c:v>2.7060000000000062</c:v>
                </c:pt>
                <c:pt idx="23">
                  <c:v>2.693999999999996</c:v>
                </c:pt>
                <c:pt idx="24" formatCode="#,##0.00">
                  <c:v>2.6820000000000039</c:v>
                </c:pt>
                <c:pt idx="25">
                  <c:v>2.6700000000000008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5.2070000000000096</c:v>
                </c:pt>
                <c:pt idx="1">
                  <c:v>4.8960000000000132</c:v>
                </c:pt>
                <c:pt idx="2">
                  <c:v>6.2079999999999966</c:v>
                </c:pt>
                <c:pt idx="3">
                  <c:v>5.8180000000000014</c:v>
                </c:pt>
                <c:pt idx="4">
                  <c:v>4.7830000000000048</c:v>
                </c:pt>
                <c:pt idx="5">
                  <c:v>5.0629999999999837</c:v>
                </c:pt>
                <c:pt idx="6">
                  <c:v>5.1810000000000054</c:v>
                </c:pt>
                <c:pt idx="7">
                  <c:v>4.3550000000000049</c:v>
                </c:pt>
                <c:pt idx="8">
                  <c:v>6.8750000000000053</c:v>
                </c:pt>
                <c:pt idx="9">
                  <c:v>5.8959999999999919</c:v>
                </c:pt>
                <c:pt idx="10">
                  <c:v>4.8509999999999991</c:v>
                </c:pt>
                <c:pt idx="11">
                  <c:v>4.7499999999999964</c:v>
                </c:pt>
                <c:pt idx="12">
                  <c:v>4.7199999999999944</c:v>
                </c:pt>
                <c:pt idx="13">
                  <c:v>4.8119999999999878</c:v>
                </c:pt>
                <c:pt idx="14">
                  <c:v>5.0519999999999943</c:v>
                </c:pt>
                <c:pt idx="15">
                  <c:v>5.1890000000000072</c:v>
                </c:pt>
                <c:pt idx="16">
                  <c:v>5.2900000000000054</c:v>
                </c:pt>
                <c:pt idx="17">
                  <c:v>5.3679999999999941</c:v>
                </c:pt>
                <c:pt idx="18">
                  <c:v>5.4310000000000054</c:v>
                </c:pt>
                <c:pt idx="19">
                  <c:v>5.4849999999999968</c:v>
                </c:pt>
                <c:pt idx="20">
                  <c:v>5.534000000000014</c:v>
                </c:pt>
                <c:pt idx="21">
                  <c:v>5.5789999999999971</c:v>
                </c:pt>
                <c:pt idx="22">
                  <c:v>5.6220000000000114</c:v>
                </c:pt>
                <c:pt idx="23">
                  <c:v>5.6639999999999873</c:v>
                </c:pt>
                <c:pt idx="24" formatCode="#,##0.00">
                  <c:v>5.7049999999999947</c:v>
                </c:pt>
                <c:pt idx="25">
                  <c:v>5.7450000000000001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16.39299999999994</c:v>
                </c:pt>
                <c:pt idx="1">
                  <c:v>17.048000000000005</c:v>
                </c:pt>
                <c:pt idx="2">
                  <c:v>15.930999999999983</c:v>
                </c:pt>
                <c:pt idx="3">
                  <c:v>14.661000000000014</c:v>
                </c:pt>
                <c:pt idx="4">
                  <c:v>17.775999999999989</c:v>
                </c:pt>
                <c:pt idx="5">
                  <c:v>16.488000000000014</c:v>
                </c:pt>
                <c:pt idx="6">
                  <c:v>16.200000000000021</c:v>
                </c:pt>
                <c:pt idx="7">
                  <c:v>17.698000000000015</c:v>
                </c:pt>
                <c:pt idx="8">
                  <c:v>18.280999999999931</c:v>
                </c:pt>
                <c:pt idx="9">
                  <c:v>18.268999999999977</c:v>
                </c:pt>
                <c:pt idx="10">
                  <c:v>17.563000000000006</c:v>
                </c:pt>
                <c:pt idx="11">
                  <c:v>17.950000000000024</c:v>
                </c:pt>
                <c:pt idx="12">
                  <c:v>18.402999999999995</c:v>
                </c:pt>
                <c:pt idx="13">
                  <c:v>18.640000000000018</c:v>
                </c:pt>
                <c:pt idx="14">
                  <c:v>18.845000000000017</c:v>
                </c:pt>
                <c:pt idx="15">
                  <c:v>19.025999999999986</c:v>
                </c:pt>
                <c:pt idx="16">
                  <c:v>19.15500000000004</c:v>
                </c:pt>
                <c:pt idx="17">
                  <c:v>19.283000000000012</c:v>
                </c:pt>
                <c:pt idx="18">
                  <c:v>19.414999999999942</c:v>
                </c:pt>
                <c:pt idx="19">
                  <c:v>19.542000000000034</c:v>
                </c:pt>
                <c:pt idx="20">
                  <c:v>19.685999999999982</c:v>
                </c:pt>
                <c:pt idx="21">
                  <c:v>19.828999999999954</c:v>
                </c:pt>
                <c:pt idx="22">
                  <c:v>19.967999999999968</c:v>
                </c:pt>
                <c:pt idx="23">
                  <c:v>20.099999999999955</c:v>
                </c:pt>
                <c:pt idx="24" formatCode="#,##0.00">
                  <c:v>20.224999999999952</c:v>
                </c:pt>
                <c:pt idx="25">
                  <c:v>20.344999999999981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13.537999999999998</c:v>
                </c:pt>
                <c:pt idx="1">
                  <c:v>12.505000000000024</c:v>
                </c:pt>
                <c:pt idx="2">
                  <c:v>12.941000000000011</c:v>
                </c:pt>
                <c:pt idx="3">
                  <c:v>12.561000000000014</c:v>
                </c:pt>
                <c:pt idx="4">
                  <c:v>11.810999999999998</c:v>
                </c:pt>
                <c:pt idx="5">
                  <c:v>11.028999999999987</c:v>
                </c:pt>
                <c:pt idx="6">
                  <c:v>12.894</c:v>
                </c:pt>
                <c:pt idx="7">
                  <c:v>12.946999999999987</c:v>
                </c:pt>
                <c:pt idx="8">
                  <c:v>12.449000000000002</c:v>
                </c:pt>
                <c:pt idx="9">
                  <c:v>11.632999999999997</c:v>
                </c:pt>
                <c:pt idx="10">
                  <c:v>10.822999999999974</c:v>
                </c:pt>
                <c:pt idx="11">
                  <c:v>11.096000000000002</c:v>
                </c:pt>
                <c:pt idx="12">
                  <c:v>10.966000000000001</c:v>
                </c:pt>
                <c:pt idx="13">
                  <c:v>10.936000000000002</c:v>
                </c:pt>
                <c:pt idx="14">
                  <c:v>10.852999999999998</c:v>
                </c:pt>
                <c:pt idx="15">
                  <c:v>10.761000000000008</c:v>
                </c:pt>
                <c:pt idx="16">
                  <c:v>10.596000000000007</c:v>
                </c:pt>
                <c:pt idx="17">
                  <c:v>10.429000000000002</c:v>
                </c:pt>
                <c:pt idx="18">
                  <c:v>10.263999999999948</c:v>
                </c:pt>
                <c:pt idx="19">
                  <c:v>10.101000000000006</c:v>
                </c:pt>
                <c:pt idx="20">
                  <c:v>9.9500000000000206</c:v>
                </c:pt>
                <c:pt idx="21">
                  <c:v>9.7949999999999839</c:v>
                </c:pt>
                <c:pt idx="22">
                  <c:v>9.6400000000000396</c:v>
                </c:pt>
                <c:pt idx="23">
                  <c:v>9.4849999999999941</c:v>
                </c:pt>
                <c:pt idx="24" formatCode="#,##0.00">
                  <c:v>9.3310000000000226</c:v>
                </c:pt>
                <c:pt idx="25">
                  <c:v>9.1779999999999724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41.128999999999827</c:v>
                </c:pt>
                <c:pt idx="1">
                  <c:v>43.540000000000134</c:v>
                </c:pt>
                <c:pt idx="2">
                  <c:v>44.338000000000122</c:v>
                </c:pt>
                <c:pt idx="3">
                  <c:v>40.774000000000015</c:v>
                </c:pt>
                <c:pt idx="4">
                  <c:v>40.008000000000116</c:v>
                </c:pt>
                <c:pt idx="5">
                  <c:v>40.654999999999902</c:v>
                </c:pt>
                <c:pt idx="6">
                  <c:v>41.969000000000015</c:v>
                </c:pt>
                <c:pt idx="7">
                  <c:v>41.085000000000015</c:v>
                </c:pt>
                <c:pt idx="8">
                  <c:v>40.918000000000042</c:v>
                </c:pt>
                <c:pt idx="9">
                  <c:v>39.557000000000016</c:v>
                </c:pt>
                <c:pt idx="10">
                  <c:v>38.763000000000076</c:v>
                </c:pt>
                <c:pt idx="11">
                  <c:v>38.415999999999883</c:v>
                </c:pt>
                <c:pt idx="12">
                  <c:v>37.797999999999988</c:v>
                </c:pt>
                <c:pt idx="13">
                  <c:v>37.136999999999979</c:v>
                </c:pt>
                <c:pt idx="14">
                  <c:v>36.708000000000034</c:v>
                </c:pt>
                <c:pt idx="15">
                  <c:v>36.23199999999995</c:v>
                </c:pt>
                <c:pt idx="16">
                  <c:v>35.820000000000014</c:v>
                </c:pt>
                <c:pt idx="17">
                  <c:v>35.412999999999975</c:v>
                </c:pt>
                <c:pt idx="18">
                  <c:v>35.024999999999977</c:v>
                </c:pt>
                <c:pt idx="19">
                  <c:v>34.653999999999968</c:v>
                </c:pt>
                <c:pt idx="20">
                  <c:v>34.314000000000014</c:v>
                </c:pt>
                <c:pt idx="21">
                  <c:v>33.97100000000011</c:v>
                </c:pt>
                <c:pt idx="22">
                  <c:v>33.642000000000117</c:v>
                </c:pt>
                <c:pt idx="23">
                  <c:v>33.326999999999927</c:v>
                </c:pt>
                <c:pt idx="24" formatCode="#,##0.00">
                  <c:v>33.025000000000077</c:v>
                </c:pt>
                <c:pt idx="25">
                  <c:v>32.738999999999955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59.221000000000039</c:v>
                </c:pt>
                <c:pt idx="1">
                  <c:v>58.515999999999991</c:v>
                </c:pt>
                <c:pt idx="2">
                  <c:v>53.839999999999904</c:v>
                </c:pt>
                <c:pt idx="3">
                  <c:v>52.806999999999888</c:v>
                </c:pt>
                <c:pt idx="4">
                  <c:v>55.124999999999964</c:v>
                </c:pt>
                <c:pt idx="5">
                  <c:v>60.977000000000018</c:v>
                </c:pt>
                <c:pt idx="6">
                  <c:v>57.173999999999971</c:v>
                </c:pt>
                <c:pt idx="7">
                  <c:v>61.159999999999947</c:v>
                </c:pt>
                <c:pt idx="8">
                  <c:v>60.071000000000069</c:v>
                </c:pt>
                <c:pt idx="9">
                  <c:v>56.516999999999854</c:v>
                </c:pt>
                <c:pt idx="10">
                  <c:v>62.070999999999842</c:v>
                </c:pt>
                <c:pt idx="11">
                  <c:v>61.709000000000103</c:v>
                </c:pt>
                <c:pt idx="12">
                  <c:v>62.557000000000016</c:v>
                </c:pt>
                <c:pt idx="13">
                  <c:v>64.399999999999963</c:v>
                </c:pt>
                <c:pt idx="14">
                  <c:v>65.812999999999946</c:v>
                </c:pt>
                <c:pt idx="15">
                  <c:v>66.449000000000026</c:v>
                </c:pt>
                <c:pt idx="16">
                  <c:v>67.029000000000011</c:v>
                </c:pt>
                <c:pt idx="17">
                  <c:v>67.489999999999853</c:v>
                </c:pt>
                <c:pt idx="18">
                  <c:v>68.016999999999911</c:v>
                </c:pt>
                <c:pt idx="19">
                  <c:v>68.518000000000029</c:v>
                </c:pt>
                <c:pt idx="20">
                  <c:v>69.088999999999999</c:v>
                </c:pt>
                <c:pt idx="21">
                  <c:v>69.673999999999893</c:v>
                </c:pt>
                <c:pt idx="22">
                  <c:v>70.275000000000034</c:v>
                </c:pt>
                <c:pt idx="23">
                  <c:v>70.889999999999858</c:v>
                </c:pt>
                <c:pt idx="24" formatCode="#,##0.00">
                  <c:v>71.514000000000109</c:v>
                </c:pt>
                <c:pt idx="25">
                  <c:v>72.145999999999887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124.76600000000003</c:v>
                </c:pt>
                <c:pt idx="1">
                  <c:v>125.57600000000014</c:v>
                </c:pt>
                <c:pt idx="2">
                  <c:v>121.37300000000005</c:v>
                </c:pt>
                <c:pt idx="3">
                  <c:v>121.39600000000029</c:v>
                </c:pt>
                <c:pt idx="4">
                  <c:v>122.98700000000012</c:v>
                </c:pt>
                <c:pt idx="5">
                  <c:v>127.5259999999999</c:v>
                </c:pt>
                <c:pt idx="6">
                  <c:v>120.16900000000008</c:v>
                </c:pt>
                <c:pt idx="7">
                  <c:v>124.08299999999996</c:v>
                </c:pt>
                <c:pt idx="8">
                  <c:v>128.02799999999996</c:v>
                </c:pt>
                <c:pt idx="9">
                  <c:v>119.06099999999988</c:v>
                </c:pt>
                <c:pt idx="10">
                  <c:v>116.30800000000013</c:v>
                </c:pt>
                <c:pt idx="11">
                  <c:v>116.99699999999996</c:v>
                </c:pt>
                <c:pt idx="12">
                  <c:v>117.29199999999983</c:v>
                </c:pt>
                <c:pt idx="13">
                  <c:v>117.35399999999996</c:v>
                </c:pt>
                <c:pt idx="14">
                  <c:v>117.59299999999982</c:v>
                </c:pt>
                <c:pt idx="15">
                  <c:v>117.90599999999991</c:v>
                </c:pt>
                <c:pt idx="16">
                  <c:v>118.10400000000043</c:v>
                </c:pt>
                <c:pt idx="17">
                  <c:v>118.26700000000015</c:v>
                </c:pt>
                <c:pt idx="18">
                  <c:v>118.41400000000012</c:v>
                </c:pt>
                <c:pt idx="19">
                  <c:v>118.54900000000018</c:v>
                </c:pt>
                <c:pt idx="20">
                  <c:v>118.7050000000002</c:v>
                </c:pt>
                <c:pt idx="21">
                  <c:v>118.87600000000003</c:v>
                </c:pt>
                <c:pt idx="22">
                  <c:v>119.04500000000017</c:v>
                </c:pt>
                <c:pt idx="23">
                  <c:v>119.2619999999999</c:v>
                </c:pt>
                <c:pt idx="24" formatCode="#,##0.00">
                  <c:v>119.47400000000005</c:v>
                </c:pt>
                <c:pt idx="25">
                  <c:v>119.68899999999999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38.587000000000032</c:v>
                </c:pt>
                <c:pt idx="1">
                  <c:v>39.192999999999927</c:v>
                </c:pt>
                <c:pt idx="2">
                  <c:v>38.810000000000045</c:v>
                </c:pt>
                <c:pt idx="3">
                  <c:v>38.507000000000048</c:v>
                </c:pt>
                <c:pt idx="4">
                  <c:v>37.514999999999844</c:v>
                </c:pt>
                <c:pt idx="5">
                  <c:v>37.608999999999952</c:v>
                </c:pt>
                <c:pt idx="6">
                  <c:v>42.243000000000087</c:v>
                </c:pt>
                <c:pt idx="7">
                  <c:v>40.148999999999994</c:v>
                </c:pt>
                <c:pt idx="8">
                  <c:v>41.657000000000053</c:v>
                </c:pt>
                <c:pt idx="9">
                  <c:v>40.562000000000076</c:v>
                </c:pt>
                <c:pt idx="10">
                  <c:v>39.126999999999889</c:v>
                </c:pt>
                <c:pt idx="11">
                  <c:v>40.533999999999864</c:v>
                </c:pt>
                <c:pt idx="12">
                  <c:v>40.8509999999999</c:v>
                </c:pt>
                <c:pt idx="13">
                  <c:v>41.020999999999972</c:v>
                </c:pt>
                <c:pt idx="14">
                  <c:v>41.225999999999914</c:v>
                </c:pt>
                <c:pt idx="15">
                  <c:v>41.362999999999957</c:v>
                </c:pt>
                <c:pt idx="16">
                  <c:v>41.445000000000007</c:v>
                </c:pt>
                <c:pt idx="17">
                  <c:v>41.522999999999861</c:v>
                </c:pt>
                <c:pt idx="18">
                  <c:v>41.600000000000058</c:v>
                </c:pt>
                <c:pt idx="19">
                  <c:v>41.677999999999933</c:v>
                </c:pt>
                <c:pt idx="20">
                  <c:v>41.763000000000062</c:v>
                </c:pt>
                <c:pt idx="21">
                  <c:v>41.839000000000027</c:v>
                </c:pt>
                <c:pt idx="22">
                  <c:v>41.911999999999921</c:v>
                </c:pt>
                <c:pt idx="23">
                  <c:v>41.980000000000061</c:v>
                </c:pt>
                <c:pt idx="24" formatCode="#,##0.00">
                  <c:v>42.045999999999964</c:v>
                </c:pt>
                <c:pt idx="25">
                  <c:v>42.109999999999957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47.402000000000029</c:v>
                </c:pt>
                <c:pt idx="1">
                  <c:v>46.10799999999999</c:v>
                </c:pt>
                <c:pt idx="2">
                  <c:v>51.146000000000029</c:v>
                </c:pt>
                <c:pt idx="3">
                  <c:v>51.990000000000059</c:v>
                </c:pt>
                <c:pt idx="4">
                  <c:v>59.148000000000053</c:v>
                </c:pt>
                <c:pt idx="5">
                  <c:v>55.118000000000002</c:v>
                </c:pt>
                <c:pt idx="6">
                  <c:v>56.59299999999989</c:v>
                </c:pt>
                <c:pt idx="7">
                  <c:v>58.518999999999892</c:v>
                </c:pt>
                <c:pt idx="8">
                  <c:v>57.66299999999999</c:v>
                </c:pt>
                <c:pt idx="9">
                  <c:v>57.090999999999902</c:v>
                </c:pt>
                <c:pt idx="10">
                  <c:v>57.605999999999931</c:v>
                </c:pt>
                <c:pt idx="11">
                  <c:v>54.990000000000023</c:v>
                </c:pt>
                <c:pt idx="12">
                  <c:v>56.076000000000029</c:v>
                </c:pt>
                <c:pt idx="13">
                  <c:v>57.461000000000034</c:v>
                </c:pt>
                <c:pt idx="14">
                  <c:v>58.817000000000043</c:v>
                </c:pt>
                <c:pt idx="15">
                  <c:v>59.736000000000082</c:v>
                </c:pt>
                <c:pt idx="16">
                  <c:v>60.519999999999975</c:v>
                </c:pt>
                <c:pt idx="17">
                  <c:v>61.22699999999999</c:v>
                </c:pt>
                <c:pt idx="18">
                  <c:v>61.890999999999977</c:v>
                </c:pt>
                <c:pt idx="19">
                  <c:v>62.519000000000098</c:v>
                </c:pt>
                <c:pt idx="20">
                  <c:v>63.132000000000083</c:v>
                </c:pt>
                <c:pt idx="21">
                  <c:v>63.717999999999932</c:v>
                </c:pt>
                <c:pt idx="22">
                  <c:v>64.282000000000053</c:v>
                </c:pt>
                <c:pt idx="23">
                  <c:v>64.824000000000098</c:v>
                </c:pt>
                <c:pt idx="24" formatCode="#,##0.00">
                  <c:v>65.343000000000075</c:v>
                </c:pt>
                <c:pt idx="25">
                  <c:v>65.844000000000108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4.940000000000011</c:v>
                </c:pt>
                <c:pt idx="1">
                  <c:v>5.4170000000000043</c:v>
                </c:pt>
                <c:pt idx="2">
                  <c:v>5.9420000000000019</c:v>
                </c:pt>
                <c:pt idx="3">
                  <c:v>4.9410000000000176</c:v>
                </c:pt>
                <c:pt idx="4">
                  <c:v>5.4049999999999985</c:v>
                </c:pt>
                <c:pt idx="5">
                  <c:v>7.31200000000001</c:v>
                </c:pt>
                <c:pt idx="6">
                  <c:v>6.5079999999999893</c:v>
                </c:pt>
                <c:pt idx="7">
                  <c:v>6.4169999999999927</c:v>
                </c:pt>
                <c:pt idx="8">
                  <c:v>5.5770000000000115</c:v>
                </c:pt>
                <c:pt idx="9">
                  <c:v>5.5649999999999924</c:v>
                </c:pt>
                <c:pt idx="10">
                  <c:v>5.9099999999999975</c:v>
                </c:pt>
                <c:pt idx="11">
                  <c:v>5.8289999999999971</c:v>
                </c:pt>
                <c:pt idx="12">
                  <c:v>5.7999999999999963</c:v>
                </c:pt>
                <c:pt idx="13">
                  <c:v>5.767000000000003</c:v>
                </c:pt>
                <c:pt idx="14">
                  <c:v>5.7450000000000054</c:v>
                </c:pt>
                <c:pt idx="15">
                  <c:v>5.7460000000000031</c:v>
                </c:pt>
                <c:pt idx="16">
                  <c:v>5.7410000000000005</c:v>
                </c:pt>
                <c:pt idx="17">
                  <c:v>5.7360000000000051</c:v>
                </c:pt>
                <c:pt idx="18">
                  <c:v>5.7300000000000049</c:v>
                </c:pt>
                <c:pt idx="19">
                  <c:v>5.7249999999999979</c:v>
                </c:pt>
                <c:pt idx="20">
                  <c:v>5.7180000000000035</c:v>
                </c:pt>
                <c:pt idx="21">
                  <c:v>5.7110000000000003</c:v>
                </c:pt>
                <c:pt idx="22">
                  <c:v>5.7039999999999891</c:v>
                </c:pt>
                <c:pt idx="23">
                  <c:v>5.6979999999999968</c:v>
                </c:pt>
                <c:pt idx="24" formatCode="#,##0.00">
                  <c:v>5.6909999999999981</c:v>
                </c:pt>
                <c:pt idx="25">
                  <c:v>5.6849999999999765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12.675000000000033</c:v>
                </c:pt>
                <c:pt idx="1">
                  <c:v>12.084999999999978</c:v>
                </c:pt>
                <c:pt idx="2">
                  <c:v>14.047999999999981</c:v>
                </c:pt>
                <c:pt idx="3">
                  <c:v>13.934000000000012</c:v>
                </c:pt>
                <c:pt idx="4">
                  <c:v>16.316999999999958</c:v>
                </c:pt>
                <c:pt idx="5">
                  <c:v>13.881999999999961</c:v>
                </c:pt>
                <c:pt idx="6">
                  <c:v>14.408999999999978</c:v>
                </c:pt>
                <c:pt idx="7">
                  <c:v>17.398000000000007</c:v>
                </c:pt>
                <c:pt idx="8">
                  <c:v>13.403999999999961</c:v>
                </c:pt>
                <c:pt idx="9">
                  <c:v>13.030000000000026</c:v>
                </c:pt>
                <c:pt idx="10">
                  <c:v>12.944000000000008</c:v>
                </c:pt>
                <c:pt idx="11">
                  <c:v>13.051999999999991</c:v>
                </c:pt>
                <c:pt idx="12">
                  <c:v>13.107000000000035</c:v>
                </c:pt>
                <c:pt idx="13">
                  <c:v>13.234000000000057</c:v>
                </c:pt>
                <c:pt idx="14">
                  <c:v>13.335000000000019</c:v>
                </c:pt>
                <c:pt idx="15">
                  <c:v>13.419000000000016</c:v>
                </c:pt>
                <c:pt idx="16">
                  <c:v>13.493000000000018</c:v>
                </c:pt>
                <c:pt idx="17">
                  <c:v>13.554000000000014</c:v>
                </c:pt>
                <c:pt idx="18">
                  <c:v>13.610000000000017</c:v>
                </c:pt>
                <c:pt idx="19">
                  <c:v>13.666000000000032</c:v>
                </c:pt>
                <c:pt idx="20">
                  <c:v>13.724999999999966</c:v>
                </c:pt>
                <c:pt idx="21">
                  <c:v>13.78300000000001</c:v>
                </c:pt>
                <c:pt idx="22">
                  <c:v>13.839000000000029</c:v>
                </c:pt>
                <c:pt idx="23">
                  <c:v>13.892000000000021</c:v>
                </c:pt>
                <c:pt idx="24" formatCode="#,##0.00">
                  <c:v>13.939999999999996</c:v>
                </c:pt>
                <c:pt idx="25">
                  <c:v>13.984000000000023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23.707999999999995</c:v>
                </c:pt>
                <c:pt idx="1">
                  <c:v>24.634999999999945</c:v>
                </c:pt>
                <c:pt idx="2">
                  <c:v>24.654000000000039</c:v>
                </c:pt>
                <c:pt idx="3">
                  <c:v>24.704000000000057</c:v>
                </c:pt>
                <c:pt idx="4">
                  <c:v>25.501999999999992</c:v>
                </c:pt>
                <c:pt idx="5">
                  <c:v>23.159000000000045</c:v>
                </c:pt>
                <c:pt idx="6">
                  <c:v>22.513000000000005</c:v>
                </c:pt>
                <c:pt idx="7">
                  <c:v>22.341000000000012</c:v>
                </c:pt>
                <c:pt idx="8">
                  <c:v>23.157999999999952</c:v>
                </c:pt>
                <c:pt idx="9">
                  <c:v>23.675999999999942</c:v>
                </c:pt>
                <c:pt idx="10">
                  <c:v>24.293999999999969</c:v>
                </c:pt>
                <c:pt idx="11">
                  <c:v>24.682999999999964</c:v>
                </c:pt>
                <c:pt idx="12">
                  <c:v>24.512999999999966</c:v>
                </c:pt>
                <c:pt idx="13">
                  <c:v>24.294000000000036</c:v>
                </c:pt>
                <c:pt idx="14">
                  <c:v>24.041000000000071</c:v>
                </c:pt>
                <c:pt idx="15">
                  <c:v>23.858000000000008</c:v>
                </c:pt>
                <c:pt idx="16">
                  <c:v>23.705000000000016</c:v>
                </c:pt>
                <c:pt idx="17">
                  <c:v>23.549000000000049</c:v>
                </c:pt>
                <c:pt idx="18">
                  <c:v>23.392999999999962</c:v>
                </c:pt>
                <c:pt idx="19">
                  <c:v>23.235000000000031</c:v>
                </c:pt>
                <c:pt idx="20">
                  <c:v>23.08099999999996</c:v>
                </c:pt>
                <c:pt idx="21">
                  <c:v>22.913000000000007</c:v>
                </c:pt>
                <c:pt idx="22">
                  <c:v>22.747000000000003</c:v>
                </c:pt>
                <c:pt idx="23">
                  <c:v>22.581000000000039</c:v>
                </c:pt>
                <c:pt idx="24" formatCode="#,##0.00">
                  <c:v>22.414999999999964</c:v>
                </c:pt>
                <c:pt idx="25">
                  <c:v>22.250000000000043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14.218000000000009</c:v>
                </c:pt>
                <c:pt idx="1">
                  <c:v>9.8329999999999913</c:v>
                </c:pt>
                <c:pt idx="2">
                  <c:v>9.6450000000000387</c:v>
                </c:pt>
                <c:pt idx="3">
                  <c:v>11.309999999999993</c:v>
                </c:pt>
                <c:pt idx="4">
                  <c:v>9.125999999999987</c:v>
                </c:pt>
                <c:pt idx="5">
                  <c:v>10.98000000000002</c:v>
                </c:pt>
                <c:pt idx="6">
                  <c:v>9.9129999999999914</c:v>
                </c:pt>
                <c:pt idx="7">
                  <c:v>10.006999999999973</c:v>
                </c:pt>
                <c:pt idx="8">
                  <c:v>11.965000000000011</c:v>
                </c:pt>
                <c:pt idx="9">
                  <c:v>11.33800000000001</c:v>
                </c:pt>
                <c:pt idx="10">
                  <c:v>11.589000000000011</c:v>
                </c:pt>
                <c:pt idx="11">
                  <c:v>11.604000000000029</c:v>
                </c:pt>
                <c:pt idx="12">
                  <c:v>11.572000000000013</c:v>
                </c:pt>
                <c:pt idx="13">
                  <c:v>11.616000000000021</c:v>
                </c:pt>
                <c:pt idx="14">
                  <c:v>11.740999999999982</c:v>
                </c:pt>
                <c:pt idx="15">
                  <c:v>11.860000000000023</c:v>
                </c:pt>
                <c:pt idx="16">
                  <c:v>12.004999999999979</c:v>
                </c:pt>
                <c:pt idx="17">
                  <c:v>12.163000000000018</c:v>
                </c:pt>
                <c:pt idx="18">
                  <c:v>12.327</c:v>
                </c:pt>
                <c:pt idx="19">
                  <c:v>12.496000000000025</c:v>
                </c:pt>
                <c:pt idx="20">
                  <c:v>12.664999999999969</c:v>
                </c:pt>
                <c:pt idx="21">
                  <c:v>12.837000000000025</c:v>
                </c:pt>
                <c:pt idx="22">
                  <c:v>13.007999999999994</c:v>
                </c:pt>
                <c:pt idx="23">
                  <c:v>13.179000000000002</c:v>
                </c:pt>
                <c:pt idx="24" formatCode="#,##0.00">
                  <c:v>13.348000000000019</c:v>
                </c:pt>
                <c:pt idx="25">
                  <c:v>13.515000000000027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47.799000000000085</c:v>
                </c:pt>
                <c:pt idx="1">
                  <c:v>43.233000000000082</c:v>
                </c:pt>
                <c:pt idx="2">
                  <c:v>50.034999999999933</c:v>
                </c:pt>
                <c:pt idx="3">
                  <c:v>46.283000000000065</c:v>
                </c:pt>
                <c:pt idx="4">
                  <c:v>51.507000000000012</c:v>
                </c:pt>
                <c:pt idx="5">
                  <c:v>49.270000000000039</c:v>
                </c:pt>
                <c:pt idx="6">
                  <c:v>46.315999999999903</c:v>
                </c:pt>
                <c:pt idx="7">
                  <c:v>52.269000000000034</c:v>
                </c:pt>
                <c:pt idx="8">
                  <c:v>52.438000000000031</c:v>
                </c:pt>
                <c:pt idx="9">
                  <c:v>57.925999999999867</c:v>
                </c:pt>
                <c:pt idx="10">
                  <c:v>54.007999999999967</c:v>
                </c:pt>
                <c:pt idx="11">
                  <c:v>54.854999999999954</c:v>
                </c:pt>
                <c:pt idx="12">
                  <c:v>55.272000000000041</c:v>
                </c:pt>
                <c:pt idx="13">
                  <c:v>55.792999999999935</c:v>
                </c:pt>
                <c:pt idx="14">
                  <c:v>56.352000000000139</c:v>
                </c:pt>
                <c:pt idx="15">
                  <c:v>56.813999999999908</c:v>
                </c:pt>
                <c:pt idx="16">
                  <c:v>57.252999999999922</c:v>
                </c:pt>
                <c:pt idx="17">
                  <c:v>57.702999999999903</c:v>
                </c:pt>
                <c:pt idx="18">
                  <c:v>58.161999999999978</c:v>
                </c:pt>
                <c:pt idx="19">
                  <c:v>58.634000000000057</c:v>
                </c:pt>
                <c:pt idx="20">
                  <c:v>59.086999999999961</c:v>
                </c:pt>
                <c:pt idx="21">
                  <c:v>59.530000000000022</c:v>
                </c:pt>
                <c:pt idx="22">
                  <c:v>59.974999999999945</c:v>
                </c:pt>
                <c:pt idx="23">
                  <c:v>60.418000000000035</c:v>
                </c:pt>
                <c:pt idx="24" formatCode="#,##0.00">
                  <c:v>60.861000000000054</c:v>
                </c:pt>
                <c:pt idx="25">
                  <c:v>61.303999999999981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47.934000000000033</c:v>
                </c:pt>
                <c:pt idx="1">
                  <c:v>45.656000000000041</c:v>
                </c:pt>
                <c:pt idx="2">
                  <c:v>58.559999999999967</c:v>
                </c:pt>
                <c:pt idx="3">
                  <c:v>60.783999999999963</c:v>
                </c:pt>
                <c:pt idx="4">
                  <c:v>64.504000000000175</c:v>
                </c:pt>
                <c:pt idx="5">
                  <c:v>69.044999999999987</c:v>
                </c:pt>
                <c:pt idx="6">
                  <c:v>65.609999999999957</c:v>
                </c:pt>
                <c:pt idx="7">
                  <c:v>62.259000000000185</c:v>
                </c:pt>
                <c:pt idx="8">
                  <c:v>66.655999999999864</c:v>
                </c:pt>
                <c:pt idx="9">
                  <c:v>66.514999999999873</c:v>
                </c:pt>
                <c:pt idx="10">
                  <c:v>62.144000000000077</c:v>
                </c:pt>
                <c:pt idx="11">
                  <c:v>63.206000000000017</c:v>
                </c:pt>
                <c:pt idx="12">
                  <c:v>64.524000000000015</c:v>
                </c:pt>
                <c:pt idx="13">
                  <c:v>65.267999999999844</c:v>
                </c:pt>
                <c:pt idx="14">
                  <c:v>65.894000000000005</c:v>
                </c:pt>
                <c:pt idx="15">
                  <c:v>66.397999999999996</c:v>
                </c:pt>
                <c:pt idx="16">
                  <c:v>66.958999999999975</c:v>
                </c:pt>
                <c:pt idx="17">
                  <c:v>67.513999999999982</c:v>
                </c:pt>
                <c:pt idx="18">
                  <c:v>68.065000000000111</c:v>
                </c:pt>
                <c:pt idx="19">
                  <c:v>68.616999999999848</c:v>
                </c:pt>
                <c:pt idx="20">
                  <c:v>69.183999999999997</c:v>
                </c:pt>
                <c:pt idx="21">
                  <c:v>69.733000000000075</c:v>
                </c:pt>
                <c:pt idx="22">
                  <c:v>70.284999999999826</c:v>
                </c:pt>
                <c:pt idx="23">
                  <c:v>70.837000000000103</c:v>
                </c:pt>
                <c:pt idx="24" formatCode="#,##0.00">
                  <c:v>71.391000000000147</c:v>
                </c:pt>
                <c:pt idx="25">
                  <c:v>71.947999999999936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21.437000000000037</c:v>
                </c:pt>
                <c:pt idx="1">
                  <c:v>21.317000000000029</c:v>
                </c:pt>
                <c:pt idx="2">
                  <c:v>23.053999999999974</c:v>
                </c:pt>
                <c:pt idx="3">
                  <c:v>20.925000000000072</c:v>
                </c:pt>
                <c:pt idx="4">
                  <c:v>24.391999999999978</c:v>
                </c:pt>
                <c:pt idx="5">
                  <c:v>22.307000000000073</c:v>
                </c:pt>
                <c:pt idx="6">
                  <c:v>26.729999999999968</c:v>
                </c:pt>
                <c:pt idx="7">
                  <c:v>25.774999999999967</c:v>
                </c:pt>
                <c:pt idx="8">
                  <c:v>25.29200000000003</c:v>
                </c:pt>
                <c:pt idx="9">
                  <c:v>24.71599999999998</c:v>
                </c:pt>
                <c:pt idx="10">
                  <c:v>27.991000000000007</c:v>
                </c:pt>
                <c:pt idx="11">
                  <c:v>27.756000000000064</c:v>
                </c:pt>
                <c:pt idx="12">
                  <c:v>26.854999999999958</c:v>
                </c:pt>
                <c:pt idx="13">
                  <c:v>26.625999999999998</c:v>
                </c:pt>
                <c:pt idx="14">
                  <c:v>26.855000000000004</c:v>
                </c:pt>
                <c:pt idx="15">
                  <c:v>26.947000000000024</c:v>
                </c:pt>
                <c:pt idx="16">
                  <c:v>27.067000000000043</c:v>
                </c:pt>
                <c:pt idx="17">
                  <c:v>27.169999999999995</c:v>
                </c:pt>
                <c:pt idx="18">
                  <c:v>27.25100000000004</c:v>
                </c:pt>
                <c:pt idx="19">
                  <c:v>27.317999999999991</c:v>
                </c:pt>
                <c:pt idx="20">
                  <c:v>27.394000000000023</c:v>
                </c:pt>
                <c:pt idx="21">
                  <c:v>27.479000000000088</c:v>
                </c:pt>
                <c:pt idx="22">
                  <c:v>27.568000000000044</c:v>
                </c:pt>
                <c:pt idx="23">
                  <c:v>27.655999999999999</c:v>
                </c:pt>
                <c:pt idx="24" formatCode="#,##0.00">
                  <c:v>27.74199999999998</c:v>
                </c:pt>
                <c:pt idx="25">
                  <c:v>27.82500000000001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22.413000000000011</c:v>
                </c:pt>
                <c:pt idx="1">
                  <c:v>22.654000000000003</c:v>
                </c:pt>
                <c:pt idx="2">
                  <c:v>23.102999999999994</c:v>
                </c:pt>
                <c:pt idx="3">
                  <c:v>18.485000000000031</c:v>
                </c:pt>
                <c:pt idx="4">
                  <c:v>20.615000000000038</c:v>
                </c:pt>
                <c:pt idx="5">
                  <c:v>23.624000000000006</c:v>
                </c:pt>
                <c:pt idx="6">
                  <c:v>22.921999999999986</c:v>
                </c:pt>
                <c:pt idx="7">
                  <c:v>21.187999999999988</c:v>
                </c:pt>
                <c:pt idx="8">
                  <c:v>20.362999999999968</c:v>
                </c:pt>
                <c:pt idx="9">
                  <c:v>19.813000000000013</c:v>
                </c:pt>
                <c:pt idx="10">
                  <c:v>21.585000000000004</c:v>
                </c:pt>
                <c:pt idx="11">
                  <c:v>21.550999999999998</c:v>
                </c:pt>
                <c:pt idx="12">
                  <c:v>21.496999999999979</c:v>
                </c:pt>
                <c:pt idx="13">
                  <c:v>21.533000000000012</c:v>
                </c:pt>
                <c:pt idx="14">
                  <c:v>21.581000000000014</c:v>
                </c:pt>
                <c:pt idx="15">
                  <c:v>21.571000000000012</c:v>
                </c:pt>
                <c:pt idx="16">
                  <c:v>21.552000000000003</c:v>
                </c:pt>
                <c:pt idx="17">
                  <c:v>21.537000000000013</c:v>
                </c:pt>
                <c:pt idx="18">
                  <c:v>21.526999999999976</c:v>
                </c:pt>
                <c:pt idx="19">
                  <c:v>21.526000000000025</c:v>
                </c:pt>
                <c:pt idx="20">
                  <c:v>21.535999999999991</c:v>
                </c:pt>
                <c:pt idx="21">
                  <c:v>21.553000000000001</c:v>
                </c:pt>
                <c:pt idx="22">
                  <c:v>21.575999999999986</c:v>
                </c:pt>
                <c:pt idx="23">
                  <c:v>21.603000000000019</c:v>
                </c:pt>
                <c:pt idx="24" formatCode="#,##0.00">
                  <c:v>21.63499999999998</c:v>
                </c:pt>
                <c:pt idx="25">
                  <c:v>21.671999999999983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41.359999999999985</c:v>
                </c:pt>
                <c:pt idx="1">
                  <c:v>37.143000000000036</c:v>
                </c:pt>
                <c:pt idx="2">
                  <c:v>34.552999999999962</c:v>
                </c:pt>
                <c:pt idx="3">
                  <c:v>33.867000000000068</c:v>
                </c:pt>
                <c:pt idx="4">
                  <c:v>35.157000000000011</c:v>
                </c:pt>
                <c:pt idx="5">
                  <c:v>34.151000000000003</c:v>
                </c:pt>
                <c:pt idx="6">
                  <c:v>32.56900000000001</c:v>
                </c:pt>
                <c:pt idx="7">
                  <c:v>34.19000000000004</c:v>
                </c:pt>
                <c:pt idx="8">
                  <c:v>34.186999999999863</c:v>
                </c:pt>
                <c:pt idx="9">
                  <c:v>34.416000000000075</c:v>
                </c:pt>
                <c:pt idx="10">
                  <c:v>35.151000000000018</c:v>
                </c:pt>
                <c:pt idx="11">
                  <c:v>36.325000000000053</c:v>
                </c:pt>
                <c:pt idx="12">
                  <c:v>36.860999999999926</c:v>
                </c:pt>
                <c:pt idx="13">
                  <c:v>37.262000000000093</c:v>
                </c:pt>
                <c:pt idx="14">
                  <c:v>37.77200000000002</c:v>
                </c:pt>
                <c:pt idx="15">
                  <c:v>37.991000000000021</c:v>
                </c:pt>
                <c:pt idx="16">
                  <c:v>38.170999999999978</c:v>
                </c:pt>
                <c:pt idx="17">
                  <c:v>38.354000000000035</c:v>
                </c:pt>
                <c:pt idx="18">
                  <c:v>38.535999999999945</c:v>
                </c:pt>
                <c:pt idx="19">
                  <c:v>38.715999999999994</c:v>
                </c:pt>
                <c:pt idx="20">
                  <c:v>38.894999999999989</c:v>
                </c:pt>
                <c:pt idx="21">
                  <c:v>39.065999999999974</c:v>
                </c:pt>
                <c:pt idx="22">
                  <c:v>39.237000000000002</c:v>
                </c:pt>
                <c:pt idx="23">
                  <c:v>39.408999999999963</c:v>
                </c:pt>
                <c:pt idx="24" formatCode="#,##0.00">
                  <c:v>39.58299999999997</c:v>
                </c:pt>
                <c:pt idx="25">
                  <c:v>39.761000000000074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59.078000000000031</c:v>
                </c:pt>
                <c:pt idx="1">
                  <c:v>60.715999999999994</c:v>
                </c:pt>
                <c:pt idx="2">
                  <c:v>60.215000000000089</c:v>
                </c:pt>
                <c:pt idx="3">
                  <c:v>63.39000000000005</c:v>
                </c:pt>
                <c:pt idx="4">
                  <c:v>63.396999999999949</c:v>
                </c:pt>
                <c:pt idx="5">
                  <c:v>62.641000000000176</c:v>
                </c:pt>
                <c:pt idx="6">
                  <c:v>62.93499999999986</c:v>
                </c:pt>
                <c:pt idx="7">
                  <c:v>61.664000000000016</c:v>
                </c:pt>
                <c:pt idx="8">
                  <c:v>65.982000000000141</c:v>
                </c:pt>
                <c:pt idx="9">
                  <c:v>65.989999999999966</c:v>
                </c:pt>
                <c:pt idx="10">
                  <c:v>66.460000000000107</c:v>
                </c:pt>
                <c:pt idx="11">
                  <c:v>65.805000000000078</c:v>
                </c:pt>
                <c:pt idx="12">
                  <c:v>65.246000000000066</c:v>
                </c:pt>
                <c:pt idx="13">
                  <c:v>65.171000000000106</c:v>
                </c:pt>
                <c:pt idx="14">
                  <c:v>65.230999999999952</c:v>
                </c:pt>
                <c:pt idx="15">
                  <c:v>65.419999999999945</c:v>
                </c:pt>
                <c:pt idx="16">
                  <c:v>65.497999999999919</c:v>
                </c:pt>
                <c:pt idx="17">
                  <c:v>65.576000000000207</c:v>
                </c:pt>
                <c:pt idx="18">
                  <c:v>65.660000000000039</c:v>
                </c:pt>
                <c:pt idx="19">
                  <c:v>65.753000000000029</c:v>
                </c:pt>
                <c:pt idx="20">
                  <c:v>65.895000000000067</c:v>
                </c:pt>
                <c:pt idx="21">
                  <c:v>66.039000000000001</c:v>
                </c:pt>
                <c:pt idx="22">
                  <c:v>66.180000000000149</c:v>
                </c:pt>
                <c:pt idx="23">
                  <c:v>66.317999999999969</c:v>
                </c:pt>
                <c:pt idx="24" formatCode="#,##0.00">
                  <c:v>66.455000000000069</c:v>
                </c:pt>
                <c:pt idx="25">
                  <c:v>66.59399999999998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87.551999999999865</c:v>
                </c:pt>
                <c:pt idx="1">
                  <c:v>93.88199999999992</c:v>
                </c:pt>
                <c:pt idx="2">
                  <c:v>94.318000000000112</c:v>
                </c:pt>
                <c:pt idx="3">
                  <c:v>100.48199999999984</c:v>
                </c:pt>
                <c:pt idx="4">
                  <c:v>101.59999999999985</c:v>
                </c:pt>
                <c:pt idx="5">
                  <c:v>99.993999999999957</c:v>
                </c:pt>
                <c:pt idx="6">
                  <c:v>102.49800000000018</c:v>
                </c:pt>
                <c:pt idx="7">
                  <c:v>105.34999999999978</c:v>
                </c:pt>
                <c:pt idx="8">
                  <c:v>102.55699999999982</c:v>
                </c:pt>
                <c:pt idx="9">
                  <c:v>107.60799999999995</c:v>
                </c:pt>
                <c:pt idx="10">
                  <c:v>103.95500000000013</c:v>
                </c:pt>
                <c:pt idx="11">
                  <c:v>105.7149999999998</c:v>
                </c:pt>
                <c:pt idx="12">
                  <c:v>107.26200000000014</c:v>
                </c:pt>
                <c:pt idx="13">
                  <c:v>108.65199999999993</c:v>
                </c:pt>
                <c:pt idx="14">
                  <c:v>110.23599999999978</c:v>
                </c:pt>
                <c:pt idx="15">
                  <c:v>111.56100000000015</c:v>
                </c:pt>
                <c:pt idx="16">
                  <c:v>112.68499999999993</c:v>
                </c:pt>
                <c:pt idx="17">
                  <c:v>113.74599999999985</c:v>
                </c:pt>
                <c:pt idx="18">
                  <c:v>114.78700000000016</c:v>
                </c:pt>
                <c:pt idx="19">
                  <c:v>115.8179999999999</c:v>
                </c:pt>
                <c:pt idx="20">
                  <c:v>116.84000000000005</c:v>
                </c:pt>
                <c:pt idx="21">
                  <c:v>117.86000000000017</c:v>
                </c:pt>
                <c:pt idx="22">
                  <c:v>118.87799999999984</c:v>
                </c:pt>
                <c:pt idx="23">
                  <c:v>119.90299999999999</c:v>
                </c:pt>
                <c:pt idx="24" formatCode="#,##0.00">
                  <c:v>120.94000000000008</c:v>
                </c:pt>
                <c:pt idx="25">
                  <c:v>121.99300000000014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27.403000000000041</c:v>
                </c:pt>
                <c:pt idx="1">
                  <c:v>25.173999999999957</c:v>
                </c:pt>
                <c:pt idx="2">
                  <c:v>29.454999999999956</c:v>
                </c:pt>
                <c:pt idx="3">
                  <c:v>24.807999999999979</c:v>
                </c:pt>
                <c:pt idx="4">
                  <c:v>28.705999999999971</c:v>
                </c:pt>
                <c:pt idx="5">
                  <c:v>28.916000000000096</c:v>
                </c:pt>
                <c:pt idx="6">
                  <c:v>25.10399999999991</c:v>
                </c:pt>
                <c:pt idx="7">
                  <c:v>24.009000000000015</c:v>
                </c:pt>
                <c:pt idx="8">
                  <c:v>27.781999999999989</c:v>
                </c:pt>
                <c:pt idx="9">
                  <c:v>28.814999999999948</c:v>
                </c:pt>
                <c:pt idx="10">
                  <c:v>20.319999999999983</c:v>
                </c:pt>
                <c:pt idx="11">
                  <c:v>20.142999999999954</c:v>
                </c:pt>
                <c:pt idx="12">
                  <c:v>20.146000000000008</c:v>
                </c:pt>
                <c:pt idx="13">
                  <c:v>20.230999999999987</c:v>
                </c:pt>
                <c:pt idx="14">
                  <c:v>20.468000000000004</c:v>
                </c:pt>
                <c:pt idx="15">
                  <c:v>20.476000000000013</c:v>
                </c:pt>
                <c:pt idx="16">
                  <c:v>20.472000000000001</c:v>
                </c:pt>
                <c:pt idx="17">
                  <c:v>20.447999999999983</c:v>
                </c:pt>
                <c:pt idx="18">
                  <c:v>20.412999999999997</c:v>
                </c:pt>
                <c:pt idx="19">
                  <c:v>20.376000000000001</c:v>
                </c:pt>
                <c:pt idx="20">
                  <c:v>20.343000000000021</c:v>
                </c:pt>
                <c:pt idx="21">
                  <c:v>20.304999999999986</c:v>
                </c:pt>
                <c:pt idx="22">
                  <c:v>20.269000000000013</c:v>
                </c:pt>
                <c:pt idx="23">
                  <c:v>20.236999999999959</c:v>
                </c:pt>
                <c:pt idx="24">
                  <c:v>20.205999999999982</c:v>
                </c:pt>
                <c:pt idx="25">
                  <c:v>20.178000000000001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71.059999999999775</c:v>
                </c:pt>
                <c:pt idx="1">
                  <c:v>73.09300000000016</c:v>
                </c:pt>
                <c:pt idx="2">
                  <c:v>73.210000000000122</c:v>
                </c:pt>
                <c:pt idx="3">
                  <c:v>67.996000000000038</c:v>
                </c:pt>
                <c:pt idx="4">
                  <c:v>69.595000000000113</c:v>
                </c:pt>
                <c:pt idx="5">
                  <c:v>68.171999999999912</c:v>
                </c:pt>
                <c:pt idx="6">
                  <c:v>71.063000000000045</c:v>
                </c:pt>
                <c:pt idx="7">
                  <c:v>71.730000000000018</c:v>
                </c:pt>
                <c:pt idx="8">
                  <c:v>71.647999999999968</c:v>
                </c:pt>
                <c:pt idx="9">
                  <c:v>69.458999999999989</c:v>
                </c:pt>
                <c:pt idx="10">
                  <c:v>67.149000000000058</c:v>
                </c:pt>
                <c:pt idx="11">
                  <c:v>67.461999999999904</c:v>
                </c:pt>
                <c:pt idx="12">
                  <c:v>67.166999999999987</c:v>
                </c:pt>
                <c:pt idx="13">
                  <c:v>66.712999999999994</c:v>
                </c:pt>
                <c:pt idx="14">
                  <c:v>66.406000000000049</c:v>
                </c:pt>
                <c:pt idx="15">
                  <c:v>66.018999999999949</c:v>
                </c:pt>
                <c:pt idx="16">
                  <c:v>65.571000000000055</c:v>
                </c:pt>
                <c:pt idx="17">
                  <c:v>65.124999999999986</c:v>
                </c:pt>
                <c:pt idx="18">
                  <c:v>64.703999999999866</c:v>
                </c:pt>
                <c:pt idx="19">
                  <c:v>64.297000000000011</c:v>
                </c:pt>
                <c:pt idx="20">
                  <c:v>63.950000000000017</c:v>
                </c:pt>
                <c:pt idx="21">
                  <c:v>63.595000000000049</c:v>
                </c:pt>
                <c:pt idx="22">
                  <c:v>63.250000000000128</c:v>
                </c:pt>
                <c:pt idx="23">
                  <c:v>62.911999999999878</c:v>
                </c:pt>
                <c:pt idx="24">
                  <c:v>62.581000000000053</c:v>
                </c:pt>
                <c:pt idx="25">
                  <c:v>62.261999999999908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59.221000000000039</c:v>
                </c:pt>
                <c:pt idx="1">
                  <c:v>58.515999999999991</c:v>
                </c:pt>
                <c:pt idx="2">
                  <c:v>53.839999999999904</c:v>
                </c:pt>
                <c:pt idx="3">
                  <c:v>52.806999999999888</c:v>
                </c:pt>
                <c:pt idx="4">
                  <c:v>55.124999999999964</c:v>
                </c:pt>
                <c:pt idx="5">
                  <c:v>60.977000000000018</c:v>
                </c:pt>
                <c:pt idx="6">
                  <c:v>57.173999999999971</c:v>
                </c:pt>
                <c:pt idx="7">
                  <c:v>61.159999999999947</c:v>
                </c:pt>
                <c:pt idx="8">
                  <c:v>60.071000000000069</c:v>
                </c:pt>
                <c:pt idx="9">
                  <c:v>56.516999999999854</c:v>
                </c:pt>
                <c:pt idx="10">
                  <c:v>62.070999999999842</c:v>
                </c:pt>
                <c:pt idx="11">
                  <c:v>61.709000000000103</c:v>
                </c:pt>
                <c:pt idx="12">
                  <c:v>62.557000000000016</c:v>
                </c:pt>
                <c:pt idx="13">
                  <c:v>64.399999999999963</c:v>
                </c:pt>
                <c:pt idx="14">
                  <c:v>65.812999999999946</c:v>
                </c:pt>
                <c:pt idx="15">
                  <c:v>66.449000000000026</c:v>
                </c:pt>
                <c:pt idx="16">
                  <c:v>67.029000000000011</c:v>
                </c:pt>
                <c:pt idx="17">
                  <c:v>67.489999999999853</c:v>
                </c:pt>
                <c:pt idx="18">
                  <c:v>68.016999999999911</c:v>
                </c:pt>
                <c:pt idx="19">
                  <c:v>68.518000000000029</c:v>
                </c:pt>
                <c:pt idx="20">
                  <c:v>69.088999999999999</c:v>
                </c:pt>
                <c:pt idx="21">
                  <c:v>69.673999999999893</c:v>
                </c:pt>
                <c:pt idx="22">
                  <c:v>70.275000000000034</c:v>
                </c:pt>
                <c:pt idx="23">
                  <c:v>70.889999999999858</c:v>
                </c:pt>
                <c:pt idx="24" formatCode="#,##0.00">
                  <c:v>71.514000000000109</c:v>
                </c:pt>
                <c:pt idx="25">
                  <c:v>72.145999999999887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210.75500000000011</c:v>
                </c:pt>
                <c:pt idx="1">
                  <c:v>210.87700000000007</c:v>
                </c:pt>
                <c:pt idx="2">
                  <c:v>211.32900000000012</c:v>
                </c:pt>
                <c:pt idx="3">
                  <c:v>211.8930000000004</c:v>
                </c:pt>
                <c:pt idx="4">
                  <c:v>219.65</c:v>
                </c:pt>
                <c:pt idx="5">
                  <c:v>220.25299999999984</c:v>
                </c:pt>
                <c:pt idx="6">
                  <c:v>219.00500000000005</c:v>
                </c:pt>
                <c:pt idx="7">
                  <c:v>222.75099999999983</c:v>
                </c:pt>
                <c:pt idx="8">
                  <c:v>227.34799999999998</c:v>
                </c:pt>
                <c:pt idx="9">
                  <c:v>216.71399999999986</c:v>
                </c:pt>
                <c:pt idx="10">
                  <c:v>213.04099999999997</c:v>
                </c:pt>
                <c:pt idx="11">
                  <c:v>212.52099999999984</c:v>
                </c:pt>
                <c:pt idx="12">
                  <c:v>214.21899999999977</c:v>
                </c:pt>
                <c:pt idx="13">
                  <c:v>215.83599999999998</c:v>
                </c:pt>
                <c:pt idx="14">
                  <c:v>217.63599999999977</c:v>
                </c:pt>
                <c:pt idx="15">
                  <c:v>219.00499999999994</c:v>
                </c:pt>
                <c:pt idx="16">
                  <c:v>220.06900000000041</c:v>
                </c:pt>
                <c:pt idx="17">
                  <c:v>221.017</c:v>
                </c:pt>
                <c:pt idx="18">
                  <c:v>221.90500000000014</c:v>
                </c:pt>
                <c:pt idx="19">
                  <c:v>222.74600000000021</c:v>
                </c:pt>
                <c:pt idx="20">
                  <c:v>223.60000000000034</c:v>
                </c:pt>
                <c:pt idx="21">
                  <c:v>224.43299999999999</c:v>
                </c:pt>
                <c:pt idx="22">
                  <c:v>225.23900000000015</c:v>
                </c:pt>
                <c:pt idx="23">
                  <c:v>226.06600000000006</c:v>
                </c:pt>
                <c:pt idx="24">
                  <c:v>226.86300000000008</c:v>
                </c:pt>
                <c:pt idx="25">
                  <c:v>227.64300000000006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195.12400000000022</c:v>
                </c:pt>
                <c:pt idx="1">
                  <c:v>184.83000000000007</c:v>
                </c:pt>
                <c:pt idx="2">
                  <c:v>209.04099999999994</c:v>
                </c:pt>
                <c:pt idx="3">
                  <c:v>201.36600000000021</c:v>
                </c:pt>
                <c:pt idx="4">
                  <c:v>217.36800000000011</c:v>
                </c:pt>
                <c:pt idx="5">
                  <c:v>219.57900000000012</c:v>
                </c:pt>
                <c:pt idx="6">
                  <c:v>214.92099999999979</c:v>
                </c:pt>
                <c:pt idx="7">
                  <c:v>217.65400000000017</c:v>
                </c:pt>
                <c:pt idx="8">
                  <c:v>218.85299999999984</c:v>
                </c:pt>
                <c:pt idx="9">
                  <c:v>222.5789999999997</c:v>
                </c:pt>
                <c:pt idx="10">
                  <c:v>220.46500000000003</c:v>
                </c:pt>
                <c:pt idx="11">
                  <c:v>222.536</c:v>
                </c:pt>
                <c:pt idx="12">
                  <c:v>223.14000000000001</c:v>
                </c:pt>
                <c:pt idx="13">
                  <c:v>224.13099999999994</c:v>
                </c:pt>
                <c:pt idx="14">
                  <c:v>225.54400000000027</c:v>
                </c:pt>
                <c:pt idx="15">
                  <c:v>226.613</c:v>
                </c:pt>
                <c:pt idx="16">
                  <c:v>227.77499999999995</c:v>
                </c:pt>
                <c:pt idx="17">
                  <c:v>228.92599999999996</c:v>
                </c:pt>
                <c:pt idx="18">
                  <c:v>230.06500000000008</c:v>
                </c:pt>
                <c:pt idx="19">
                  <c:v>231.21699999999998</c:v>
                </c:pt>
                <c:pt idx="20">
                  <c:v>232.3899999999999</c:v>
                </c:pt>
                <c:pt idx="21">
                  <c:v>233.53900000000021</c:v>
                </c:pt>
                <c:pt idx="22">
                  <c:v>234.70199999999983</c:v>
                </c:pt>
                <c:pt idx="23">
                  <c:v>235.8640000000002</c:v>
                </c:pt>
                <c:pt idx="24">
                  <c:v>237.02300000000017</c:v>
                </c:pt>
                <c:pt idx="25">
                  <c:v>238.18299999999999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187.9899999999999</c:v>
                </c:pt>
                <c:pt idx="1">
                  <c:v>191.74099999999996</c:v>
                </c:pt>
                <c:pt idx="2">
                  <c:v>189.08600000000018</c:v>
                </c:pt>
                <c:pt idx="3">
                  <c:v>197.73899999999998</c:v>
                </c:pt>
                <c:pt idx="4">
                  <c:v>200.15399999999983</c:v>
                </c:pt>
                <c:pt idx="5">
                  <c:v>196.78600000000012</c:v>
                </c:pt>
                <c:pt idx="6">
                  <c:v>198.00200000000007</c:v>
                </c:pt>
                <c:pt idx="7">
                  <c:v>201.20399999999984</c:v>
                </c:pt>
                <c:pt idx="8">
                  <c:v>202.72599999999983</c:v>
                </c:pt>
                <c:pt idx="9">
                  <c:v>208.01399999999998</c:v>
                </c:pt>
                <c:pt idx="10">
                  <c:v>205.56600000000026</c:v>
                </c:pt>
                <c:pt idx="11">
                  <c:v>207.84499999999994</c:v>
                </c:pt>
                <c:pt idx="12">
                  <c:v>209.36900000000014</c:v>
                </c:pt>
                <c:pt idx="13">
                  <c:v>211.08500000000012</c:v>
                </c:pt>
                <c:pt idx="14">
                  <c:v>213.23899999999975</c:v>
                </c:pt>
                <c:pt idx="15">
                  <c:v>214.97200000000012</c:v>
                </c:pt>
                <c:pt idx="16">
                  <c:v>216.35399999999981</c:v>
                </c:pt>
                <c:pt idx="17">
                  <c:v>217.6760000000001</c:v>
                </c:pt>
                <c:pt idx="18">
                  <c:v>218.98300000000015</c:v>
                </c:pt>
                <c:pt idx="19">
                  <c:v>220.28699999999992</c:v>
                </c:pt>
                <c:pt idx="20">
                  <c:v>221.63000000000011</c:v>
                </c:pt>
                <c:pt idx="21">
                  <c:v>222.96500000000015</c:v>
                </c:pt>
                <c:pt idx="22">
                  <c:v>224.29499999999999</c:v>
                </c:pt>
                <c:pt idx="23">
                  <c:v>225.62999999999994</c:v>
                </c:pt>
                <c:pt idx="24">
                  <c:v>226.97800000000012</c:v>
                </c:pt>
                <c:pt idx="25">
                  <c:v>228.34800000000018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24.762829958612443</c:v>
                </c:pt>
                <c:pt idx="1">
                  <c:v>26.066811055373268</c:v>
                </c:pt>
                <c:pt idx="2">
                  <c:v>26.903718365615742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27.631017651063395</c:v>
                </c:pt>
                <c:pt idx="1">
                  <c:v>27.95607979589456</c:v>
                </c:pt>
                <c:pt idx="2">
                  <c:v>28.06246759979264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27.715831344070509</c:v>
                </c:pt>
                <c:pt idx="1">
                  <c:v>27.014678954923326</c:v>
                </c:pt>
                <c:pt idx="2">
                  <c:v>26.820656015834871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7.673122490351501</c:v>
                </c:pt>
                <c:pt idx="1">
                  <c:v>7.8709175107657288</c:v>
                </c:pt>
                <c:pt idx="2">
                  <c:v>8.5001649465101892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8.5785149550197897</c:v>
                </c:pt>
                <c:pt idx="1">
                  <c:v>8.5148336571089533</c:v>
                </c:pt>
                <c:pt idx="2">
                  <c:v>7.335642584476167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3.6386836008823766</c:v>
                </c:pt>
                <c:pt idx="1">
                  <c:v>2.5766790259341708</c:v>
                </c:pt>
                <c:pt idx="2">
                  <c:v>2.3773504877703946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8.7800000000001432</c:v>
                </c:pt>
                <c:pt idx="1">
                  <c:v>0.88599999999991041</c:v>
                </c:pt>
                <c:pt idx="2">
                  <c:v>-7.2119999999998754</c:v>
                </c:pt>
                <c:pt idx="3">
                  <c:v>1.0939999999998236</c:v>
                </c:pt>
                <c:pt idx="4">
                  <c:v>-1.022999999999854</c:v>
                </c:pt>
                <c:pt idx="5">
                  <c:v>-8.5960000000001138</c:v>
                </c:pt>
                <c:pt idx="7">
                  <c:v>-6.0709999999999127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22.781999999999925</c:v>
                </c:pt>
                <c:pt idx="1">
                  <c:v>17.717999999999961</c:v>
                </c:pt>
                <c:pt idx="2">
                  <c:v>14.602000000000089</c:v>
                </c:pt>
                <c:pt idx="3">
                  <c:v>10.075000000000045</c:v>
                </c:pt>
                <c:pt idx="4">
                  <c:v>-4.8870000000001497</c:v>
                </c:pt>
                <c:pt idx="5">
                  <c:v>-0.1419999999999817</c:v>
                </c:pt>
                <c:pt idx="7">
                  <c:v>60.14799999999989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0.49121601391242109</c:v>
                </c:pt>
                <c:pt idx="2">
                  <c:v>-1.2718927619711384</c:v>
                </c:pt>
                <c:pt idx="3">
                  <c:v>4.986898110128779</c:v>
                </c:pt>
                <c:pt idx="4">
                  <c:v>-9.4609150350277726E-2</c:v>
                </c:pt>
                <c:pt idx="6">
                  <c:v>0.33852451510170134</c:v>
                </c:pt>
                <c:pt idx="7">
                  <c:v>0.17220908486605957</c:v>
                </c:pt>
                <c:pt idx="8">
                  <c:v>0.27249308723726884</c:v>
                </c:pt>
                <c:pt idx="10">
                  <c:v>1.4627920554520113</c:v>
                </c:pt>
                <c:pt idx="11">
                  <c:v>-0.29065811733421931</c:v>
                </c:pt>
                <c:pt idx="12">
                  <c:v>9.9396515556193776E-2</c:v>
                </c:pt>
                <c:pt idx="14">
                  <c:v>-1.0071231494558908</c:v>
                </c:pt>
                <c:pt idx="15">
                  <c:v>-0.24969394651346288</c:v>
                </c:pt>
                <c:pt idx="16">
                  <c:v>0.99822373789808516</c:v>
                </c:pt>
                <c:pt idx="17">
                  <c:v>0.71346817078419278</c:v>
                </c:pt>
                <c:pt idx="19">
                  <c:v>0.6564576781908249</c:v>
                </c:pt>
                <c:pt idx="20">
                  <c:v>-0.76061331019278144</c:v>
                </c:pt>
                <c:pt idx="21">
                  <c:v>-0.195286757255142</c:v>
                </c:pt>
                <c:pt idx="22">
                  <c:v>0.81548006258855832</c:v>
                </c:pt>
                <c:pt idx="23">
                  <c:v>-9.6257916428754697E-4</c:v>
                </c:pt>
                <c:pt idx="25">
                  <c:v>-2.8003555710821137</c:v>
                </c:pt>
                <c:pt idx="26">
                  <c:v>2.1410695579016092E-2</c:v>
                </c:pt>
                <c:pt idx="27">
                  <c:v>-0.46997725580762983</c:v>
                </c:pt>
                <c:pt idx="29">
                  <c:v>0.56467217916515988</c:v>
                </c:pt>
                <c:pt idx="30">
                  <c:v>-0.39057855997480795</c:v>
                </c:pt>
                <c:pt idx="31">
                  <c:v>-7.579770798009644E-2</c:v>
                </c:pt>
                <c:pt idx="32">
                  <c:v>4.3822814418701839</c:v>
                </c:pt>
                <c:pt idx="33">
                  <c:v>0.2317314629607603</c:v>
                </c:pt>
                <c:pt idx="34">
                  <c:v>0.96475977748065045</c:v>
                </c:pt>
                <c:pt idx="36">
                  <c:v>1.1820455019044607</c:v>
                </c:pt>
                <c:pt idx="37">
                  <c:v>0.26446035002540835</c:v>
                </c:pt>
                <c:pt idx="38">
                  <c:v>0.63236883402097988</c:v>
                </c:pt>
                <c:pt idx="39">
                  <c:v>2.3037080560964096</c:v>
                </c:pt>
                <c:pt idx="40">
                  <c:v>1.2482875248899239</c:v>
                </c:pt>
                <c:pt idx="42">
                  <c:v>1.1048239913951319</c:v>
                </c:pt>
                <c:pt idx="43">
                  <c:v>1.8824623457436296E-2</c:v>
                </c:pt>
                <c:pt idx="44">
                  <c:v>0.3655135915436647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-0.15325953403276804</c:v>
                </c:pt>
                <c:pt idx="2">
                  <c:v>-2.2712994532235742</c:v>
                </c:pt>
                <c:pt idx="3">
                  <c:v>-6.0313701016216132</c:v>
                </c:pt>
                <c:pt idx="4">
                  <c:v>-2.8067763932375756</c:v>
                </c:pt>
                <c:pt idx="6">
                  <c:v>-1.377450614079867</c:v>
                </c:pt>
                <c:pt idx="7">
                  <c:v>-3.4537276168027042</c:v>
                </c:pt>
                <c:pt idx="8">
                  <c:v>-2.2395979620296713</c:v>
                </c:pt>
                <c:pt idx="10">
                  <c:v>1.1573447137331883</c:v>
                </c:pt>
                <c:pt idx="11">
                  <c:v>-3.1778851148451692</c:v>
                </c:pt>
                <c:pt idx="12">
                  <c:v>-2.3904098225190906</c:v>
                </c:pt>
                <c:pt idx="14">
                  <c:v>0.64247305726763404</c:v>
                </c:pt>
                <c:pt idx="15">
                  <c:v>0.63470523135240597</c:v>
                </c:pt>
                <c:pt idx="16">
                  <c:v>0.35843000989608242</c:v>
                </c:pt>
                <c:pt idx="17">
                  <c:v>0.42368230521752093</c:v>
                </c:pt>
                <c:pt idx="19">
                  <c:v>-3.9777236476702393</c:v>
                </c:pt>
                <c:pt idx="20">
                  <c:v>-4.6162151840081878</c:v>
                </c:pt>
                <c:pt idx="21">
                  <c:v>-4.1040056545704307</c:v>
                </c:pt>
                <c:pt idx="22">
                  <c:v>-10.230105757226472</c:v>
                </c:pt>
                <c:pt idx="23">
                  <c:v>-5.1041731284277798</c:v>
                </c:pt>
                <c:pt idx="25">
                  <c:v>-2.4998044023052057</c:v>
                </c:pt>
                <c:pt idx="26">
                  <c:v>-0.56050749892380125</c:v>
                </c:pt>
                <c:pt idx="27">
                  <c:v>-0.97520734661759034</c:v>
                </c:pt>
                <c:pt idx="29">
                  <c:v>1.3684183447662424</c:v>
                </c:pt>
                <c:pt idx="30">
                  <c:v>3.1344014550240606</c:v>
                </c:pt>
                <c:pt idx="31">
                  <c:v>1.7593532006241031</c:v>
                </c:pt>
                <c:pt idx="32">
                  <c:v>2.9625824696217329</c:v>
                </c:pt>
                <c:pt idx="33">
                  <c:v>4.453439894538147</c:v>
                </c:pt>
                <c:pt idx="34">
                  <c:v>2.3144787185247484</c:v>
                </c:pt>
                <c:pt idx="36">
                  <c:v>4.3771322599751583</c:v>
                </c:pt>
                <c:pt idx="37">
                  <c:v>2.9100152819826031</c:v>
                </c:pt>
                <c:pt idx="38">
                  <c:v>2.6245476198144102</c:v>
                </c:pt>
                <c:pt idx="39">
                  <c:v>2.6340565538616856</c:v>
                </c:pt>
                <c:pt idx="40">
                  <c:v>3.2007121005700245</c:v>
                </c:pt>
                <c:pt idx="42">
                  <c:v>0.34306539269930436</c:v>
                </c:pt>
                <c:pt idx="43">
                  <c:v>2.8217361529595086</c:v>
                </c:pt>
                <c:pt idx="44">
                  <c:v>2.0318374614714196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8.0237225866410995</c:v>
                </c:pt>
                <c:pt idx="1">
                  <c:v>0.45583797097618017</c:v>
                </c:pt>
                <c:pt idx="2">
                  <c:v>5.9228232026113261</c:v>
                </c:pt>
                <c:pt idx="3">
                  <c:v>3.9204925156982782</c:v>
                </c:pt>
                <c:pt idx="4">
                  <c:v>4.7682001836948871</c:v>
                </c:pt>
                <c:pt idx="5">
                  <c:v>9.72535114347356</c:v>
                </c:pt>
                <c:pt idx="6">
                  <c:v>3.0197658826991916</c:v>
                </c:pt>
                <c:pt idx="7">
                  <c:v>1.9044934393298014</c:v>
                </c:pt>
                <c:pt idx="8">
                  <c:v>0.84283917032397149</c:v>
                </c:pt>
                <c:pt idx="9">
                  <c:v>2.4727205972608886</c:v>
                </c:pt>
                <c:pt idx="10">
                  <c:v>3.2474794833551357</c:v>
                </c:pt>
                <c:pt idx="11">
                  <c:v>-1.9008115100523639</c:v>
                </c:pt>
                <c:pt idx="12">
                  <c:v>-2.306800655490683</c:v>
                </c:pt>
                <c:pt idx="13">
                  <c:v>-6.0310906000538456</c:v>
                </c:pt>
                <c:pt idx="14">
                  <c:v>-5.7371915160641365</c:v>
                </c:pt>
                <c:pt idx="15">
                  <c:v>-5.174218289719466</c:v>
                </c:pt>
                <c:pt idx="16">
                  <c:v>-3.7298136498446119</c:v>
                </c:pt>
                <c:pt idx="17">
                  <c:v>1.0394389693108508</c:v>
                </c:pt>
                <c:pt idx="18">
                  <c:v>0.53908570749699791</c:v>
                </c:pt>
                <c:pt idx="19">
                  <c:v>2.9372551473052733E-2</c:v>
                </c:pt>
                <c:pt idx="20">
                  <c:v>-8.4818783570129312</c:v>
                </c:pt>
                <c:pt idx="21">
                  <c:v>0.68419470682661299</c:v>
                </c:pt>
                <c:pt idx="22">
                  <c:v>-3.6355574300252691</c:v>
                </c:pt>
                <c:pt idx="23">
                  <c:v>-2.0399712958386971</c:v>
                </c:pt>
                <c:pt idx="24">
                  <c:v>-4.1773855075916995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0.17466182630724347</c:v>
                </c:pt>
                <c:pt idx="1">
                  <c:v>4.8105787953916277</c:v>
                </c:pt>
                <c:pt idx="2">
                  <c:v>19.786707883597913</c:v>
                </c:pt>
                <c:pt idx="3">
                  <c:v>3.2001117194983024</c:v>
                </c:pt>
                <c:pt idx="4">
                  <c:v>1.4421621705263092</c:v>
                </c:pt>
                <c:pt idx="5">
                  <c:v>9.7224155475175849</c:v>
                </c:pt>
                <c:pt idx="6">
                  <c:v>0.54498729002701474</c:v>
                </c:pt>
                <c:pt idx="7">
                  <c:v>12.659511092818192</c:v>
                </c:pt>
                <c:pt idx="8">
                  <c:v>-0.11414505066116298</c:v>
                </c:pt>
                <c:pt idx="9">
                  <c:v>-0.98585297519607806</c:v>
                </c:pt>
                <c:pt idx="10">
                  <c:v>4.3563179474073905</c:v>
                </c:pt>
                <c:pt idx="11">
                  <c:v>0.21449819805120285</c:v>
                </c:pt>
                <c:pt idx="12">
                  <c:v>-5.9305429962224583</c:v>
                </c:pt>
                <c:pt idx="13">
                  <c:v>1.0923326557651656</c:v>
                </c:pt>
                <c:pt idx="14">
                  <c:v>-0.71120911427340161</c:v>
                </c:pt>
                <c:pt idx="15">
                  <c:v>-2.1005001137851593</c:v>
                </c:pt>
                <c:pt idx="16">
                  <c:v>1.7094100839449879</c:v>
                </c:pt>
                <c:pt idx="17">
                  <c:v>9.4188044309392538</c:v>
                </c:pt>
                <c:pt idx="18">
                  <c:v>-0.63718560014485703</c:v>
                </c:pt>
                <c:pt idx="19">
                  <c:v>-0.13129842908730904</c:v>
                </c:pt>
                <c:pt idx="20">
                  <c:v>-2.0678246015934008</c:v>
                </c:pt>
                <c:pt idx="21">
                  <c:v>2.9782264986591347</c:v>
                </c:pt>
                <c:pt idx="22">
                  <c:v>0.49473559855801241</c:v>
                </c:pt>
                <c:pt idx="23">
                  <c:v>1.4771506584870266</c:v>
                </c:pt>
                <c:pt idx="24">
                  <c:v>12.308716163545981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8.4795605576172903</c:v>
                </c:pt>
                <c:pt idx="1">
                  <c:v>24.336867045478073</c:v>
                </c:pt>
                <c:pt idx="2">
                  <c:v>11.487298572968982</c:v>
                </c:pt>
                <c:pt idx="3">
                  <c:v>-4.2076121655430541</c:v>
                </c:pt>
                <c:pt idx="4">
                  <c:v>-20.672314055682065</c:v>
                </c:pt>
                <c:pt idx="5">
                  <c:v>1.6078972282808905</c:v>
                </c:pt>
                <c:pt idx="6">
                  <c:v>-7.7976836501863147</c:v>
                </c:pt>
                <c:pt idx="7">
                  <c:v>-5.6755287258639697</c:v>
                </c:pt>
                <c:pt idx="8">
                  <c:v>-13.629484807069872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4.9852406216988641</c:v>
                </c:pt>
                <c:pt idx="1">
                  <c:v>34.151397321140109</c:v>
                </c:pt>
                <c:pt idx="2">
                  <c:v>16.460818304395346</c:v>
                </c:pt>
                <c:pt idx="3">
                  <c:v>-5.7160447981712537</c:v>
                </c:pt>
                <c:pt idx="4">
                  <c:v>-9.9664883484109623E-3</c:v>
                </c:pt>
                <c:pt idx="5">
                  <c:v>8.6503204017070914</c:v>
                </c:pt>
                <c:pt idx="6">
                  <c:v>0.91040189706573216</c:v>
                </c:pt>
                <c:pt idx="7">
                  <c:v>1.9718862570450426</c:v>
                </c:pt>
                <c:pt idx="8">
                  <c:v>-1.2560535165328872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45.325524620795576</c:v>
                </c:pt>
                <c:pt idx="1">
                  <c:v>49.365883477371689</c:v>
                </c:pt>
                <c:pt idx="2">
                  <c:v>51.246144349348498</c:v>
                </c:pt>
                <c:pt idx="3">
                  <c:v>51.726593095606873</c:v>
                </c:pt>
                <c:pt idx="4">
                  <c:v>50.647596632995338</c:v>
                </c:pt>
                <c:pt idx="5">
                  <c:v>53.750611159059254</c:v>
                </c:pt>
                <c:pt idx="6">
                  <c:v>55.28888933363379</c:v>
                </c:pt>
                <c:pt idx="7">
                  <c:v>59.415558763322124</c:v>
                </c:pt>
                <c:pt idx="8">
                  <c:v>59.822196257341133</c:v>
                </c:pt>
                <c:pt idx="9">
                  <c:v>60.480603106819338</c:v>
                </c:pt>
                <c:pt idx="10">
                  <c:v>61.774333745700353</c:v>
                </c:pt>
                <c:pt idx="11">
                  <c:v>54.011304241545162</c:v>
                </c:pt>
                <c:pt idx="12">
                  <c:v>54.584967451071208</c:v>
                </c:pt>
                <c:pt idx="13">
                  <c:v>55.26716348218806</c:v>
                </c:pt>
                <c:pt idx="14">
                  <c:v>56.013880787916854</c:v>
                </c:pt>
                <c:pt idx="15">
                  <c:v>56.596484922765278</c:v>
                </c:pt>
                <c:pt idx="16">
                  <c:v>57.132703177159755</c:v>
                </c:pt>
                <c:pt idx="17">
                  <c:v>57.658773077055557</c:v>
                </c:pt>
                <c:pt idx="18">
                  <c:v>58.174990191621653</c:v>
                </c:pt>
                <c:pt idx="19">
                  <c:v>58.689651448122646</c:v>
                </c:pt>
                <c:pt idx="20">
                  <c:v>59.208830482930274</c:v>
                </c:pt>
                <c:pt idx="21">
                  <c:v>59.731679795492497</c:v>
                </c:pt>
                <c:pt idx="22">
                  <c:v>60.257290594742479</c:v>
                </c:pt>
                <c:pt idx="23">
                  <c:v>60.802984430251826</c:v>
                </c:pt>
                <c:pt idx="24">
                  <c:v>61.376605516172987</c:v>
                </c:pt>
                <c:pt idx="25">
                  <c:v>61.948995572007597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20.648552127770873</c:v>
                </c:pt>
                <c:pt idx="1">
                  <c:v>22.785536413905078</c:v>
                </c:pt>
                <c:pt idx="2">
                  <c:v>25.126757527070506</c:v>
                </c:pt>
                <c:pt idx="3">
                  <c:v>24.265732756751206</c:v>
                </c:pt>
                <c:pt idx="4">
                  <c:v>27.096368989609129</c:v>
                </c:pt>
                <c:pt idx="5">
                  <c:v>26.392696401836986</c:v>
                </c:pt>
                <c:pt idx="6">
                  <c:v>23.600352067780161</c:v>
                </c:pt>
                <c:pt idx="7">
                  <c:v>26.269496250324675</c:v>
                </c:pt>
                <c:pt idx="8">
                  <c:v>26.529434699471146</c:v>
                </c:pt>
                <c:pt idx="9">
                  <c:v>26.725344952732275</c:v>
                </c:pt>
                <c:pt idx="10">
                  <c:v>26.848534372813166</c:v>
                </c:pt>
                <c:pt idx="11">
                  <c:v>26.455766290649109</c:v>
                </c:pt>
                <c:pt idx="12">
                  <c:v>26.838699085601711</c:v>
                </c:pt>
                <c:pt idx="13">
                  <c:v>27.261343314137449</c:v>
                </c:pt>
                <c:pt idx="14">
                  <c:v>27.738779014057897</c:v>
                </c:pt>
                <c:pt idx="15">
                  <c:v>28.12312178752931</c:v>
                </c:pt>
                <c:pt idx="16">
                  <c:v>28.486632615768286</c:v>
                </c:pt>
                <c:pt idx="17">
                  <c:v>28.83743368908889</c:v>
                </c:pt>
                <c:pt idx="18">
                  <c:v>29.190892756304166</c:v>
                </c:pt>
                <c:pt idx="19">
                  <c:v>29.534329804341347</c:v>
                </c:pt>
                <c:pt idx="20">
                  <c:v>29.879350715266074</c:v>
                </c:pt>
                <c:pt idx="21">
                  <c:v>30.217398939701205</c:v>
                </c:pt>
                <c:pt idx="22">
                  <c:v>30.561946130569897</c:v>
                </c:pt>
                <c:pt idx="23">
                  <c:v>30.925766393239883</c:v>
                </c:pt>
                <c:pt idx="24">
                  <c:v>31.285970326858227</c:v>
                </c:pt>
                <c:pt idx="25">
                  <c:v>31.659113168204794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39.735692247059319</c:v>
                </c:pt>
                <c:pt idx="1">
                  <c:v>37.359659728506863</c:v>
                </c:pt>
                <c:pt idx="2">
                  <c:v>39.930118100440346</c:v>
                </c:pt>
                <c:pt idx="3">
                  <c:v>39.099777067746054</c:v>
                </c:pt>
                <c:pt idx="4">
                  <c:v>42.333585329585233</c:v>
                </c:pt>
                <c:pt idx="5">
                  <c:v>42.66356562283508</c:v>
                </c:pt>
                <c:pt idx="6">
                  <c:v>42.827043484525824</c:v>
                </c:pt>
                <c:pt idx="7">
                  <c:v>43.974677844360137</c:v>
                </c:pt>
                <c:pt idx="8">
                  <c:v>45.062217618316147</c:v>
                </c:pt>
                <c:pt idx="9">
                  <c:v>46.628472855671312</c:v>
                </c:pt>
                <c:pt idx="10">
                  <c:v>48.586388825446406</c:v>
                </c:pt>
                <c:pt idx="11">
                  <c:v>56.254132619308486</c:v>
                </c:pt>
                <c:pt idx="12">
                  <c:v>57.05242429082454</c:v>
                </c:pt>
                <c:pt idx="13">
                  <c:v>57.970480447183043</c:v>
                </c:pt>
                <c:pt idx="14">
                  <c:v>58.982016983079646</c:v>
                </c:pt>
                <c:pt idx="15">
                  <c:v>59.834567378439267</c:v>
                </c:pt>
                <c:pt idx="16">
                  <c:v>60.673262908597934</c:v>
                </c:pt>
                <c:pt idx="17">
                  <c:v>61.508968341558386</c:v>
                </c:pt>
                <c:pt idx="18">
                  <c:v>62.352094464728644</c:v>
                </c:pt>
                <c:pt idx="19">
                  <c:v>63.180739775917203</c:v>
                </c:pt>
                <c:pt idx="20">
                  <c:v>64.017096969440331</c:v>
                </c:pt>
                <c:pt idx="21">
                  <c:v>64.859521894518636</c:v>
                </c:pt>
                <c:pt idx="22">
                  <c:v>65.723472110708883</c:v>
                </c:pt>
                <c:pt idx="23">
                  <c:v>66.576932908287588</c:v>
                </c:pt>
                <c:pt idx="24">
                  <c:v>67.483832949478838</c:v>
                </c:pt>
                <c:pt idx="25">
                  <c:v>68.373096709044319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24.802690385767075</c:v>
                </c:pt>
                <c:pt idx="1">
                  <c:v>26.923647624191833</c:v>
                </c:pt>
                <c:pt idx="2">
                  <c:v>27.697682058540483</c:v>
                </c:pt>
                <c:pt idx="3">
                  <c:v>28.8027370056476</c:v>
                </c:pt>
                <c:pt idx="4">
                  <c:v>29.522753855090421</c:v>
                </c:pt>
                <c:pt idx="5">
                  <c:v>28.347986203383591</c:v>
                </c:pt>
                <c:pt idx="6">
                  <c:v>29.381912457011193</c:v>
                </c:pt>
                <c:pt idx="7">
                  <c:v>31.998278252290717</c:v>
                </c:pt>
                <c:pt idx="8">
                  <c:v>31.453696261787819</c:v>
                </c:pt>
                <c:pt idx="9">
                  <c:v>33.220183794367806</c:v>
                </c:pt>
                <c:pt idx="10">
                  <c:v>32.26847871908187</c:v>
                </c:pt>
                <c:pt idx="11">
                  <c:v>30.993933218345457</c:v>
                </c:pt>
                <c:pt idx="12">
                  <c:v>31.225390658933879</c:v>
                </c:pt>
                <c:pt idx="13">
                  <c:v>31.571529652842653</c:v>
                </c:pt>
                <c:pt idx="14">
                  <c:v>31.94689823839699</c:v>
                </c:pt>
                <c:pt idx="15">
                  <c:v>32.274841950000692</c:v>
                </c:pt>
                <c:pt idx="16">
                  <c:v>32.600160392911555</c:v>
                </c:pt>
                <c:pt idx="17">
                  <c:v>32.944697123846325</c:v>
                </c:pt>
                <c:pt idx="18">
                  <c:v>33.297719286451816</c:v>
                </c:pt>
                <c:pt idx="19">
                  <c:v>33.594365818438085</c:v>
                </c:pt>
                <c:pt idx="20">
                  <c:v>33.905334560979227</c:v>
                </c:pt>
                <c:pt idx="21">
                  <c:v>34.206543679235565</c:v>
                </c:pt>
                <c:pt idx="22">
                  <c:v>34.517175571164891</c:v>
                </c:pt>
                <c:pt idx="23">
                  <c:v>34.837359254297375</c:v>
                </c:pt>
                <c:pt idx="24">
                  <c:v>35.156722629323177</c:v>
                </c:pt>
                <c:pt idx="25">
                  <c:v>35.468590438580172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30.266428770202619</c:v>
                </c:pt>
                <c:pt idx="1">
                  <c:v>30.844979178309451</c:v>
                </c:pt>
                <c:pt idx="2">
                  <c:v>30.691792076266648</c:v>
                </c:pt>
                <c:pt idx="3">
                  <c:v>31.708887413133365</c:v>
                </c:pt>
                <c:pt idx="4">
                  <c:v>31.369074490980399</c:v>
                </c:pt>
                <c:pt idx="5">
                  <c:v>30.918373527944688</c:v>
                </c:pt>
                <c:pt idx="6">
                  <c:v>31.623481692670133</c:v>
                </c:pt>
                <c:pt idx="7">
                  <c:v>30.714854781425441</c:v>
                </c:pt>
                <c:pt idx="8">
                  <c:v>32.754976044497056</c:v>
                </c:pt>
                <c:pt idx="9">
                  <c:v>34.25701858368101</c:v>
                </c:pt>
                <c:pt idx="10">
                  <c:v>35.686573711639575</c:v>
                </c:pt>
                <c:pt idx="11">
                  <c:v>33.771269669775577</c:v>
                </c:pt>
                <c:pt idx="12">
                  <c:v>33.74663975987805</c:v>
                </c:pt>
                <c:pt idx="13">
                  <c:v>33.991815069558939</c:v>
                </c:pt>
                <c:pt idx="14">
                  <c:v>34.311104887768337</c:v>
                </c:pt>
                <c:pt idx="15">
                  <c:v>34.597670615997053</c:v>
                </c:pt>
                <c:pt idx="16">
                  <c:v>34.866594212520525</c:v>
                </c:pt>
                <c:pt idx="17">
                  <c:v>35.14464839204043</c:v>
                </c:pt>
                <c:pt idx="18">
                  <c:v>35.40011401520097</c:v>
                </c:pt>
                <c:pt idx="19">
                  <c:v>35.626021657958731</c:v>
                </c:pt>
                <c:pt idx="20">
                  <c:v>35.860808557370959</c:v>
                </c:pt>
                <c:pt idx="21">
                  <c:v>36.106363636773196</c:v>
                </c:pt>
                <c:pt idx="22">
                  <c:v>36.360084551135429</c:v>
                </c:pt>
                <c:pt idx="23">
                  <c:v>36.616613967847243</c:v>
                </c:pt>
                <c:pt idx="24">
                  <c:v>36.871554426190208</c:v>
                </c:pt>
                <c:pt idx="25">
                  <c:v>37.128735882165884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43.31675159828341</c:v>
                </c:pt>
                <c:pt idx="1">
                  <c:v>40.499964316902947</c:v>
                </c:pt>
                <c:pt idx="2">
                  <c:v>41.580113896481578</c:v>
                </c:pt>
                <c:pt idx="3">
                  <c:v>41.414786259055539</c:v>
                </c:pt>
                <c:pt idx="4">
                  <c:v>42.101624781085079</c:v>
                </c:pt>
                <c:pt idx="5">
                  <c:v>40.713473035388098</c:v>
                </c:pt>
                <c:pt idx="6">
                  <c:v>42.045963338079169</c:v>
                </c:pt>
                <c:pt idx="7">
                  <c:v>43.615496083639975</c:v>
                </c:pt>
                <c:pt idx="8">
                  <c:v>45.553895271224569</c:v>
                </c:pt>
                <c:pt idx="9">
                  <c:v>46.600959361948377</c:v>
                </c:pt>
                <c:pt idx="10">
                  <c:v>50.438824178861658</c:v>
                </c:pt>
                <c:pt idx="11">
                  <c:v>50.590012957421344</c:v>
                </c:pt>
                <c:pt idx="12">
                  <c:v>51.159407188703035</c:v>
                </c:pt>
                <c:pt idx="13">
                  <c:v>51.880250049931846</c:v>
                </c:pt>
                <c:pt idx="14">
                  <c:v>52.691698787029544</c:v>
                </c:pt>
                <c:pt idx="15">
                  <c:v>53.372843180348589</c:v>
                </c:pt>
                <c:pt idx="16">
                  <c:v>54.048273776166475</c:v>
                </c:pt>
                <c:pt idx="17">
                  <c:v>54.717075855102927</c:v>
                </c:pt>
                <c:pt idx="18">
                  <c:v>55.380549476593934</c:v>
                </c:pt>
                <c:pt idx="19">
                  <c:v>56.036355822377857</c:v>
                </c:pt>
                <c:pt idx="20">
                  <c:v>56.678621317085451</c:v>
                </c:pt>
                <c:pt idx="21">
                  <c:v>57.345551910077305</c:v>
                </c:pt>
                <c:pt idx="22">
                  <c:v>58.077774902571377</c:v>
                </c:pt>
                <c:pt idx="23">
                  <c:v>58.758937458210049</c:v>
                </c:pt>
                <c:pt idx="24">
                  <c:v>59.454560327052178</c:v>
                </c:pt>
                <c:pt idx="25">
                  <c:v>60.161239726379243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13.084495145221977</c:v>
                </c:pt>
                <c:pt idx="1">
                  <c:v>12.560457341319827</c:v>
                </c:pt>
                <c:pt idx="2">
                  <c:v>13.456418900878672</c:v>
                </c:pt>
                <c:pt idx="3">
                  <c:v>13.183512769541082</c:v>
                </c:pt>
                <c:pt idx="4">
                  <c:v>12.609650800118777</c:v>
                </c:pt>
                <c:pt idx="5">
                  <c:v>12.406178691914709</c:v>
                </c:pt>
                <c:pt idx="6">
                  <c:v>12.649969668316654</c:v>
                </c:pt>
                <c:pt idx="7">
                  <c:v>14.596507330809935</c:v>
                </c:pt>
                <c:pt idx="8">
                  <c:v>14.600596702622456</c:v>
                </c:pt>
                <c:pt idx="9">
                  <c:v>14.155734308289722</c:v>
                </c:pt>
                <c:pt idx="10">
                  <c:v>15.425944574613901</c:v>
                </c:pt>
                <c:pt idx="11">
                  <c:v>14.00306040517388</c:v>
                </c:pt>
                <c:pt idx="12">
                  <c:v>14.144400901171876</c:v>
                </c:pt>
                <c:pt idx="13">
                  <c:v>14.308785024022535</c:v>
                </c:pt>
                <c:pt idx="14">
                  <c:v>14.487028265107952</c:v>
                </c:pt>
                <c:pt idx="15">
                  <c:v>14.624304305411288</c:v>
                </c:pt>
                <c:pt idx="16">
                  <c:v>14.753745167529416</c:v>
                </c:pt>
                <c:pt idx="17">
                  <c:v>14.880352692275933</c:v>
                </c:pt>
                <c:pt idx="18">
                  <c:v>14.99800915466227</c:v>
                </c:pt>
                <c:pt idx="19">
                  <c:v>15.110078958616395</c:v>
                </c:pt>
                <c:pt idx="20">
                  <c:v>15.249670260797846</c:v>
                </c:pt>
                <c:pt idx="21">
                  <c:v>15.38606761422866</c:v>
                </c:pt>
                <c:pt idx="22">
                  <c:v>15.531361088027237</c:v>
                </c:pt>
                <c:pt idx="23">
                  <c:v>15.679965619851384</c:v>
                </c:pt>
                <c:pt idx="24">
                  <c:v>15.827140062777406</c:v>
                </c:pt>
                <c:pt idx="25">
                  <c:v>15.970931864640916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9.3295696975719924</c:v>
                </c:pt>
                <c:pt idx="1">
                  <c:v>12.078719629675534</c:v>
                </c:pt>
                <c:pt idx="2">
                  <c:v>12.041482389884822</c:v>
                </c:pt>
                <c:pt idx="3">
                  <c:v>12.030377284772767</c:v>
                </c:pt>
                <c:pt idx="4">
                  <c:v>12.131599481198288</c:v>
                </c:pt>
                <c:pt idx="5">
                  <c:v>12.117417201787887</c:v>
                </c:pt>
                <c:pt idx="6">
                  <c:v>12.629074093332704</c:v>
                </c:pt>
                <c:pt idx="7">
                  <c:v>12.665941397401033</c:v>
                </c:pt>
                <c:pt idx="8">
                  <c:v>13.56259448013747</c:v>
                </c:pt>
                <c:pt idx="9">
                  <c:v>13.960427649955504</c:v>
                </c:pt>
                <c:pt idx="10">
                  <c:v>14.021910641117689</c:v>
                </c:pt>
                <c:pt idx="11">
                  <c:v>20.497528756825044</c:v>
                </c:pt>
                <c:pt idx="12">
                  <c:v>20.85025296242577</c:v>
                </c:pt>
                <c:pt idx="13">
                  <c:v>21.281852280901209</c:v>
                </c:pt>
                <c:pt idx="14">
                  <c:v>21.743822040926631</c:v>
                </c:pt>
                <c:pt idx="15">
                  <c:v>22.180927105467486</c:v>
                </c:pt>
                <c:pt idx="16">
                  <c:v>22.614746011882314</c:v>
                </c:pt>
                <c:pt idx="17">
                  <c:v>23.059822352781207</c:v>
                </c:pt>
                <c:pt idx="18">
                  <c:v>23.476855514605926</c:v>
                </c:pt>
                <c:pt idx="19">
                  <c:v>23.903884423530364</c:v>
                </c:pt>
                <c:pt idx="20">
                  <c:v>24.335712105413798</c:v>
                </c:pt>
                <c:pt idx="21">
                  <c:v>24.817387175006147</c:v>
                </c:pt>
                <c:pt idx="22">
                  <c:v>25.271254274754146</c:v>
                </c:pt>
                <c:pt idx="23">
                  <c:v>25.726387740208228</c:v>
                </c:pt>
                <c:pt idx="24">
                  <c:v>26.193853542875196</c:v>
                </c:pt>
                <c:pt idx="25">
                  <c:v>26.681421733935881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8.8385595940892934</c:v>
                </c:pt>
                <c:pt idx="1">
                  <c:v>9.7656742960885801</c:v>
                </c:pt>
                <c:pt idx="2">
                  <c:v>9.5897714835088514</c:v>
                </c:pt>
                <c:pt idx="3">
                  <c:v>8.7966538854348748</c:v>
                </c:pt>
                <c:pt idx="4">
                  <c:v>9.0550297021836244</c:v>
                </c:pt>
                <c:pt idx="5">
                  <c:v>9.249982337496709</c:v>
                </c:pt>
                <c:pt idx="6">
                  <c:v>9.6182837812504065</c:v>
                </c:pt>
                <c:pt idx="7">
                  <c:v>9.3769287478552368</c:v>
                </c:pt>
                <c:pt idx="8">
                  <c:v>9.4022142641983368</c:v>
                </c:pt>
                <c:pt idx="9">
                  <c:v>9.3776839291994776</c:v>
                </c:pt>
                <c:pt idx="10">
                  <c:v>10.09282150782068</c:v>
                </c:pt>
                <c:pt idx="11">
                  <c:v>8.4905622831184413</c:v>
                </c:pt>
                <c:pt idx="12">
                  <c:v>8.6061619783528212</c:v>
                </c:pt>
                <c:pt idx="13">
                  <c:v>8.7203848224598079</c:v>
                </c:pt>
                <c:pt idx="14">
                  <c:v>8.8556118595730915</c:v>
                </c:pt>
                <c:pt idx="15">
                  <c:v>8.9445470701776699</c:v>
                </c:pt>
                <c:pt idx="16">
                  <c:v>9.0330981377220478</c:v>
                </c:pt>
                <c:pt idx="17">
                  <c:v>9.1182692873526854</c:v>
                </c:pt>
                <c:pt idx="18">
                  <c:v>9.202160092419998</c:v>
                </c:pt>
                <c:pt idx="19">
                  <c:v>9.2968004694882964</c:v>
                </c:pt>
                <c:pt idx="20">
                  <c:v>9.3897643852508121</c:v>
                </c:pt>
                <c:pt idx="21">
                  <c:v>9.5041305031324121</c:v>
                </c:pt>
                <c:pt idx="22">
                  <c:v>9.6142689593784709</c:v>
                </c:pt>
                <c:pt idx="23">
                  <c:v>9.7405813208913052</c:v>
                </c:pt>
                <c:pt idx="24">
                  <c:v>9.8490689576929302</c:v>
                </c:pt>
                <c:pt idx="25">
                  <c:v>9.9786764571595175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11.277224516453211</c:v>
                </c:pt>
                <c:pt idx="1">
                  <c:v>12.285974859051944</c:v>
                </c:pt>
                <c:pt idx="2">
                  <c:v>14.836703840026845</c:v>
                </c:pt>
                <c:pt idx="3">
                  <c:v>12.794111831050074</c:v>
                </c:pt>
                <c:pt idx="4">
                  <c:v>15.454327582101145</c:v>
                </c:pt>
                <c:pt idx="5">
                  <c:v>14.819369640176966</c:v>
                </c:pt>
                <c:pt idx="6">
                  <c:v>16.790000206565875</c:v>
                </c:pt>
                <c:pt idx="7">
                  <c:v>15.746834013670389</c:v>
                </c:pt>
                <c:pt idx="8">
                  <c:v>15.229528401995832</c:v>
                </c:pt>
                <c:pt idx="9">
                  <c:v>14.161565903825032</c:v>
                </c:pt>
                <c:pt idx="10">
                  <c:v>17.292090237437854</c:v>
                </c:pt>
                <c:pt idx="11">
                  <c:v>14.956223582005359</c:v>
                </c:pt>
                <c:pt idx="12">
                  <c:v>14.788873452971897</c:v>
                </c:pt>
                <c:pt idx="13">
                  <c:v>14.816425752225415</c:v>
                </c:pt>
                <c:pt idx="14">
                  <c:v>14.964642944216758</c:v>
                </c:pt>
                <c:pt idx="15">
                  <c:v>15.091827595468498</c:v>
                </c:pt>
                <c:pt idx="16">
                  <c:v>15.20029992577898</c:v>
                </c:pt>
                <c:pt idx="17">
                  <c:v>15.307441475488416</c:v>
                </c:pt>
                <c:pt idx="18">
                  <c:v>15.413264478159615</c:v>
                </c:pt>
                <c:pt idx="19">
                  <c:v>15.519392418381495</c:v>
                </c:pt>
                <c:pt idx="20">
                  <c:v>15.632600966884501</c:v>
                </c:pt>
                <c:pt idx="21">
                  <c:v>15.778951505351543</c:v>
                </c:pt>
                <c:pt idx="22">
                  <c:v>15.929306769599879</c:v>
                </c:pt>
                <c:pt idx="23">
                  <c:v>16.047247052922344</c:v>
                </c:pt>
                <c:pt idx="24">
                  <c:v>16.186880113542085</c:v>
                </c:pt>
                <c:pt idx="25">
                  <c:v>16.306237262241776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45.902666723367247</c:v>
                </c:pt>
                <c:pt idx="1">
                  <c:v>42.157105301864526</c:v>
                </c:pt>
                <c:pt idx="2">
                  <c:v>44.459627182425486</c:v>
                </c:pt>
                <c:pt idx="3">
                  <c:v>44.297583996459927</c:v>
                </c:pt>
                <c:pt idx="4">
                  <c:v>46.383853737072599</c:v>
                </c:pt>
                <c:pt idx="5">
                  <c:v>46.181917512520592</c:v>
                </c:pt>
                <c:pt idx="6">
                  <c:v>45.784225924056393</c:v>
                </c:pt>
                <c:pt idx="7">
                  <c:v>47.931664317389163</c:v>
                </c:pt>
                <c:pt idx="8">
                  <c:v>48.278227958024324</c:v>
                </c:pt>
                <c:pt idx="9">
                  <c:v>48.103785000029035</c:v>
                </c:pt>
                <c:pt idx="10">
                  <c:v>49.429396995875727</c:v>
                </c:pt>
                <c:pt idx="11">
                  <c:v>48.725723759387868</c:v>
                </c:pt>
                <c:pt idx="12">
                  <c:v>49.122349729443535</c:v>
                </c:pt>
                <c:pt idx="13">
                  <c:v>49.575129421566537</c:v>
                </c:pt>
                <c:pt idx="14">
                  <c:v>50.083906292116723</c:v>
                </c:pt>
                <c:pt idx="15">
                  <c:v>50.463297150040972</c:v>
                </c:pt>
                <c:pt idx="16">
                  <c:v>50.814006402489028</c:v>
                </c:pt>
                <c:pt idx="17">
                  <c:v>51.134777544438464</c:v>
                </c:pt>
                <c:pt idx="18">
                  <c:v>51.447075336366282</c:v>
                </c:pt>
                <c:pt idx="19">
                  <c:v>51.75196746532901</c:v>
                </c:pt>
                <c:pt idx="20">
                  <c:v>52.046166222690999</c:v>
                </c:pt>
                <c:pt idx="21">
                  <c:v>52.349501070166227</c:v>
                </c:pt>
                <c:pt idx="22">
                  <c:v>52.696039699429399</c:v>
                </c:pt>
                <c:pt idx="23">
                  <c:v>53.046934681288896</c:v>
                </c:pt>
                <c:pt idx="24">
                  <c:v>53.415168569423237</c:v>
                </c:pt>
                <c:pt idx="25">
                  <c:v>53.785714943283118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67.715477011001838</c:v>
                </c:pt>
                <c:pt idx="1">
                  <c:v>65.53385895233167</c:v>
                </c:pt>
                <c:pt idx="2">
                  <c:v>67.003628017307108</c:v>
                </c:pt>
                <c:pt idx="3">
                  <c:v>63.730083000808655</c:v>
                </c:pt>
                <c:pt idx="4">
                  <c:v>66.523365175906036</c:v>
                </c:pt>
                <c:pt idx="5">
                  <c:v>68.589257602043872</c:v>
                </c:pt>
                <c:pt idx="6">
                  <c:v>65.122289291551738</c:v>
                </c:pt>
                <c:pt idx="7">
                  <c:v>67.661951719483113</c:v>
                </c:pt>
                <c:pt idx="8">
                  <c:v>67.418824400063727</c:v>
                </c:pt>
                <c:pt idx="9">
                  <c:v>65.53998612569319</c:v>
                </c:pt>
                <c:pt idx="10">
                  <c:v>66.688446091991509</c:v>
                </c:pt>
                <c:pt idx="11">
                  <c:v>68.955048106877882</c:v>
                </c:pt>
                <c:pt idx="12">
                  <c:v>69.051152225238866</c:v>
                </c:pt>
                <c:pt idx="13">
                  <c:v>69.184458731626364</c:v>
                </c:pt>
                <c:pt idx="14">
                  <c:v>69.392967673495974</c:v>
                </c:pt>
                <c:pt idx="15">
                  <c:v>69.360499116925496</c:v>
                </c:pt>
                <c:pt idx="16">
                  <c:v>69.234344110341738</c:v>
                </c:pt>
                <c:pt idx="17">
                  <c:v>69.041725067879653</c:v>
                </c:pt>
                <c:pt idx="18">
                  <c:v>68.820541439529009</c:v>
                </c:pt>
                <c:pt idx="19">
                  <c:v>68.589775097764772</c:v>
                </c:pt>
                <c:pt idx="20">
                  <c:v>68.387451528895454</c:v>
                </c:pt>
                <c:pt idx="21">
                  <c:v>68.147681956635154</c:v>
                </c:pt>
                <c:pt idx="22">
                  <c:v>67.868142130616889</c:v>
                </c:pt>
                <c:pt idx="23">
                  <c:v>67.590457347941907</c:v>
                </c:pt>
                <c:pt idx="24">
                  <c:v>67.27075612419668</c:v>
                </c:pt>
                <c:pt idx="25">
                  <c:v>66.902944290042711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23.077493435021143</c:v>
                </c:pt>
                <c:pt idx="1">
                  <c:v>20.207933997897246</c:v>
                </c:pt>
                <c:pt idx="2">
                  <c:v>20.052330908737087</c:v>
                </c:pt>
                <c:pt idx="3">
                  <c:v>20.372819477064798</c:v>
                </c:pt>
                <c:pt idx="4">
                  <c:v>20.911898900228238</c:v>
                </c:pt>
                <c:pt idx="5">
                  <c:v>19.401922393201925</c:v>
                </c:pt>
                <c:pt idx="6">
                  <c:v>18.30302296135568</c:v>
                </c:pt>
                <c:pt idx="7">
                  <c:v>18.715407150362314</c:v>
                </c:pt>
                <c:pt idx="8">
                  <c:v>19.635206901466773</c:v>
                </c:pt>
                <c:pt idx="9">
                  <c:v>17.772030077417512</c:v>
                </c:pt>
                <c:pt idx="10">
                  <c:v>17.095121737711242</c:v>
                </c:pt>
                <c:pt idx="11">
                  <c:v>17.161726076140994</c:v>
                </c:pt>
                <c:pt idx="12">
                  <c:v>16.886213361197768</c:v>
                </c:pt>
                <c:pt idx="13">
                  <c:v>16.584916193386661</c:v>
                </c:pt>
                <c:pt idx="14">
                  <c:v>16.268859796934301</c:v>
                </c:pt>
                <c:pt idx="15">
                  <c:v>15.861474647107746</c:v>
                </c:pt>
                <c:pt idx="16">
                  <c:v>15.354308918899196</c:v>
                </c:pt>
                <c:pt idx="17">
                  <c:v>14.792437450577779</c:v>
                </c:pt>
                <c:pt idx="18">
                  <c:v>14.434452950771112</c:v>
                </c:pt>
                <c:pt idx="19">
                  <c:v>14.090083456144878</c:v>
                </c:pt>
                <c:pt idx="20">
                  <c:v>13.800266368644504</c:v>
                </c:pt>
                <c:pt idx="21">
                  <c:v>13.401905418441265</c:v>
                </c:pt>
                <c:pt idx="22">
                  <c:v>12.817736284110776</c:v>
                </c:pt>
                <c:pt idx="23">
                  <c:v>12.282995138086418</c:v>
                </c:pt>
                <c:pt idx="24">
                  <c:v>11.703690326911202</c:v>
                </c:pt>
                <c:pt idx="25">
                  <c:v>11.164578741488784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13.363815616493104</c:v>
                </c:pt>
                <c:pt idx="1">
                  <c:v>11.179817940272924</c:v>
                </c:pt>
                <c:pt idx="2">
                  <c:v>13.437557418838827</c:v>
                </c:pt>
                <c:pt idx="3">
                  <c:v>11.227468325305901</c:v>
                </c:pt>
                <c:pt idx="4">
                  <c:v>13.968342926881382</c:v>
                </c:pt>
                <c:pt idx="5">
                  <c:v>14.462349259875163</c:v>
                </c:pt>
                <c:pt idx="6">
                  <c:v>14.457510519780294</c:v>
                </c:pt>
                <c:pt idx="7">
                  <c:v>11.037234515989796</c:v>
                </c:pt>
                <c:pt idx="8">
                  <c:v>11.572312198418002</c:v>
                </c:pt>
                <c:pt idx="9">
                  <c:v>14.454182878567803</c:v>
                </c:pt>
                <c:pt idx="10">
                  <c:v>8.4312586598213173</c:v>
                </c:pt>
                <c:pt idx="11">
                  <c:v>7.8846373183684344</c:v>
                </c:pt>
                <c:pt idx="12">
                  <c:v>8.0121145403188478</c:v>
                </c:pt>
                <c:pt idx="13">
                  <c:v>8.1612196324058335</c:v>
                </c:pt>
                <c:pt idx="14">
                  <c:v>8.339528612450767</c:v>
                </c:pt>
                <c:pt idx="15">
                  <c:v>8.4616074443644482</c:v>
                </c:pt>
                <c:pt idx="16">
                  <c:v>8.573092369262028</c:v>
                </c:pt>
                <c:pt idx="17">
                  <c:v>8.6756351221785142</c:v>
                </c:pt>
                <c:pt idx="18">
                  <c:v>8.7781841050884815</c:v>
                </c:pt>
                <c:pt idx="19">
                  <c:v>8.8764367897941998</c:v>
                </c:pt>
                <c:pt idx="20">
                  <c:v>8.9797130990629075</c:v>
                </c:pt>
                <c:pt idx="21">
                  <c:v>9.0863284975051535</c:v>
                </c:pt>
                <c:pt idx="22">
                  <c:v>9.1948185059890761</c:v>
                </c:pt>
                <c:pt idx="23">
                  <c:v>9.3014773856911521</c:v>
                </c:pt>
                <c:pt idx="24">
                  <c:v>9.4061573443811888</c:v>
                </c:pt>
                <c:pt idx="25">
                  <c:v>9.5235913155864829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26.800837071613024</c:v>
                </c:pt>
                <c:pt idx="1">
                  <c:v>27.734437205935883</c:v>
                </c:pt>
                <c:pt idx="2">
                  <c:v>27.285977213453833</c:v>
                </c:pt>
                <c:pt idx="3">
                  <c:v>26.853652812897462</c:v>
                </c:pt>
                <c:pt idx="4">
                  <c:v>29.049809329783194</c:v>
                </c:pt>
                <c:pt idx="5">
                  <c:v>30.3499569999728</c:v>
                </c:pt>
                <c:pt idx="6">
                  <c:v>29.290091309941729</c:v>
                </c:pt>
                <c:pt idx="7">
                  <c:v>27.96279415631458</c:v>
                </c:pt>
                <c:pt idx="8">
                  <c:v>28.35846372912059</c:v>
                </c:pt>
                <c:pt idx="9">
                  <c:v>28.364462153759945</c:v>
                </c:pt>
                <c:pt idx="10">
                  <c:v>24.612765483908664</c:v>
                </c:pt>
                <c:pt idx="11">
                  <c:v>25.013946573081061</c:v>
                </c:pt>
                <c:pt idx="12">
                  <c:v>25.005324822425067</c:v>
                </c:pt>
                <c:pt idx="13">
                  <c:v>25.008149236682399</c:v>
                </c:pt>
                <c:pt idx="14">
                  <c:v>25.024303886617048</c:v>
                </c:pt>
                <c:pt idx="15">
                  <c:v>24.949794298040096</c:v>
                </c:pt>
                <c:pt idx="16">
                  <c:v>24.855562878606538</c:v>
                </c:pt>
                <c:pt idx="17">
                  <c:v>24.761588718413702</c:v>
                </c:pt>
                <c:pt idx="18">
                  <c:v>24.663802319670502</c:v>
                </c:pt>
                <c:pt idx="19">
                  <c:v>24.554488958547207</c:v>
                </c:pt>
                <c:pt idx="20">
                  <c:v>24.444181491506122</c:v>
                </c:pt>
                <c:pt idx="21">
                  <c:v>24.337442310564619</c:v>
                </c:pt>
                <c:pt idx="22">
                  <c:v>24.239308215922204</c:v>
                </c:pt>
                <c:pt idx="23">
                  <c:v>24.130361834151323</c:v>
                </c:pt>
                <c:pt idx="24">
                  <c:v>24.017632102499608</c:v>
                </c:pt>
                <c:pt idx="25">
                  <c:v>23.901556369635262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27.888802652412608</c:v>
                </c:pt>
                <c:pt idx="1">
                  <c:v>25.879082630657624</c:v>
                </c:pt>
                <c:pt idx="2">
                  <c:v>22.852573531715652</c:v>
                </c:pt>
                <c:pt idx="3">
                  <c:v>23.311247576570839</c:v>
                </c:pt>
                <c:pt idx="4">
                  <c:v>23.150558052559145</c:v>
                </c:pt>
                <c:pt idx="5">
                  <c:v>24.584987880672053</c:v>
                </c:pt>
                <c:pt idx="6">
                  <c:v>20.860277062314104</c:v>
                </c:pt>
                <c:pt idx="7">
                  <c:v>23.514550461746602</c:v>
                </c:pt>
                <c:pt idx="8">
                  <c:v>22.028392961436715</c:v>
                </c:pt>
                <c:pt idx="9">
                  <c:v>20.296231427920073</c:v>
                </c:pt>
                <c:pt idx="10">
                  <c:v>19.410769590952587</c:v>
                </c:pt>
                <c:pt idx="11">
                  <c:v>20.172910869334491</c:v>
                </c:pt>
                <c:pt idx="12">
                  <c:v>19.958508995241832</c:v>
                </c:pt>
                <c:pt idx="13">
                  <c:v>19.867746366079519</c:v>
                </c:pt>
                <c:pt idx="14">
                  <c:v>19.746280786392688</c:v>
                </c:pt>
                <c:pt idx="15">
                  <c:v>19.525251545374381</c:v>
                </c:pt>
                <c:pt idx="16">
                  <c:v>19.287268472672579</c:v>
                </c:pt>
                <c:pt idx="17">
                  <c:v>19.056096532762698</c:v>
                </c:pt>
                <c:pt idx="18">
                  <c:v>18.828901830540769</c:v>
                </c:pt>
                <c:pt idx="19">
                  <c:v>18.613902783300208</c:v>
                </c:pt>
                <c:pt idx="20">
                  <c:v>18.401973934008947</c:v>
                </c:pt>
                <c:pt idx="21">
                  <c:v>18.191142490483244</c:v>
                </c:pt>
                <c:pt idx="22">
                  <c:v>17.976876808608584</c:v>
                </c:pt>
                <c:pt idx="23">
                  <c:v>17.758860321614975</c:v>
                </c:pt>
                <c:pt idx="24">
                  <c:v>17.533816984540127</c:v>
                </c:pt>
                <c:pt idx="25">
                  <c:v>17.310269477167427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17.529726684098993</c:v>
                </c:pt>
                <c:pt idx="1">
                  <c:v>17.185179249977768</c:v>
                </c:pt>
                <c:pt idx="2">
                  <c:v>19.247287493059584</c:v>
                </c:pt>
                <c:pt idx="3">
                  <c:v>19.014416931203023</c:v>
                </c:pt>
                <c:pt idx="4">
                  <c:v>20.522438591525649</c:v>
                </c:pt>
                <c:pt idx="5">
                  <c:v>20.305947675281526</c:v>
                </c:pt>
                <c:pt idx="6">
                  <c:v>19.97215149551797</c:v>
                </c:pt>
                <c:pt idx="7">
                  <c:v>20.77981133139825</c:v>
                </c:pt>
                <c:pt idx="8">
                  <c:v>18.729244406967144</c:v>
                </c:pt>
                <c:pt idx="9">
                  <c:v>17.25710184534211</c:v>
                </c:pt>
                <c:pt idx="10">
                  <c:v>16.576134025436914</c:v>
                </c:pt>
                <c:pt idx="11">
                  <c:v>17.399435208675886</c:v>
                </c:pt>
                <c:pt idx="12">
                  <c:v>17.514909462282347</c:v>
                </c:pt>
                <c:pt idx="13">
                  <c:v>17.627374428573493</c:v>
                </c:pt>
                <c:pt idx="14">
                  <c:v>17.743889468905156</c:v>
                </c:pt>
                <c:pt idx="15">
                  <c:v>17.819764507165228</c:v>
                </c:pt>
                <c:pt idx="16">
                  <c:v>17.835215562429291</c:v>
                </c:pt>
                <c:pt idx="17">
                  <c:v>17.828823675755043</c:v>
                </c:pt>
                <c:pt idx="18">
                  <c:v>17.836333442177054</c:v>
                </c:pt>
                <c:pt idx="19">
                  <c:v>17.891876438278338</c:v>
                </c:pt>
                <c:pt idx="20">
                  <c:v>17.952706247387251</c:v>
                </c:pt>
                <c:pt idx="21">
                  <c:v>18.00389192569709</c:v>
                </c:pt>
                <c:pt idx="22">
                  <c:v>18.060680226255652</c:v>
                </c:pt>
                <c:pt idx="23">
                  <c:v>18.149482380472776</c:v>
                </c:pt>
                <c:pt idx="24">
                  <c:v>18.232525017699203</c:v>
                </c:pt>
                <c:pt idx="25">
                  <c:v>18.285544109381902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50.973064143003576</c:v>
                </c:pt>
                <c:pt idx="1">
                  <c:v>50.422361600133684</c:v>
                </c:pt>
                <c:pt idx="2">
                  <c:v>51.949217673018822</c:v>
                </c:pt>
                <c:pt idx="3">
                  <c:v>54.583025762875351</c:v>
                </c:pt>
                <c:pt idx="4">
                  <c:v>57.274425714686487</c:v>
                </c:pt>
                <c:pt idx="5">
                  <c:v>57.585262299123023</c:v>
                </c:pt>
                <c:pt idx="6">
                  <c:v>60.062601726057025</c:v>
                </c:pt>
                <c:pt idx="7">
                  <c:v>59.731932136385318</c:v>
                </c:pt>
                <c:pt idx="8">
                  <c:v>58.605845529880177</c:v>
                </c:pt>
                <c:pt idx="9">
                  <c:v>60.922097086766648</c:v>
                </c:pt>
                <c:pt idx="10">
                  <c:v>58.624701268433874</c:v>
                </c:pt>
                <c:pt idx="11">
                  <c:v>58.891586082347708</c:v>
                </c:pt>
                <c:pt idx="12">
                  <c:v>59.387907091890582</c:v>
                </c:pt>
                <c:pt idx="13">
                  <c:v>60.042098672117554</c:v>
                </c:pt>
                <c:pt idx="14">
                  <c:v>60.783640804690549</c:v>
                </c:pt>
                <c:pt idx="15">
                  <c:v>61.445103699455053</c:v>
                </c:pt>
                <c:pt idx="16">
                  <c:v>62.104691094253241</c:v>
                </c:pt>
                <c:pt idx="17">
                  <c:v>62.760704589499511</c:v>
                </c:pt>
                <c:pt idx="18">
                  <c:v>63.332536647860692</c:v>
                </c:pt>
                <c:pt idx="19">
                  <c:v>63.92469316666682</c:v>
                </c:pt>
                <c:pt idx="20">
                  <c:v>64.533392246957391</c:v>
                </c:pt>
                <c:pt idx="21">
                  <c:v>65.149348916646389</c:v>
                </c:pt>
                <c:pt idx="22">
                  <c:v>65.83043825372647</c:v>
                </c:pt>
                <c:pt idx="23">
                  <c:v>66.536343065971508</c:v>
                </c:pt>
                <c:pt idx="24">
                  <c:v>67.272012747910409</c:v>
                </c:pt>
                <c:pt idx="25">
                  <c:v>68.043505699373128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16.46010789368534</c:v>
                </c:pt>
                <c:pt idx="1">
                  <c:v>16.551495416922737</c:v>
                </c:pt>
                <c:pt idx="2">
                  <c:v>17.830888705425433</c:v>
                </c:pt>
                <c:pt idx="3">
                  <c:v>16.250053619171897</c:v>
                </c:pt>
                <c:pt idx="4">
                  <c:v>16.298985305156929</c:v>
                </c:pt>
                <c:pt idx="5">
                  <c:v>16.77269280396434</c:v>
                </c:pt>
                <c:pt idx="6">
                  <c:v>17.646166838919548</c:v>
                </c:pt>
                <c:pt idx="7">
                  <c:v>17.498041640789129</c:v>
                </c:pt>
                <c:pt idx="8">
                  <c:v>16.880475781927828</c:v>
                </c:pt>
                <c:pt idx="9">
                  <c:v>17.584003561457173</c:v>
                </c:pt>
                <c:pt idx="10">
                  <c:v>17.311778511461338</c:v>
                </c:pt>
                <c:pt idx="11">
                  <c:v>16.343720993388551</c:v>
                </c:pt>
                <c:pt idx="12">
                  <c:v>16.42794244717162</c:v>
                </c:pt>
                <c:pt idx="13">
                  <c:v>16.493646567681214</c:v>
                </c:pt>
                <c:pt idx="14">
                  <c:v>16.571241256893298</c:v>
                </c:pt>
                <c:pt idx="15">
                  <c:v>16.600725044372165</c:v>
                </c:pt>
                <c:pt idx="16">
                  <c:v>16.619780634555273</c:v>
                </c:pt>
                <c:pt idx="17">
                  <c:v>16.630996502487395</c:v>
                </c:pt>
                <c:pt idx="18">
                  <c:v>16.636512491733932</c:v>
                </c:pt>
                <c:pt idx="19">
                  <c:v>16.645051046151774</c:v>
                </c:pt>
                <c:pt idx="20">
                  <c:v>16.655375630701293</c:v>
                </c:pt>
                <c:pt idx="21">
                  <c:v>16.666689089701581</c:v>
                </c:pt>
                <c:pt idx="22">
                  <c:v>16.67752388355682</c:v>
                </c:pt>
                <c:pt idx="23">
                  <c:v>16.676778789265136</c:v>
                </c:pt>
                <c:pt idx="24">
                  <c:v>16.670649395034729</c:v>
                </c:pt>
                <c:pt idx="25">
                  <c:v>16.674592911316481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1.299780989522016</c:v>
                </c:pt>
                <c:pt idx="1">
                  <c:v>0.95751671244591718</c:v>
                </c:pt>
                <c:pt idx="2">
                  <c:v>0.90480781611879191</c:v>
                </c:pt>
                <c:pt idx="3">
                  <c:v>0.8247080695867901</c:v>
                </c:pt>
                <c:pt idx="4">
                  <c:v>0.95905296421736197</c:v>
                </c:pt>
                <c:pt idx="5">
                  <c:v>0.90268523226398723</c:v>
                </c:pt>
                <c:pt idx="6">
                  <c:v>0.75663857461735229</c:v>
                </c:pt>
                <c:pt idx="7">
                  <c:v>0.78622221063946374</c:v>
                </c:pt>
                <c:pt idx="8">
                  <c:v>0.83531413923935671</c:v>
                </c:pt>
                <c:pt idx="9">
                  <c:v>0.76161144225949029</c:v>
                </c:pt>
                <c:pt idx="10">
                  <c:v>0.93205778373703996</c:v>
                </c:pt>
                <c:pt idx="11">
                  <c:v>0.69717120264232513</c:v>
                </c:pt>
                <c:pt idx="12">
                  <c:v>0.70768797707351883</c:v>
                </c:pt>
                <c:pt idx="13">
                  <c:v>0.7176941319470781</c:v>
                </c:pt>
                <c:pt idx="14">
                  <c:v>0.72899498114130257</c:v>
                </c:pt>
                <c:pt idx="15">
                  <c:v>0.73704995325844025</c:v>
                </c:pt>
                <c:pt idx="16">
                  <c:v>0.74397995356383184</c:v>
                </c:pt>
                <c:pt idx="17">
                  <c:v>0.75072794810894528</c:v>
                </c:pt>
                <c:pt idx="18">
                  <c:v>0.75684671676953608</c:v>
                </c:pt>
                <c:pt idx="19">
                  <c:v>0.76380877126529267</c:v>
                </c:pt>
                <c:pt idx="20">
                  <c:v>0.76923016973703018</c:v>
                </c:pt>
                <c:pt idx="21">
                  <c:v>0.77542715876529977</c:v>
                </c:pt>
                <c:pt idx="22">
                  <c:v>0.78102246161903011</c:v>
                </c:pt>
                <c:pt idx="23">
                  <c:v>0.78810468603812067</c:v>
                </c:pt>
                <c:pt idx="24">
                  <c:v>0.79365779878149245</c:v>
                </c:pt>
                <c:pt idx="25">
                  <c:v>0.80075935464973091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53.643481183581919</c:v>
                </c:pt>
                <c:pt idx="1">
                  <c:v>57.449436289344938</c:v>
                </c:pt>
                <c:pt idx="2">
                  <c:v>57.684677506747647</c:v>
                </c:pt>
                <c:pt idx="3">
                  <c:v>56.726227383381591</c:v>
                </c:pt>
                <c:pt idx="4">
                  <c:v>56.872688974064125</c:v>
                </c:pt>
                <c:pt idx="5">
                  <c:v>56.882918077688686</c:v>
                </c:pt>
                <c:pt idx="6">
                  <c:v>54.74792757916132</c:v>
                </c:pt>
                <c:pt idx="7">
                  <c:v>52.469125101698992</c:v>
                </c:pt>
                <c:pt idx="8">
                  <c:v>54.022438080465371</c:v>
                </c:pt>
                <c:pt idx="9">
                  <c:v>48.911590324215467</c:v>
                </c:pt>
                <c:pt idx="10">
                  <c:v>48.401039720675755</c:v>
                </c:pt>
                <c:pt idx="11">
                  <c:v>47.806889357723534</c:v>
                </c:pt>
                <c:pt idx="12">
                  <c:v>47.831595334193445</c:v>
                </c:pt>
                <c:pt idx="13">
                  <c:v>47.867749611473492</c:v>
                </c:pt>
                <c:pt idx="14">
                  <c:v>47.945670063673013</c:v>
                </c:pt>
                <c:pt idx="15">
                  <c:v>47.888515357701984</c:v>
                </c:pt>
                <c:pt idx="16">
                  <c:v>47.780633111632291</c:v>
                </c:pt>
                <c:pt idx="17">
                  <c:v>47.622562472786115</c:v>
                </c:pt>
                <c:pt idx="18">
                  <c:v>47.448850929607836</c:v>
                </c:pt>
                <c:pt idx="19">
                  <c:v>47.273997791089322</c:v>
                </c:pt>
                <c:pt idx="20">
                  <c:v>47.151213736974739</c:v>
                </c:pt>
                <c:pt idx="21">
                  <c:v>46.952853236206202</c:v>
                </c:pt>
                <c:pt idx="22">
                  <c:v>46.825692405091388</c:v>
                </c:pt>
                <c:pt idx="23">
                  <c:v>46.665885723026172</c:v>
                </c:pt>
                <c:pt idx="24">
                  <c:v>46.490127266928575</c:v>
                </c:pt>
                <c:pt idx="25">
                  <c:v>46.333215119082354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11.170429363905233</c:v>
                </c:pt>
                <c:pt idx="1">
                  <c:v>10.66968391097234</c:v>
                </c:pt>
                <c:pt idx="2">
                  <c:v>11.116971383613361</c:v>
                </c:pt>
                <c:pt idx="3">
                  <c:v>10.835504658932491</c:v>
                </c:pt>
                <c:pt idx="4">
                  <c:v>10.473035265871017</c:v>
                </c:pt>
                <c:pt idx="5">
                  <c:v>11.552996127248054</c:v>
                </c:pt>
                <c:pt idx="6">
                  <c:v>11.121103386385419</c:v>
                </c:pt>
                <c:pt idx="7">
                  <c:v>12.180489741195721</c:v>
                </c:pt>
                <c:pt idx="8">
                  <c:v>12.815466461000879</c:v>
                </c:pt>
                <c:pt idx="9">
                  <c:v>12.180692203703872</c:v>
                </c:pt>
                <c:pt idx="10">
                  <c:v>12.237190834074667</c:v>
                </c:pt>
                <c:pt idx="11">
                  <c:v>12.927545041117027</c:v>
                </c:pt>
                <c:pt idx="12">
                  <c:v>13.088825903470097</c:v>
                </c:pt>
                <c:pt idx="13">
                  <c:v>13.275408849899753</c:v>
                </c:pt>
                <c:pt idx="14">
                  <c:v>13.473989602139744</c:v>
                </c:pt>
                <c:pt idx="15">
                  <c:v>13.638602136780978</c:v>
                </c:pt>
                <c:pt idx="16">
                  <c:v>13.788735090481726</c:v>
                </c:pt>
                <c:pt idx="17">
                  <c:v>13.935851865329239</c:v>
                </c:pt>
                <c:pt idx="18">
                  <c:v>14.088752500099522</c:v>
                </c:pt>
                <c:pt idx="19">
                  <c:v>14.246843790439566</c:v>
                </c:pt>
                <c:pt idx="20">
                  <c:v>14.401976482048131</c:v>
                </c:pt>
                <c:pt idx="21">
                  <c:v>14.562112723467385</c:v>
                </c:pt>
                <c:pt idx="22">
                  <c:v>14.718176464629234</c:v>
                </c:pt>
                <c:pt idx="23">
                  <c:v>14.880503424017503</c:v>
                </c:pt>
                <c:pt idx="24">
                  <c:v>15.047817676886917</c:v>
                </c:pt>
                <c:pt idx="25">
                  <c:v>15.215417332733802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21.809726439152207</c:v>
                </c:pt>
                <c:pt idx="1">
                  <c:v>21.47786975401154</c:v>
                </c:pt>
                <c:pt idx="2">
                  <c:v>21.451328338749637</c:v>
                </c:pt>
                <c:pt idx="3">
                  <c:v>21.169089551055741</c:v>
                </c:pt>
                <c:pt idx="4">
                  <c:v>22.72706937384616</c:v>
                </c:pt>
                <c:pt idx="5">
                  <c:v>22.558256544275604</c:v>
                </c:pt>
                <c:pt idx="6">
                  <c:v>21.015184184030964</c:v>
                </c:pt>
                <c:pt idx="7">
                  <c:v>23.052747384617643</c:v>
                </c:pt>
                <c:pt idx="8">
                  <c:v>23.115322885945254</c:v>
                </c:pt>
                <c:pt idx="9">
                  <c:v>21.462708953475662</c:v>
                </c:pt>
                <c:pt idx="10">
                  <c:v>18.922699114250335</c:v>
                </c:pt>
                <c:pt idx="11">
                  <c:v>20.358758378972734</c:v>
                </c:pt>
                <c:pt idx="12">
                  <c:v>20.430202266658551</c:v>
                </c:pt>
                <c:pt idx="13">
                  <c:v>20.487378605440107</c:v>
                </c:pt>
                <c:pt idx="14">
                  <c:v>20.520023526946705</c:v>
                </c:pt>
                <c:pt idx="15">
                  <c:v>20.486636959976835</c:v>
                </c:pt>
                <c:pt idx="16">
                  <c:v>20.402849411870623</c:v>
                </c:pt>
                <c:pt idx="17">
                  <c:v>20.306954925986211</c:v>
                </c:pt>
                <c:pt idx="18">
                  <c:v>20.211602421283768</c:v>
                </c:pt>
                <c:pt idx="19">
                  <c:v>20.118992772212614</c:v>
                </c:pt>
                <c:pt idx="20">
                  <c:v>20.015281853191787</c:v>
                </c:pt>
                <c:pt idx="21">
                  <c:v>19.9041902875841</c:v>
                </c:pt>
                <c:pt idx="22">
                  <c:v>19.779460395841525</c:v>
                </c:pt>
                <c:pt idx="23">
                  <c:v>19.6739865143653</c:v>
                </c:pt>
                <c:pt idx="24">
                  <c:v>19.546027889987094</c:v>
                </c:pt>
                <c:pt idx="25">
                  <c:v>19.417434712808348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29.853801999465599</c:v>
                </c:pt>
                <c:pt idx="1">
                  <c:v>30.768761918134203</c:v>
                </c:pt>
                <c:pt idx="2">
                  <c:v>29.386017477799811</c:v>
                </c:pt>
                <c:pt idx="3">
                  <c:v>29.532801820830375</c:v>
                </c:pt>
                <c:pt idx="4">
                  <c:v>29.926486611618177</c:v>
                </c:pt>
                <c:pt idx="5">
                  <c:v>30.446825473996558</c:v>
                </c:pt>
                <c:pt idx="6">
                  <c:v>32.121841395372464</c:v>
                </c:pt>
                <c:pt idx="7">
                  <c:v>30.157785450480493</c:v>
                </c:pt>
                <c:pt idx="8">
                  <c:v>32.526223732390889</c:v>
                </c:pt>
                <c:pt idx="9">
                  <c:v>31.905915299256353</c:v>
                </c:pt>
                <c:pt idx="10">
                  <c:v>28.406854178157861</c:v>
                </c:pt>
                <c:pt idx="11">
                  <c:v>29.310889483168367</c:v>
                </c:pt>
                <c:pt idx="12">
                  <c:v>29.404414001455329</c:v>
                </c:pt>
                <c:pt idx="13">
                  <c:v>29.517670437524021</c:v>
                </c:pt>
                <c:pt idx="14">
                  <c:v>29.637848185538523</c:v>
                </c:pt>
                <c:pt idx="15">
                  <c:v>29.684568383887431</c:v>
                </c:pt>
                <c:pt idx="16">
                  <c:v>29.700292995429457</c:v>
                </c:pt>
                <c:pt idx="17">
                  <c:v>29.706274388518235</c:v>
                </c:pt>
                <c:pt idx="18">
                  <c:v>29.728098451411359</c:v>
                </c:pt>
                <c:pt idx="19">
                  <c:v>29.739434185249578</c:v>
                </c:pt>
                <c:pt idx="20">
                  <c:v>29.75664648227702</c:v>
                </c:pt>
                <c:pt idx="21">
                  <c:v>29.789867440292582</c:v>
                </c:pt>
                <c:pt idx="22">
                  <c:v>29.811795281159164</c:v>
                </c:pt>
                <c:pt idx="23">
                  <c:v>29.83865606724035</c:v>
                </c:pt>
                <c:pt idx="24">
                  <c:v>29.866448012669064</c:v>
                </c:pt>
                <c:pt idx="25">
                  <c:v>29.884004836644888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14.82483061029493</c:v>
                </c:pt>
                <c:pt idx="1">
                  <c:v>14.617820470806324</c:v>
                </c:pt>
                <c:pt idx="2">
                  <c:v>14.271523294216179</c:v>
                </c:pt>
                <c:pt idx="3">
                  <c:v>13.500216336094768</c:v>
                </c:pt>
                <c:pt idx="4">
                  <c:v>15.34347820543811</c:v>
                </c:pt>
                <c:pt idx="5">
                  <c:v>15.626923215537603</c:v>
                </c:pt>
                <c:pt idx="6">
                  <c:v>14.424077845051283</c:v>
                </c:pt>
                <c:pt idx="7">
                  <c:v>14.53052056277936</c:v>
                </c:pt>
                <c:pt idx="8">
                  <c:v>14.428910017333566</c:v>
                </c:pt>
                <c:pt idx="9">
                  <c:v>12.832670141286133</c:v>
                </c:pt>
                <c:pt idx="10">
                  <c:v>11.449537707945904</c:v>
                </c:pt>
                <c:pt idx="11">
                  <c:v>19.218338757372337</c:v>
                </c:pt>
                <c:pt idx="12">
                  <c:v>19.532418233094653</c:v>
                </c:pt>
                <c:pt idx="13">
                  <c:v>19.891814380238277</c:v>
                </c:pt>
                <c:pt idx="14">
                  <c:v>20.269866951629734</c:v>
                </c:pt>
                <c:pt idx="15">
                  <c:v>20.598064478245028</c:v>
                </c:pt>
                <c:pt idx="16">
                  <c:v>20.925808454491296</c:v>
                </c:pt>
                <c:pt idx="17">
                  <c:v>21.234770045696088</c:v>
                </c:pt>
                <c:pt idx="18">
                  <c:v>21.530965590794882</c:v>
                </c:pt>
                <c:pt idx="19">
                  <c:v>21.828353788228121</c:v>
                </c:pt>
                <c:pt idx="20">
                  <c:v>22.138303440494671</c:v>
                </c:pt>
                <c:pt idx="21">
                  <c:v>22.473395184550881</c:v>
                </c:pt>
                <c:pt idx="22">
                  <c:v>22.808501434112149</c:v>
                </c:pt>
                <c:pt idx="23">
                  <c:v>23.131558515148164</c:v>
                </c:pt>
                <c:pt idx="24">
                  <c:v>23.44738012094593</c:v>
                </c:pt>
                <c:pt idx="25">
                  <c:v>23.758253871491885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82.61346948016579</c:v>
                </c:pt>
                <c:pt idx="1">
                  <c:v>76.968141782966995</c:v>
                </c:pt>
                <c:pt idx="2">
                  <c:v>80.82960141632536</c:v>
                </c:pt>
                <c:pt idx="3">
                  <c:v>80.556931309021323</c:v>
                </c:pt>
                <c:pt idx="4">
                  <c:v>87.890899226198059</c:v>
                </c:pt>
                <c:pt idx="5">
                  <c:v>87.098447080510624</c:v>
                </c:pt>
                <c:pt idx="6">
                  <c:v>83.128919782720601</c:v>
                </c:pt>
                <c:pt idx="7">
                  <c:v>82.123148653630096</c:v>
                </c:pt>
                <c:pt idx="8">
                  <c:v>85.205980814727553</c:v>
                </c:pt>
                <c:pt idx="9">
                  <c:v>84.180937032359608</c:v>
                </c:pt>
                <c:pt idx="10">
                  <c:v>77.646347781032446</c:v>
                </c:pt>
                <c:pt idx="11">
                  <c:v>71.323878767232713</c:v>
                </c:pt>
                <c:pt idx="12">
                  <c:v>71.239215878909121</c:v>
                </c:pt>
                <c:pt idx="13">
                  <c:v>71.023514837906504</c:v>
                </c:pt>
                <c:pt idx="14">
                  <c:v>70.839504302360709</c:v>
                </c:pt>
                <c:pt idx="15">
                  <c:v>70.371909365698244</c:v>
                </c:pt>
                <c:pt idx="16">
                  <c:v>69.839914212984681</c:v>
                </c:pt>
                <c:pt idx="17">
                  <c:v>69.264590862991525</c:v>
                </c:pt>
                <c:pt idx="18">
                  <c:v>68.656893395546334</c:v>
                </c:pt>
                <c:pt idx="19">
                  <c:v>68.039673102365427</c:v>
                </c:pt>
                <c:pt idx="20">
                  <c:v>67.41033074400255</c:v>
                </c:pt>
                <c:pt idx="21">
                  <c:v>66.765625639775649</c:v>
                </c:pt>
                <c:pt idx="22">
                  <c:v>66.099852596679057</c:v>
                </c:pt>
                <c:pt idx="23">
                  <c:v>65.433837979672745</c:v>
                </c:pt>
                <c:pt idx="24">
                  <c:v>64.764943769241839</c:v>
                </c:pt>
                <c:pt idx="25">
                  <c:v>64.081578100953578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65.974076748566446</c:v>
                </c:pt>
                <c:pt idx="1">
                  <c:v>72.15141989127676</c:v>
                </c:pt>
                <c:pt idx="2">
                  <c:v>76.372901876419007</c:v>
                </c:pt>
                <c:pt idx="3">
                  <c:v>75.992325852358078</c:v>
                </c:pt>
                <c:pt idx="4">
                  <c:v>77.743965622604463</c:v>
                </c:pt>
                <c:pt idx="5">
                  <c:v>80.143307560896233</c:v>
                </c:pt>
                <c:pt idx="6">
                  <c:v>78.889241401413955</c:v>
                </c:pt>
                <c:pt idx="7">
                  <c:v>85.685055013646803</c:v>
                </c:pt>
                <c:pt idx="8">
                  <c:v>86.351630956812272</c:v>
                </c:pt>
                <c:pt idx="9">
                  <c:v>87.205948059551616</c:v>
                </c:pt>
                <c:pt idx="10">
                  <c:v>88.622868118513523</c:v>
                </c:pt>
                <c:pt idx="11">
                  <c:v>80.467070532194271</c:v>
                </c:pt>
                <c:pt idx="12">
                  <c:v>81.423666536672926</c:v>
                </c:pt>
                <c:pt idx="13">
                  <c:v>82.528506796325502</c:v>
                </c:pt>
                <c:pt idx="14">
                  <c:v>83.752659801974744</c:v>
                </c:pt>
                <c:pt idx="15">
                  <c:v>84.719606710294585</c:v>
                </c:pt>
                <c:pt idx="16">
                  <c:v>85.619335792928041</c:v>
                </c:pt>
                <c:pt idx="17">
                  <c:v>86.496206766144439</c:v>
                </c:pt>
                <c:pt idx="18">
                  <c:v>87.365882947925826</c:v>
                </c:pt>
                <c:pt idx="19">
                  <c:v>88.223981252464</c:v>
                </c:pt>
                <c:pt idx="20">
                  <c:v>89.088181198196352</c:v>
                </c:pt>
                <c:pt idx="21">
                  <c:v>89.949078735193694</c:v>
                </c:pt>
                <c:pt idx="22">
                  <c:v>90.819236725312379</c:v>
                </c:pt>
                <c:pt idx="23">
                  <c:v>91.728750823491708</c:v>
                </c:pt>
                <c:pt idx="24">
                  <c:v>92.66257584303122</c:v>
                </c:pt>
                <c:pt idx="25">
                  <c:v>93.608108740212387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138.12156300131244</c:v>
                </c:pt>
                <c:pt idx="1">
                  <c:v>135.62825084791109</c:v>
                </c:pt>
                <c:pt idx="2">
                  <c:v>139.89970613172906</c:v>
                </c:pt>
                <c:pt idx="3">
                  <c:v>141.02618774558258</c:v>
                </c:pt>
                <c:pt idx="4">
                  <c:v>145.32703845674112</c:v>
                </c:pt>
                <c:pt idx="5">
                  <c:v>142.64339838955144</c:v>
                </c:pt>
                <c:pt idx="6">
                  <c:v>145.8784009722863</c:v>
                </c:pt>
                <c:pt idx="7">
                  <c:v>150.30330696171626</c:v>
                </c:pt>
                <c:pt idx="8">
                  <c:v>154.8247851958256</c:v>
                </c:pt>
                <c:pt idx="9">
                  <c:v>160.7066345956685</c:v>
                </c:pt>
                <c:pt idx="10">
                  <c:v>166.98026543502951</c:v>
                </c:pt>
                <c:pt idx="11">
                  <c:v>171.60934846485085</c:v>
                </c:pt>
                <c:pt idx="12">
                  <c:v>173.1838618983395</c:v>
                </c:pt>
                <c:pt idx="13">
                  <c:v>175.41407521951646</c:v>
                </c:pt>
                <c:pt idx="14">
                  <c:v>177.93171889627453</c:v>
                </c:pt>
                <c:pt idx="15">
                  <c:v>180.07992312478561</c:v>
                </c:pt>
                <c:pt idx="16">
                  <c:v>182.1882912901965</c:v>
                </c:pt>
                <c:pt idx="17">
                  <c:v>184.31538971254807</c:v>
                </c:pt>
                <c:pt idx="18">
                  <c:v>186.43047724297534</c:v>
                </c:pt>
                <c:pt idx="19">
                  <c:v>188.4374830746919</c:v>
                </c:pt>
                <c:pt idx="20">
                  <c:v>190.46186140487598</c:v>
                </c:pt>
                <c:pt idx="21">
                  <c:v>192.5179811206047</c:v>
                </c:pt>
                <c:pt idx="22">
                  <c:v>194.67850713558059</c:v>
                </c:pt>
                <c:pt idx="23">
                  <c:v>196.78984358864224</c:v>
                </c:pt>
                <c:pt idx="24">
                  <c:v>198.9666703320444</c:v>
                </c:pt>
                <c:pt idx="25">
                  <c:v>201.13166275616962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88.43251567670373</c:v>
                </c:pt>
                <c:pt idx="1">
                  <c:v>88.847931428000408</c:v>
                </c:pt>
                <c:pt idx="2">
                  <c:v>94.38400379672467</c:v>
                </c:pt>
                <c:pt idx="3">
                  <c:v>91.102239767258737</c:v>
                </c:pt>
                <c:pt idx="4">
                  <c:v>95.634461302674424</c:v>
                </c:pt>
                <c:pt idx="5">
                  <c:v>94.774865383896866</c:v>
                </c:pt>
                <c:pt idx="6">
                  <c:v>97.471553673522038</c:v>
                </c:pt>
                <c:pt idx="7">
                  <c:v>100.31787580712576</c:v>
                </c:pt>
                <c:pt idx="8">
                  <c:v>101.07316180697842</c:v>
                </c:pt>
                <c:pt idx="9">
                  <c:v>99.759196791298777</c:v>
                </c:pt>
                <c:pt idx="10">
                  <c:v>106.26216395686585</c:v>
                </c:pt>
                <c:pt idx="11">
                  <c:v>106.67309878651059</c:v>
                </c:pt>
                <c:pt idx="12">
                  <c:v>107.5120390243659</c:v>
                </c:pt>
                <c:pt idx="13">
                  <c:v>108.70257730117549</c:v>
                </c:pt>
                <c:pt idx="14">
                  <c:v>110.13501140194114</c:v>
                </c:pt>
                <c:pt idx="15">
                  <c:v>111.30490322656591</c:v>
                </c:pt>
                <c:pt idx="16">
                  <c:v>112.41589564540179</c:v>
                </c:pt>
                <c:pt idx="17">
                  <c:v>113.5006633523367</c:v>
                </c:pt>
                <c:pt idx="18">
                  <c:v>114.5373645762141</c:v>
                </c:pt>
                <c:pt idx="19">
                  <c:v>115.58212373534556</c:v>
                </c:pt>
                <c:pt idx="20">
                  <c:v>116.65391394103796</c:v>
                </c:pt>
                <c:pt idx="21">
                  <c:v>117.83603786788498</c:v>
                </c:pt>
                <c:pt idx="22">
                  <c:v>119.04223079118913</c:v>
                </c:pt>
                <c:pt idx="23">
                  <c:v>120.24111641516217</c:v>
                </c:pt>
                <c:pt idx="24">
                  <c:v>121.47211124631085</c:v>
                </c:pt>
                <c:pt idx="25">
                  <c:v>122.72298226126119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90.792970446022977</c:v>
                </c:pt>
                <c:pt idx="1">
                  <c:v>85.741792950228913</c:v>
                </c:pt>
                <c:pt idx="2">
                  <c:v>87.055958926044198</c:v>
                </c:pt>
                <c:pt idx="3">
                  <c:v>84.102902477873457</c:v>
                </c:pt>
                <c:pt idx="4">
                  <c:v>87.435264076134274</c:v>
                </c:pt>
                <c:pt idx="5">
                  <c:v>87.991179995245801</c:v>
                </c:pt>
                <c:pt idx="6">
                  <c:v>83.425312252907418</c:v>
                </c:pt>
                <c:pt idx="7">
                  <c:v>86.377358869845423</c:v>
                </c:pt>
                <c:pt idx="8">
                  <c:v>87.0540313015305</c:v>
                </c:pt>
                <c:pt idx="9">
                  <c:v>83.312016203110701</c:v>
                </c:pt>
                <c:pt idx="10">
                  <c:v>83.783567829702747</c:v>
                </c:pt>
                <c:pt idx="11">
                  <c:v>86.116774183018876</c:v>
                </c:pt>
                <c:pt idx="12">
                  <c:v>85.937365586436641</c:v>
                </c:pt>
                <c:pt idx="13">
                  <c:v>85.769374925013025</c:v>
                </c:pt>
                <c:pt idx="14">
                  <c:v>85.661827470430268</c:v>
                </c:pt>
                <c:pt idx="15">
                  <c:v>85.221973764033237</c:v>
                </c:pt>
                <c:pt idx="16">
                  <c:v>84.58865302924093</c:v>
                </c:pt>
                <c:pt idx="17">
                  <c:v>83.834162518457433</c:v>
                </c:pt>
                <c:pt idx="18">
                  <c:v>83.254994390300126</c:v>
                </c:pt>
                <c:pt idx="19">
                  <c:v>82.679858553909654</c:v>
                </c:pt>
                <c:pt idx="20">
                  <c:v>82.187717897539954</c:v>
                </c:pt>
                <c:pt idx="21">
                  <c:v>81.549587375076413</c:v>
                </c:pt>
                <c:pt idx="22">
                  <c:v>80.685878414727668</c:v>
                </c:pt>
                <c:pt idx="23">
                  <c:v>79.873452486028327</c:v>
                </c:pt>
                <c:pt idx="24">
                  <c:v>78.97444645110788</c:v>
                </c:pt>
                <c:pt idx="25">
                  <c:v>78.067523031531493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85.583182024617727</c:v>
                </c:pt>
                <c:pt idx="1">
                  <c:v>81.978517026844202</c:v>
                </c:pt>
                <c:pt idx="2">
                  <c:v>82.823395657067906</c:v>
                </c:pt>
                <c:pt idx="3">
                  <c:v>80.406785645977237</c:v>
                </c:pt>
                <c:pt idx="4">
                  <c:v>86.691148900749369</c:v>
                </c:pt>
                <c:pt idx="5">
                  <c:v>89.703241815801547</c:v>
                </c:pt>
                <c:pt idx="6">
                  <c:v>84.580030387554103</c:v>
                </c:pt>
                <c:pt idx="7">
                  <c:v>83.294390465449226</c:v>
                </c:pt>
                <c:pt idx="8">
                  <c:v>80.688413295942453</c:v>
                </c:pt>
                <c:pt idx="9">
                  <c:v>80.371978305589934</c:v>
                </c:pt>
                <c:pt idx="10">
                  <c:v>69.030927760119482</c:v>
                </c:pt>
                <c:pt idx="11">
                  <c:v>70.470929969459874</c:v>
                </c:pt>
                <c:pt idx="12">
                  <c:v>70.49085782026809</c:v>
                </c:pt>
                <c:pt idx="13">
                  <c:v>70.664489663741236</c:v>
                </c:pt>
                <c:pt idx="14">
                  <c:v>70.854002754365652</c:v>
                </c:pt>
                <c:pt idx="15">
                  <c:v>70.756417794944156</c:v>
                </c:pt>
                <c:pt idx="16">
                  <c:v>70.551139282970439</c:v>
                </c:pt>
                <c:pt idx="17">
                  <c:v>70.322144049109966</c:v>
                </c:pt>
                <c:pt idx="18">
                  <c:v>70.107221697476803</c:v>
                </c:pt>
                <c:pt idx="19">
                  <c:v>69.936704969919958</c:v>
                </c:pt>
                <c:pt idx="20">
                  <c:v>69.778574771965225</c:v>
                </c:pt>
                <c:pt idx="21">
                  <c:v>69.61880522425011</c:v>
                </c:pt>
                <c:pt idx="22">
                  <c:v>69.471683756775519</c:v>
                </c:pt>
                <c:pt idx="23">
                  <c:v>69.340181921930224</c:v>
                </c:pt>
                <c:pt idx="24">
                  <c:v>69.19013144912013</c:v>
                </c:pt>
                <c:pt idx="25">
                  <c:v>69.020961271771071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68.732953026210936</c:v>
                </c:pt>
                <c:pt idx="1">
                  <c:v>67.93137372950234</c:v>
                </c:pt>
                <c:pt idx="2">
                  <c:v>70.684914194563049</c:v>
                </c:pt>
                <c:pt idx="3">
                  <c:v>71.657787451634036</c:v>
                </c:pt>
                <c:pt idx="4">
                  <c:v>74.532463984060783</c:v>
                </c:pt>
                <c:pt idx="5">
                  <c:v>75.260640335351354</c:v>
                </c:pt>
                <c:pt idx="6">
                  <c:v>78.465407139593921</c:v>
                </c:pt>
                <c:pt idx="7">
                  <c:v>78.016195987813916</c:v>
                </c:pt>
                <c:pt idx="8">
                  <c:v>76.321635451047371</c:v>
                </c:pt>
                <c:pt idx="9">
                  <c:v>79.267712090483315</c:v>
                </c:pt>
                <c:pt idx="10">
                  <c:v>76.868537563632245</c:v>
                </c:pt>
                <c:pt idx="11">
                  <c:v>75.932478278378582</c:v>
                </c:pt>
                <c:pt idx="12">
                  <c:v>76.523537516135718</c:v>
                </c:pt>
                <c:pt idx="13">
                  <c:v>77.253439371745856</c:v>
                </c:pt>
                <c:pt idx="14">
                  <c:v>78.083877042725149</c:v>
                </c:pt>
                <c:pt idx="15">
                  <c:v>78.78287869708565</c:v>
                </c:pt>
                <c:pt idx="16">
                  <c:v>79.468451682372347</c:v>
                </c:pt>
                <c:pt idx="17">
                  <c:v>80.142429040095848</c:v>
                </c:pt>
                <c:pt idx="18">
                  <c:v>80.725895856364161</c:v>
                </c:pt>
                <c:pt idx="19">
                  <c:v>81.33355298408388</c:v>
                </c:pt>
                <c:pt idx="20">
                  <c:v>81.957998047395705</c:v>
                </c:pt>
                <c:pt idx="21">
                  <c:v>82.591465165113263</c:v>
                </c:pt>
                <c:pt idx="22">
                  <c:v>83.288984598902317</c:v>
                </c:pt>
                <c:pt idx="23">
                  <c:v>84.001226541274761</c:v>
                </c:pt>
                <c:pt idx="24">
                  <c:v>84.736319941726634</c:v>
                </c:pt>
                <c:pt idx="25">
                  <c:v>85.518857965339336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64.813910547487154</c:v>
                </c:pt>
                <c:pt idx="1">
                  <c:v>68.119120200317283</c:v>
                </c:pt>
                <c:pt idx="2">
                  <c:v>68.801648890361008</c:v>
                </c:pt>
                <c:pt idx="3">
                  <c:v>67.561732042314077</c:v>
                </c:pt>
                <c:pt idx="4">
                  <c:v>67.345724239935137</c:v>
                </c:pt>
                <c:pt idx="5">
                  <c:v>68.435914204936736</c:v>
                </c:pt>
                <c:pt idx="6">
                  <c:v>65.869030965546742</c:v>
                </c:pt>
                <c:pt idx="7">
                  <c:v>64.649614842894721</c:v>
                </c:pt>
                <c:pt idx="8">
                  <c:v>66.837904541466244</c:v>
                </c:pt>
                <c:pt idx="9">
                  <c:v>61.092282527919338</c:v>
                </c:pt>
                <c:pt idx="10">
                  <c:v>60.638230554750422</c:v>
                </c:pt>
                <c:pt idx="11">
                  <c:v>60.734434398840563</c:v>
                </c:pt>
                <c:pt idx="12">
                  <c:v>60.92042123766354</c:v>
                </c:pt>
                <c:pt idx="13">
                  <c:v>61.143158461373247</c:v>
                </c:pt>
                <c:pt idx="14">
                  <c:v>61.419659665812759</c:v>
                </c:pt>
                <c:pt idx="15">
                  <c:v>61.527117494482965</c:v>
                </c:pt>
                <c:pt idx="16">
                  <c:v>61.569368202114021</c:v>
                </c:pt>
                <c:pt idx="17">
                  <c:v>61.558414338115355</c:v>
                </c:pt>
                <c:pt idx="18">
                  <c:v>61.53760342970736</c:v>
                </c:pt>
                <c:pt idx="19">
                  <c:v>61.520841581528884</c:v>
                </c:pt>
                <c:pt idx="20">
                  <c:v>61.553190219022866</c:v>
                </c:pt>
                <c:pt idx="21">
                  <c:v>61.514965959673589</c:v>
                </c:pt>
                <c:pt idx="22">
                  <c:v>61.543868869720626</c:v>
                </c:pt>
                <c:pt idx="23">
                  <c:v>61.546389147043676</c:v>
                </c:pt>
                <c:pt idx="24">
                  <c:v>61.537944943815489</c:v>
                </c:pt>
                <c:pt idx="25">
                  <c:v>61.548632451816154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51.663528438617803</c:v>
                </c:pt>
                <c:pt idx="1">
                  <c:v>52.246631672145739</c:v>
                </c:pt>
                <c:pt idx="2">
                  <c:v>50.837345816549444</c:v>
                </c:pt>
                <c:pt idx="3">
                  <c:v>50.70189137188612</c:v>
                </c:pt>
                <c:pt idx="4">
                  <c:v>52.653555985464337</c:v>
                </c:pt>
                <c:pt idx="5">
                  <c:v>53.005082018272162</c:v>
                </c:pt>
                <c:pt idx="6">
                  <c:v>53.137025579403428</c:v>
                </c:pt>
                <c:pt idx="7">
                  <c:v>53.210532835098135</c:v>
                </c:pt>
                <c:pt idx="8">
                  <c:v>55.641546618336143</c:v>
                </c:pt>
                <c:pt idx="9">
                  <c:v>53.368624252732019</c:v>
                </c:pt>
                <c:pt idx="10">
                  <c:v>47.329553292408193</c:v>
                </c:pt>
                <c:pt idx="11">
                  <c:v>49.669647862141105</c:v>
                </c:pt>
                <c:pt idx="12">
                  <c:v>49.834616268113876</c:v>
                </c:pt>
                <c:pt idx="13">
                  <c:v>50.005049042964131</c:v>
                </c:pt>
                <c:pt idx="14">
                  <c:v>50.157871712485232</c:v>
                </c:pt>
                <c:pt idx="15">
                  <c:v>50.171205343864266</c:v>
                </c:pt>
                <c:pt idx="16">
                  <c:v>50.103142407300084</c:v>
                </c:pt>
                <c:pt idx="17">
                  <c:v>50.013229314504443</c:v>
                </c:pt>
                <c:pt idx="18">
                  <c:v>49.939700872695127</c:v>
                </c:pt>
                <c:pt idx="19">
                  <c:v>49.858426957462193</c:v>
                </c:pt>
                <c:pt idx="20">
                  <c:v>49.771928335468807</c:v>
                </c:pt>
                <c:pt idx="21">
                  <c:v>49.694057727876682</c:v>
                </c:pt>
                <c:pt idx="22">
                  <c:v>49.591255677000689</c:v>
                </c:pt>
                <c:pt idx="23">
                  <c:v>49.512642581605647</c:v>
                </c:pt>
                <c:pt idx="24">
                  <c:v>49.412475902656155</c:v>
                </c:pt>
                <c:pt idx="25">
                  <c:v>49.301439549453235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97.438300090460714</c:v>
                </c:pt>
                <c:pt idx="1">
                  <c:v>91.585962253773317</c:v>
                </c:pt>
                <c:pt idx="2">
                  <c:v>95.101124710541541</c:v>
                </c:pt>
                <c:pt idx="3">
                  <c:v>94.057147645116089</c:v>
                </c:pt>
                <c:pt idx="4">
                  <c:v>103.23437743163618</c:v>
                </c:pt>
                <c:pt idx="5">
                  <c:v>102.72537029604823</c:v>
                </c:pt>
                <c:pt idx="6">
                  <c:v>97.552997627771887</c:v>
                </c:pt>
                <c:pt idx="7">
                  <c:v>96.653669216409455</c:v>
                </c:pt>
                <c:pt idx="8">
                  <c:v>99.634890832061117</c:v>
                </c:pt>
                <c:pt idx="9">
                  <c:v>97.013607173645738</c:v>
                </c:pt>
                <c:pt idx="10">
                  <c:v>89.095885488978354</c:v>
                </c:pt>
                <c:pt idx="11">
                  <c:v>90.54221752460505</c:v>
                </c:pt>
                <c:pt idx="12">
                  <c:v>90.771634112003767</c:v>
                </c:pt>
                <c:pt idx="13">
                  <c:v>90.915329218144777</c:v>
                </c:pt>
                <c:pt idx="14">
                  <c:v>91.109371253990446</c:v>
                </c:pt>
                <c:pt idx="15">
                  <c:v>90.969973843943279</c:v>
                </c:pt>
                <c:pt idx="16">
                  <c:v>90.765722667475984</c:v>
                </c:pt>
                <c:pt idx="17">
                  <c:v>90.499360908687606</c:v>
                </c:pt>
                <c:pt idx="18">
                  <c:v>90.187858986341212</c:v>
                </c:pt>
                <c:pt idx="19">
                  <c:v>89.868026890593541</c:v>
                </c:pt>
                <c:pt idx="20">
                  <c:v>89.548634184497217</c:v>
                </c:pt>
                <c:pt idx="21">
                  <c:v>89.239020824326531</c:v>
                </c:pt>
                <c:pt idx="22">
                  <c:v>88.908354030791202</c:v>
                </c:pt>
                <c:pt idx="23">
                  <c:v>88.565396494820902</c:v>
                </c:pt>
                <c:pt idx="24">
                  <c:v>88.212323890187776</c:v>
                </c:pt>
                <c:pt idx="25">
                  <c:v>87.839831972445467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65.974076748566446</c:v>
                </c:pt>
                <c:pt idx="1">
                  <c:v>72.15141989127676</c:v>
                </c:pt>
                <c:pt idx="2">
                  <c:v>76.372901876419007</c:v>
                </c:pt>
                <c:pt idx="3">
                  <c:v>75.992325852358078</c:v>
                </c:pt>
                <c:pt idx="4">
                  <c:v>77.743965622604463</c:v>
                </c:pt>
                <c:pt idx="5">
                  <c:v>80.143307560896233</c:v>
                </c:pt>
                <c:pt idx="6">
                  <c:v>78.889241401413955</c:v>
                </c:pt>
                <c:pt idx="7">
                  <c:v>85.685055013646803</c:v>
                </c:pt>
                <c:pt idx="8">
                  <c:v>86.351630956812272</c:v>
                </c:pt>
                <c:pt idx="9">
                  <c:v>87.205948059551616</c:v>
                </c:pt>
                <c:pt idx="10">
                  <c:v>88.622868118513523</c:v>
                </c:pt>
                <c:pt idx="11">
                  <c:v>80.467070532194271</c:v>
                </c:pt>
                <c:pt idx="12">
                  <c:v>81.423666536672926</c:v>
                </c:pt>
                <c:pt idx="13">
                  <c:v>82.528506796325502</c:v>
                </c:pt>
                <c:pt idx="14">
                  <c:v>83.752659801974744</c:v>
                </c:pt>
                <c:pt idx="15">
                  <c:v>84.719606710294585</c:v>
                </c:pt>
                <c:pt idx="16">
                  <c:v>85.619335792928041</c:v>
                </c:pt>
                <c:pt idx="17">
                  <c:v>86.496206766144439</c:v>
                </c:pt>
                <c:pt idx="18">
                  <c:v>87.365882947925826</c:v>
                </c:pt>
                <c:pt idx="19">
                  <c:v>88.223981252464</c:v>
                </c:pt>
                <c:pt idx="20">
                  <c:v>89.088181198196352</c:v>
                </c:pt>
                <c:pt idx="21">
                  <c:v>89.949078735193694</c:v>
                </c:pt>
                <c:pt idx="22">
                  <c:v>90.819236725312379</c:v>
                </c:pt>
                <c:pt idx="23">
                  <c:v>91.728750823491708</c:v>
                </c:pt>
                <c:pt idx="24">
                  <c:v>92.66257584303122</c:v>
                </c:pt>
                <c:pt idx="25">
                  <c:v>93.608108740212387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138.12156300131244</c:v>
                </c:pt>
                <c:pt idx="1">
                  <c:v>135.62825084791109</c:v>
                </c:pt>
                <c:pt idx="2">
                  <c:v>139.89970613172906</c:v>
                </c:pt>
                <c:pt idx="3">
                  <c:v>141.02618774558258</c:v>
                </c:pt>
                <c:pt idx="4">
                  <c:v>145.32703845674112</c:v>
                </c:pt>
                <c:pt idx="5">
                  <c:v>142.64339838955144</c:v>
                </c:pt>
                <c:pt idx="6">
                  <c:v>145.8784009722863</c:v>
                </c:pt>
                <c:pt idx="7">
                  <c:v>150.30330696171626</c:v>
                </c:pt>
                <c:pt idx="8">
                  <c:v>154.8247851958256</c:v>
                </c:pt>
                <c:pt idx="9">
                  <c:v>160.7066345956685</c:v>
                </c:pt>
                <c:pt idx="10">
                  <c:v>166.98026543502951</c:v>
                </c:pt>
                <c:pt idx="11">
                  <c:v>171.60934846485085</c:v>
                </c:pt>
                <c:pt idx="12">
                  <c:v>173.1838618983395</c:v>
                </c:pt>
                <c:pt idx="13">
                  <c:v>175.41407521951646</c:v>
                </c:pt>
                <c:pt idx="14">
                  <c:v>177.93171889627453</c:v>
                </c:pt>
                <c:pt idx="15">
                  <c:v>180.07992312478561</c:v>
                </c:pt>
                <c:pt idx="16">
                  <c:v>182.1882912901965</c:v>
                </c:pt>
                <c:pt idx="17">
                  <c:v>184.31538971254807</c:v>
                </c:pt>
                <c:pt idx="18">
                  <c:v>186.43047724297534</c:v>
                </c:pt>
                <c:pt idx="19">
                  <c:v>188.4374830746919</c:v>
                </c:pt>
                <c:pt idx="20">
                  <c:v>190.46186140487598</c:v>
                </c:pt>
                <c:pt idx="21">
                  <c:v>192.5179811206047</c:v>
                </c:pt>
                <c:pt idx="22">
                  <c:v>194.67850713558059</c:v>
                </c:pt>
                <c:pt idx="23">
                  <c:v>196.78984358864224</c:v>
                </c:pt>
                <c:pt idx="24">
                  <c:v>198.9666703320444</c:v>
                </c:pt>
                <c:pt idx="25">
                  <c:v>201.13166275616962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88.43251567670373</c:v>
                </c:pt>
                <c:pt idx="1">
                  <c:v>88.847931428000408</c:v>
                </c:pt>
                <c:pt idx="2">
                  <c:v>94.38400379672467</c:v>
                </c:pt>
                <c:pt idx="3">
                  <c:v>91.102239767258737</c:v>
                </c:pt>
                <c:pt idx="4">
                  <c:v>95.634461302674424</c:v>
                </c:pt>
                <c:pt idx="5">
                  <c:v>94.774865383896866</c:v>
                </c:pt>
                <c:pt idx="6">
                  <c:v>97.471553673522038</c:v>
                </c:pt>
                <c:pt idx="7">
                  <c:v>100.31787580712576</c:v>
                </c:pt>
                <c:pt idx="8">
                  <c:v>101.07316180697842</c:v>
                </c:pt>
                <c:pt idx="9">
                  <c:v>99.759196791298777</c:v>
                </c:pt>
                <c:pt idx="10">
                  <c:v>106.26216395686585</c:v>
                </c:pt>
                <c:pt idx="11">
                  <c:v>106.67309878651059</c:v>
                </c:pt>
                <c:pt idx="12">
                  <c:v>107.5120390243659</c:v>
                </c:pt>
                <c:pt idx="13">
                  <c:v>108.70257730117549</c:v>
                </c:pt>
                <c:pt idx="14">
                  <c:v>110.13501140194114</c:v>
                </c:pt>
                <c:pt idx="15">
                  <c:v>111.30490322656591</c:v>
                </c:pt>
                <c:pt idx="16">
                  <c:v>112.41589564540179</c:v>
                </c:pt>
                <c:pt idx="17">
                  <c:v>113.5006633523367</c:v>
                </c:pt>
                <c:pt idx="18">
                  <c:v>114.5373645762141</c:v>
                </c:pt>
                <c:pt idx="19">
                  <c:v>115.58212373534556</c:v>
                </c:pt>
                <c:pt idx="20">
                  <c:v>116.65391394103796</c:v>
                </c:pt>
                <c:pt idx="21">
                  <c:v>117.83603786788498</c:v>
                </c:pt>
                <c:pt idx="22">
                  <c:v>119.04223079118913</c:v>
                </c:pt>
                <c:pt idx="23">
                  <c:v>120.24111641516217</c:v>
                </c:pt>
                <c:pt idx="24">
                  <c:v>121.47211124631085</c:v>
                </c:pt>
                <c:pt idx="25">
                  <c:v>122.72298226126119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90.792970446022977</c:v>
                </c:pt>
                <c:pt idx="1">
                  <c:v>85.741792950228913</c:v>
                </c:pt>
                <c:pt idx="2">
                  <c:v>87.055958926044198</c:v>
                </c:pt>
                <c:pt idx="3">
                  <c:v>84.102902477873457</c:v>
                </c:pt>
                <c:pt idx="4">
                  <c:v>87.435264076134274</c:v>
                </c:pt>
                <c:pt idx="5">
                  <c:v>87.991179995245801</c:v>
                </c:pt>
                <c:pt idx="6">
                  <c:v>83.425312252907418</c:v>
                </c:pt>
                <c:pt idx="7">
                  <c:v>86.377358869845423</c:v>
                </c:pt>
                <c:pt idx="8">
                  <c:v>87.0540313015305</c:v>
                </c:pt>
                <c:pt idx="9">
                  <c:v>83.312016203110701</c:v>
                </c:pt>
                <c:pt idx="10">
                  <c:v>83.783567829702747</c:v>
                </c:pt>
                <c:pt idx="11">
                  <c:v>86.116774183018876</c:v>
                </c:pt>
                <c:pt idx="12">
                  <c:v>85.937365586436641</c:v>
                </c:pt>
                <c:pt idx="13">
                  <c:v>85.769374925013025</c:v>
                </c:pt>
                <c:pt idx="14">
                  <c:v>85.661827470430268</c:v>
                </c:pt>
                <c:pt idx="15">
                  <c:v>85.221973764033237</c:v>
                </c:pt>
                <c:pt idx="16">
                  <c:v>84.58865302924093</c:v>
                </c:pt>
                <c:pt idx="17">
                  <c:v>83.834162518457433</c:v>
                </c:pt>
                <c:pt idx="18">
                  <c:v>83.254994390300126</c:v>
                </c:pt>
                <c:pt idx="19">
                  <c:v>82.679858553909654</c:v>
                </c:pt>
                <c:pt idx="20">
                  <c:v>82.187717897539954</c:v>
                </c:pt>
                <c:pt idx="21">
                  <c:v>81.549587375076413</c:v>
                </c:pt>
                <c:pt idx="22">
                  <c:v>80.685878414727668</c:v>
                </c:pt>
                <c:pt idx="23">
                  <c:v>79.873452486028327</c:v>
                </c:pt>
                <c:pt idx="24">
                  <c:v>78.97444645110788</c:v>
                </c:pt>
                <c:pt idx="25">
                  <c:v>78.067523031531493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85.583182024617727</c:v>
                </c:pt>
                <c:pt idx="1">
                  <c:v>81.978517026844202</c:v>
                </c:pt>
                <c:pt idx="2">
                  <c:v>82.823395657067906</c:v>
                </c:pt>
                <c:pt idx="3">
                  <c:v>80.406785645977237</c:v>
                </c:pt>
                <c:pt idx="4">
                  <c:v>86.691148900749369</c:v>
                </c:pt>
                <c:pt idx="5">
                  <c:v>89.703241815801547</c:v>
                </c:pt>
                <c:pt idx="6">
                  <c:v>84.580030387554103</c:v>
                </c:pt>
                <c:pt idx="7">
                  <c:v>83.294390465449226</c:v>
                </c:pt>
                <c:pt idx="8">
                  <c:v>80.688413295942453</c:v>
                </c:pt>
                <c:pt idx="9">
                  <c:v>80.371978305589934</c:v>
                </c:pt>
                <c:pt idx="10">
                  <c:v>69.030927760119482</c:v>
                </c:pt>
                <c:pt idx="11">
                  <c:v>70.470929969459874</c:v>
                </c:pt>
                <c:pt idx="12">
                  <c:v>70.49085782026809</c:v>
                </c:pt>
                <c:pt idx="13">
                  <c:v>70.664489663741236</c:v>
                </c:pt>
                <c:pt idx="14">
                  <c:v>70.854002754365652</c:v>
                </c:pt>
                <c:pt idx="15">
                  <c:v>70.756417794944156</c:v>
                </c:pt>
                <c:pt idx="16">
                  <c:v>70.551139282970439</c:v>
                </c:pt>
                <c:pt idx="17">
                  <c:v>70.322144049109966</c:v>
                </c:pt>
                <c:pt idx="18">
                  <c:v>70.107221697476803</c:v>
                </c:pt>
                <c:pt idx="19">
                  <c:v>69.936704969919958</c:v>
                </c:pt>
                <c:pt idx="20">
                  <c:v>69.778574771965225</c:v>
                </c:pt>
                <c:pt idx="21">
                  <c:v>69.61880522425011</c:v>
                </c:pt>
                <c:pt idx="22">
                  <c:v>69.471683756775519</c:v>
                </c:pt>
                <c:pt idx="23">
                  <c:v>69.340181921930224</c:v>
                </c:pt>
                <c:pt idx="24">
                  <c:v>69.19013144912013</c:v>
                </c:pt>
                <c:pt idx="25">
                  <c:v>69.020961271771071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68.732953026210936</c:v>
                </c:pt>
                <c:pt idx="1">
                  <c:v>67.93137372950234</c:v>
                </c:pt>
                <c:pt idx="2">
                  <c:v>70.684914194563049</c:v>
                </c:pt>
                <c:pt idx="3">
                  <c:v>71.657787451634036</c:v>
                </c:pt>
                <c:pt idx="4">
                  <c:v>74.532463984060783</c:v>
                </c:pt>
                <c:pt idx="5">
                  <c:v>75.260640335351354</c:v>
                </c:pt>
                <c:pt idx="6">
                  <c:v>78.465407139593921</c:v>
                </c:pt>
                <c:pt idx="7">
                  <c:v>78.016195987813916</c:v>
                </c:pt>
                <c:pt idx="8">
                  <c:v>76.321635451047371</c:v>
                </c:pt>
                <c:pt idx="9">
                  <c:v>79.267712090483315</c:v>
                </c:pt>
                <c:pt idx="10">
                  <c:v>76.868537563632245</c:v>
                </c:pt>
                <c:pt idx="11">
                  <c:v>75.932478278378582</c:v>
                </c:pt>
                <c:pt idx="12">
                  <c:v>76.523537516135718</c:v>
                </c:pt>
                <c:pt idx="13">
                  <c:v>77.253439371745856</c:v>
                </c:pt>
                <c:pt idx="14">
                  <c:v>78.083877042725149</c:v>
                </c:pt>
                <c:pt idx="15">
                  <c:v>78.78287869708565</c:v>
                </c:pt>
                <c:pt idx="16">
                  <c:v>79.468451682372347</c:v>
                </c:pt>
                <c:pt idx="17">
                  <c:v>80.142429040095848</c:v>
                </c:pt>
                <c:pt idx="18">
                  <c:v>80.725895856364161</c:v>
                </c:pt>
                <c:pt idx="19">
                  <c:v>81.33355298408388</c:v>
                </c:pt>
                <c:pt idx="20">
                  <c:v>81.957998047395705</c:v>
                </c:pt>
                <c:pt idx="21">
                  <c:v>82.591465165113263</c:v>
                </c:pt>
                <c:pt idx="22">
                  <c:v>83.288984598902317</c:v>
                </c:pt>
                <c:pt idx="23">
                  <c:v>84.001226541274761</c:v>
                </c:pt>
                <c:pt idx="24">
                  <c:v>84.736319941726634</c:v>
                </c:pt>
                <c:pt idx="25">
                  <c:v>85.518857965339336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64.813910547487154</c:v>
                </c:pt>
                <c:pt idx="1">
                  <c:v>68.119120200317283</c:v>
                </c:pt>
                <c:pt idx="2">
                  <c:v>68.801648890361008</c:v>
                </c:pt>
                <c:pt idx="3">
                  <c:v>67.561732042314077</c:v>
                </c:pt>
                <c:pt idx="4">
                  <c:v>67.345724239935137</c:v>
                </c:pt>
                <c:pt idx="5">
                  <c:v>68.435914204936736</c:v>
                </c:pt>
                <c:pt idx="6">
                  <c:v>65.869030965546742</c:v>
                </c:pt>
                <c:pt idx="7">
                  <c:v>64.649614842894721</c:v>
                </c:pt>
                <c:pt idx="8">
                  <c:v>66.837904541466244</c:v>
                </c:pt>
                <c:pt idx="9">
                  <c:v>61.092282527919338</c:v>
                </c:pt>
                <c:pt idx="10">
                  <c:v>60.638230554750422</c:v>
                </c:pt>
                <c:pt idx="11">
                  <c:v>60.734434398840563</c:v>
                </c:pt>
                <c:pt idx="12">
                  <c:v>60.92042123766354</c:v>
                </c:pt>
                <c:pt idx="13">
                  <c:v>61.143158461373247</c:v>
                </c:pt>
                <c:pt idx="14">
                  <c:v>61.419659665812759</c:v>
                </c:pt>
                <c:pt idx="15">
                  <c:v>61.527117494482965</c:v>
                </c:pt>
                <c:pt idx="16">
                  <c:v>61.569368202114021</c:v>
                </c:pt>
                <c:pt idx="17">
                  <c:v>61.558414338115355</c:v>
                </c:pt>
                <c:pt idx="18">
                  <c:v>61.53760342970736</c:v>
                </c:pt>
                <c:pt idx="19">
                  <c:v>61.520841581528884</c:v>
                </c:pt>
                <c:pt idx="20">
                  <c:v>61.553190219022866</c:v>
                </c:pt>
                <c:pt idx="21">
                  <c:v>61.514965959673589</c:v>
                </c:pt>
                <c:pt idx="22">
                  <c:v>61.543868869720626</c:v>
                </c:pt>
                <c:pt idx="23">
                  <c:v>61.546389147043676</c:v>
                </c:pt>
                <c:pt idx="24">
                  <c:v>61.537944943815489</c:v>
                </c:pt>
                <c:pt idx="25">
                  <c:v>61.548632451816154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51.663528438617803</c:v>
                </c:pt>
                <c:pt idx="1">
                  <c:v>52.246631672145739</c:v>
                </c:pt>
                <c:pt idx="2">
                  <c:v>50.837345816549444</c:v>
                </c:pt>
                <c:pt idx="3">
                  <c:v>50.70189137188612</c:v>
                </c:pt>
                <c:pt idx="4">
                  <c:v>52.653555985464337</c:v>
                </c:pt>
                <c:pt idx="5">
                  <c:v>53.005082018272162</c:v>
                </c:pt>
                <c:pt idx="6">
                  <c:v>53.137025579403428</c:v>
                </c:pt>
                <c:pt idx="7">
                  <c:v>53.210532835098135</c:v>
                </c:pt>
                <c:pt idx="8">
                  <c:v>55.641546618336143</c:v>
                </c:pt>
                <c:pt idx="9">
                  <c:v>53.368624252732019</c:v>
                </c:pt>
                <c:pt idx="10">
                  <c:v>47.329553292408193</c:v>
                </c:pt>
                <c:pt idx="11">
                  <c:v>49.669647862141105</c:v>
                </c:pt>
                <c:pt idx="12">
                  <c:v>49.834616268113876</c:v>
                </c:pt>
                <c:pt idx="13">
                  <c:v>50.005049042964131</c:v>
                </c:pt>
                <c:pt idx="14">
                  <c:v>50.157871712485232</c:v>
                </c:pt>
                <c:pt idx="15">
                  <c:v>50.171205343864266</c:v>
                </c:pt>
                <c:pt idx="16">
                  <c:v>50.103142407300084</c:v>
                </c:pt>
                <c:pt idx="17">
                  <c:v>50.013229314504443</c:v>
                </c:pt>
                <c:pt idx="18">
                  <c:v>49.939700872695127</c:v>
                </c:pt>
                <c:pt idx="19">
                  <c:v>49.858426957462193</c:v>
                </c:pt>
                <c:pt idx="20">
                  <c:v>49.771928335468807</c:v>
                </c:pt>
                <c:pt idx="21">
                  <c:v>49.694057727876682</c:v>
                </c:pt>
                <c:pt idx="22">
                  <c:v>49.591255677000689</c:v>
                </c:pt>
                <c:pt idx="23">
                  <c:v>49.512642581605647</c:v>
                </c:pt>
                <c:pt idx="24">
                  <c:v>49.412475902656155</c:v>
                </c:pt>
                <c:pt idx="25">
                  <c:v>49.301439549453235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97.438300090460714</c:v>
                </c:pt>
                <c:pt idx="1">
                  <c:v>91.585962253773317</c:v>
                </c:pt>
                <c:pt idx="2">
                  <c:v>95.101124710541541</c:v>
                </c:pt>
                <c:pt idx="3">
                  <c:v>94.057147645116089</c:v>
                </c:pt>
                <c:pt idx="4">
                  <c:v>103.23437743163618</c:v>
                </c:pt>
                <c:pt idx="5">
                  <c:v>102.72537029604823</c:v>
                </c:pt>
                <c:pt idx="6">
                  <c:v>97.552997627771887</c:v>
                </c:pt>
                <c:pt idx="7">
                  <c:v>96.653669216409455</c:v>
                </c:pt>
                <c:pt idx="8">
                  <c:v>99.634890832061117</c:v>
                </c:pt>
                <c:pt idx="9">
                  <c:v>97.013607173645738</c:v>
                </c:pt>
                <c:pt idx="10">
                  <c:v>89.095885488978354</c:v>
                </c:pt>
                <c:pt idx="11">
                  <c:v>90.54221752460505</c:v>
                </c:pt>
                <c:pt idx="12">
                  <c:v>90.771634112003767</c:v>
                </c:pt>
                <c:pt idx="13">
                  <c:v>90.915329218144777</c:v>
                </c:pt>
                <c:pt idx="14">
                  <c:v>91.109371253990446</c:v>
                </c:pt>
                <c:pt idx="15">
                  <c:v>90.969973843943279</c:v>
                </c:pt>
                <c:pt idx="16">
                  <c:v>90.765722667475984</c:v>
                </c:pt>
                <c:pt idx="17">
                  <c:v>90.499360908687606</c:v>
                </c:pt>
                <c:pt idx="18">
                  <c:v>90.187858986341212</c:v>
                </c:pt>
                <c:pt idx="19">
                  <c:v>89.868026890593541</c:v>
                </c:pt>
                <c:pt idx="20">
                  <c:v>89.548634184497217</c:v>
                </c:pt>
                <c:pt idx="21">
                  <c:v>89.239020824326531</c:v>
                </c:pt>
                <c:pt idx="22">
                  <c:v>88.908354030791202</c:v>
                </c:pt>
                <c:pt idx="23">
                  <c:v>88.565396494820902</c:v>
                </c:pt>
                <c:pt idx="24">
                  <c:v>88.212323890187776</c:v>
                </c:pt>
                <c:pt idx="25">
                  <c:v>87.839831972445467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93.608108740212387</c:v>
                </c:pt>
                <c:pt idx="1">
                  <c:v>201.13166275616962</c:v>
                </c:pt>
                <c:pt idx="2">
                  <c:v>122.72298226126119</c:v>
                </c:pt>
                <c:pt idx="3">
                  <c:v>78.067523031531493</c:v>
                </c:pt>
                <c:pt idx="4">
                  <c:v>69.020961271771071</c:v>
                </c:pt>
                <c:pt idx="5">
                  <c:v>85.518857965339336</c:v>
                </c:pt>
                <c:pt idx="6">
                  <c:v>61.548632451816154</c:v>
                </c:pt>
                <c:pt idx="7">
                  <c:v>49.301439549453235</c:v>
                </c:pt>
                <c:pt idx="8">
                  <c:v>87.839831972445467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88.622868118513523</c:v>
                </c:pt>
                <c:pt idx="1">
                  <c:v>166.98026543502951</c:v>
                </c:pt>
                <c:pt idx="2">
                  <c:v>106.26216395686585</c:v>
                </c:pt>
                <c:pt idx="3">
                  <c:v>83.783567829702747</c:v>
                </c:pt>
                <c:pt idx="4">
                  <c:v>69.030927760119482</c:v>
                </c:pt>
                <c:pt idx="5">
                  <c:v>76.868537563632245</c:v>
                </c:pt>
                <c:pt idx="6">
                  <c:v>60.638230554750422</c:v>
                </c:pt>
                <c:pt idx="7">
                  <c:v>47.329553292408193</c:v>
                </c:pt>
                <c:pt idx="8">
                  <c:v>89.095885488978354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11.02880775958014</c:v>
                </c:pt>
                <c:pt idx="1">
                  <c:v>23.69711847355785</c:v>
                </c:pt>
                <c:pt idx="2">
                  <c:v>14.459091175510297</c:v>
                </c:pt>
                <c:pt idx="3">
                  <c:v>9.1978324887520024</c:v>
                </c:pt>
                <c:pt idx="4">
                  <c:v>8.1319762090309471</c:v>
                </c:pt>
                <c:pt idx="5">
                  <c:v>10.075740841385002</c:v>
                </c:pt>
                <c:pt idx="6">
                  <c:v>7.2515943790725474</c:v>
                </c:pt>
                <c:pt idx="7">
                  <c:v>5.808643144051703</c:v>
                </c:pt>
                <c:pt idx="8">
                  <c:v>10.349195529059505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11.237829010782677</c:v>
                </c:pt>
                <c:pt idx="1">
                  <c:v>21.173944276149669</c:v>
                </c:pt>
                <c:pt idx="2">
                  <c:v>13.474581157383581</c:v>
                </c:pt>
                <c:pt idx="3">
                  <c:v>10.624181198067326</c:v>
                </c:pt>
                <c:pt idx="4">
                  <c:v>8.753471638793151</c:v>
                </c:pt>
                <c:pt idx="5">
                  <c:v>9.7473202999234374</c:v>
                </c:pt>
                <c:pt idx="6">
                  <c:v>7.6892350807178182</c:v>
                </c:pt>
                <c:pt idx="7">
                  <c:v>6.0016273265443809</c:v>
                </c:pt>
                <c:pt idx="8">
                  <c:v>11.297810011637957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10.084940480782425</c:v>
                </c:pt>
                <c:pt idx="1">
                  <c:v>17.949723146154049</c:v>
                </c:pt>
                <c:pt idx="2">
                  <c:v>11.926122162409014</c:v>
                </c:pt>
                <c:pt idx="3">
                  <c:v>11.072488022928106</c:v>
                </c:pt>
                <c:pt idx="4">
                  <c:v>11.287927615892313</c:v>
                </c:pt>
                <c:pt idx="5">
                  <c:v>9.4705235087892046</c:v>
                </c:pt>
                <c:pt idx="6">
                  <c:v>8.6117249525831934</c:v>
                </c:pt>
                <c:pt idx="7">
                  <c:v>6.6699655105585673</c:v>
                </c:pt>
                <c:pt idx="8">
                  <c:v>12.92658459990313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8.7783664955853338E-2</c:v>
                </c:pt>
                <c:pt idx="1">
                  <c:v>9.694761423708062E-2</c:v>
                </c:pt>
                <c:pt idx="2">
                  <c:v>9.9708603801523854E-2</c:v>
                </c:pt>
                <c:pt idx="3">
                  <c:v>0.10043804111814428</c:v>
                </c:pt>
                <c:pt idx="4">
                  <c:v>9.8335646716288749E-2</c:v>
                </c:pt>
                <c:pt idx="5">
                  <c:v>0.10084940480782426</c:v>
                </c:pt>
                <c:pt idx="6">
                  <c:v>0.10046142328477754</c:v>
                </c:pt>
                <c:pt idx="7">
                  <c:v>0.10730644528751979</c:v>
                </c:pt>
                <c:pt idx="8">
                  <c:v>0.10681425056629934</c:v>
                </c:pt>
                <c:pt idx="9">
                  <c:v>0.10872231081432895</c:v>
                </c:pt>
                <c:pt idx="10">
                  <c:v>0.11237829010782678</c:v>
                </c:pt>
                <c:pt idx="11">
                  <c:v>0.10157213503917405</c:v>
                </c:pt>
                <c:pt idx="12">
                  <c:v>0.10221424926584416</c:v>
                </c:pt>
                <c:pt idx="13">
                  <c:v>0.1028525899883917</c:v>
                </c:pt>
                <c:pt idx="14">
                  <c:v>0.10351259266644268</c:v>
                </c:pt>
                <c:pt idx="15">
                  <c:v>0.1041377578691175</c:v>
                </c:pt>
                <c:pt idx="16">
                  <c:v>0.10476260696333896</c:v>
                </c:pt>
                <c:pt idx="17">
                  <c:v>0.10539552075730242</c:v>
                </c:pt>
                <c:pt idx="18">
                  <c:v>0.10601536360593704</c:v>
                </c:pt>
                <c:pt idx="19">
                  <c:v>0.10662268518536554</c:v>
                </c:pt>
                <c:pt idx="20">
                  <c:v>0.10720573620544395</c:v>
                </c:pt>
                <c:pt idx="21">
                  <c:v>0.10778657050080069</c:v>
                </c:pt>
                <c:pt idx="22">
                  <c:v>0.10837229779997418</c:v>
                </c:pt>
                <c:pt idx="23">
                  <c:v>0.10899341708282893</c:v>
                </c:pt>
                <c:pt idx="24">
                  <c:v>0.10963844437835352</c:v>
                </c:pt>
                <c:pt idx="25">
                  <c:v>0.11028807759580139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0.18378153370595612</c:v>
                </c:pt>
                <c:pt idx="1">
                  <c:v>0.18223945367488195</c:v>
                </c:pt>
                <c:pt idx="2">
                  <c:v>0.18264599128640893</c:v>
                </c:pt>
                <c:pt idx="3">
                  <c:v>0.18639242692802027</c:v>
                </c:pt>
                <c:pt idx="4">
                  <c:v>0.18381913242474823</c:v>
                </c:pt>
                <c:pt idx="5">
                  <c:v>0.17949723146154048</c:v>
                </c:pt>
                <c:pt idx="6">
                  <c:v>0.18576869960776032</c:v>
                </c:pt>
                <c:pt idx="7">
                  <c:v>0.18823018299342817</c:v>
                </c:pt>
                <c:pt idx="8">
                  <c:v>0.19151338795270026</c:v>
                </c:pt>
                <c:pt idx="9">
                  <c:v>0.20035785477045012</c:v>
                </c:pt>
                <c:pt idx="10">
                  <c:v>0.2117394427614967</c:v>
                </c:pt>
                <c:pt idx="11">
                  <c:v>0.21661939226782964</c:v>
                </c:pt>
                <c:pt idx="12">
                  <c:v>0.2174043393259078</c:v>
                </c:pt>
                <c:pt idx="13">
                  <c:v>0.21861284854300936</c:v>
                </c:pt>
                <c:pt idx="14">
                  <c:v>0.21991150590438654</c:v>
                </c:pt>
                <c:pt idx="15">
                  <c:v>0.22135512851925759</c:v>
                </c:pt>
                <c:pt idx="16">
                  <c:v>0.22292301355757152</c:v>
                </c:pt>
                <c:pt idx="17">
                  <c:v>0.22458807395866867</c:v>
                </c:pt>
                <c:pt idx="18">
                  <c:v>0.22622669359300093</c:v>
                </c:pt>
                <c:pt idx="19">
                  <c:v>0.22773525009600926</c:v>
                </c:pt>
                <c:pt idx="20">
                  <c:v>0.22919543082312188</c:v>
                </c:pt>
                <c:pt idx="21">
                  <c:v>0.2306955583816207</c:v>
                </c:pt>
                <c:pt idx="22">
                  <c:v>0.23230493793250903</c:v>
                </c:pt>
                <c:pt idx="23">
                  <c:v>0.23382851404129798</c:v>
                </c:pt>
                <c:pt idx="24">
                  <c:v>0.23541754607922033</c:v>
                </c:pt>
                <c:pt idx="25">
                  <c:v>0.23697118473557852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0.11766637306577678</c:v>
                </c:pt>
                <c:pt idx="1">
                  <c:v>0.1193821964255727</c:v>
                </c:pt>
                <c:pt idx="2">
                  <c:v>0.12322298889463652</c:v>
                </c:pt>
                <c:pt idx="3">
                  <c:v>0.12040861233114948</c:v>
                </c:pt>
                <c:pt idx="4">
                  <c:v>0.12096471443473727</c:v>
                </c:pt>
                <c:pt idx="5">
                  <c:v>0.11926122162409014</c:v>
                </c:pt>
                <c:pt idx="6">
                  <c:v>0.12412504972630024</c:v>
                </c:pt>
                <c:pt idx="7">
                  <c:v>0.12563164778202074</c:v>
                </c:pt>
                <c:pt idx="8">
                  <c:v>0.12502432103660238</c:v>
                </c:pt>
                <c:pt idx="9">
                  <c:v>0.1243728282470456</c:v>
                </c:pt>
                <c:pt idx="10">
                  <c:v>0.13474581157383581</c:v>
                </c:pt>
                <c:pt idx="11">
                  <c:v>0.13465153289823814</c:v>
                </c:pt>
                <c:pt idx="12">
                  <c:v>0.13496398311866953</c:v>
                </c:pt>
                <c:pt idx="13">
                  <c:v>0.13547248154424443</c:v>
                </c:pt>
                <c:pt idx="14">
                  <c:v>0.13611938534869494</c:v>
                </c:pt>
                <c:pt idx="15">
                  <c:v>0.13681653529731513</c:v>
                </c:pt>
                <c:pt idx="16">
                  <c:v>0.13755049817734871</c:v>
                </c:pt>
                <c:pt idx="17">
                  <c:v>0.13830041764329756</c:v>
                </c:pt>
                <c:pt idx="18">
                  <c:v>0.13898698144275315</c:v>
                </c:pt>
                <c:pt idx="19">
                  <c:v>0.13968624196208021</c:v>
                </c:pt>
                <c:pt idx="20">
                  <c:v>0.14037741658989741</c:v>
                </c:pt>
                <c:pt idx="21">
                  <c:v>0.14120369637774094</c:v>
                </c:pt>
                <c:pt idx="22">
                  <c:v>0.14205008268342315</c:v>
                </c:pt>
                <c:pt idx="23">
                  <c:v>0.14287221873500588</c:v>
                </c:pt>
                <c:pt idx="24">
                  <c:v>0.14372591298303972</c:v>
                </c:pt>
                <c:pt idx="25">
                  <c:v>0.14459091175510297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0.12080714260474375</c:v>
                </c:pt>
                <c:pt idx="1">
                  <c:v>0.11520857495888898</c:v>
                </c:pt>
                <c:pt idx="2">
                  <c:v>0.11365586358319055</c:v>
                </c:pt>
                <c:pt idx="3">
                  <c:v>0.11115768181170645</c:v>
                </c:pt>
                <c:pt idx="4">
                  <c:v>0.11059383413078994</c:v>
                </c:pt>
                <c:pt idx="5">
                  <c:v>0.11072488022928106</c:v>
                </c:pt>
                <c:pt idx="6">
                  <c:v>0.10623787804294763</c:v>
                </c:pt>
                <c:pt idx="7">
                  <c:v>0.10817344205674266</c:v>
                </c:pt>
                <c:pt idx="8">
                  <c:v>0.10768309769272029</c:v>
                </c:pt>
                <c:pt idx="9">
                  <c:v>0.10386762740102919</c:v>
                </c:pt>
                <c:pt idx="10">
                  <c:v>0.10624181198067327</c:v>
                </c:pt>
                <c:pt idx="11">
                  <c:v>0.10870365428496637</c:v>
                </c:pt>
                <c:pt idx="12">
                  <c:v>0.10788046867609088</c:v>
                </c:pt>
                <c:pt idx="13">
                  <c:v>0.10689157837902116</c:v>
                </c:pt>
                <c:pt idx="14">
                  <c:v>0.10587219408882186</c:v>
                </c:pt>
                <c:pt idx="15">
                  <c:v>0.10475526992606736</c:v>
                </c:pt>
                <c:pt idx="16">
                  <c:v>0.1035014781274743</c:v>
                </c:pt>
                <c:pt idx="17">
                  <c:v>0.10215182314033627</c:v>
                </c:pt>
                <c:pt idx="18">
                  <c:v>0.1010269478711594</c:v>
                </c:pt>
                <c:pt idx="19">
                  <c:v>9.9922361296950105E-2</c:v>
                </c:pt>
                <c:pt idx="20">
                  <c:v>9.8901949571168227E-2</c:v>
                </c:pt>
                <c:pt idx="21">
                  <c:v>9.772140496060136E-2</c:v>
                </c:pt>
                <c:pt idx="22">
                  <c:v>9.6280417663720447E-2</c:v>
                </c:pt>
                <c:pt idx="23">
                  <c:v>9.4906781597920584E-2</c:v>
                </c:pt>
                <c:pt idx="24">
                  <c:v>9.3442637178666674E-2</c:v>
                </c:pt>
                <c:pt idx="25">
                  <c:v>9.1978324887520016E-2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0.11387511196764263</c:v>
                </c:pt>
                <c:pt idx="1">
                  <c:v>0.11015197838687744</c:v>
                </c:pt>
                <c:pt idx="2">
                  <c:v>0.10813004272680712</c:v>
                </c:pt>
                <c:pt idx="3">
                  <c:v>0.10627257360932421</c:v>
                </c:pt>
                <c:pt idx="4">
                  <c:v>0.10965262864407621</c:v>
                </c:pt>
                <c:pt idx="5">
                  <c:v>0.11287927615892313</c:v>
                </c:pt>
                <c:pt idx="6">
                  <c:v>0.10770835266329644</c:v>
                </c:pt>
                <c:pt idx="7">
                  <c:v>0.10431253095203713</c:v>
                </c:pt>
                <c:pt idx="8">
                  <c:v>9.9809028504631747E-2</c:v>
                </c:pt>
                <c:pt idx="9">
                  <c:v>0.1002021926318105</c:v>
                </c:pt>
                <c:pt idx="10">
                  <c:v>8.7534716387931519E-2</c:v>
                </c:pt>
                <c:pt idx="11">
                  <c:v>8.8954186698400314E-2</c:v>
                </c:pt>
                <c:pt idx="12">
                  <c:v>8.8489875470774582E-2</c:v>
                </c:pt>
                <c:pt idx="13">
                  <c:v>8.8066851858360801E-2</c:v>
                </c:pt>
                <c:pt idx="14">
                  <c:v>8.757072961313557E-2</c:v>
                </c:pt>
                <c:pt idx="15">
                  <c:v>8.6974137276308303E-2</c:v>
                </c:pt>
                <c:pt idx="16">
                  <c:v>8.6325375069402313E-2</c:v>
                </c:pt>
                <c:pt idx="17">
                  <c:v>8.5687445379708557E-2</c:v>
                </c:pt>
                <c:pt idx="18">
                  <c:v>8.5072597550351861E-2</c:v>
                </c:pt>
                <c:pt idx="19">
                  <c:v>8.4521681872085128E-2</c:v>
                </c:pt>
                <c:pt idx="20">
                  <c:v>8.3969201965777715E-2</c:v>
                </c:pt>
                <c:pt idx="21">
                  <c:v>8.3424670524714598E-2</c:v>
                </c:pt>
                <c:pt idx="22">
                  <c:v>8.2898802855238485E-2</c:v>
                </c:pt>
                <c:pt idx="23">
                  <c:v>8.2390998470685275E-2</c:v>
                </c:pt>
                <c:pt idx="24">
                  <c:v>8.1865826731017111E-2</c:v>
                </c:pt>
                <c:pt idx="25">
                  <c:v>8.1319762090309472E-2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9.1454565448093397E-2</c:v>
                </c:pt>
                <c:pt idx="1">
                  <c:v>9.1277269731444038E-2</c:v>
                </c:pt>
                <c:pt idx="2">
                  <c:v>9.2282654331699729E-2</c:v>
                </c:pt>
                <c:pt idx="3">
                  <c:v>9.4709139663464212E-2</c:v>
                </c:pt>
                <c:pt idx="4">
                  <c:v>9.4273529637136422E-2</c:v>
                </c:pt>
                <c:pt idx="5">
                  <c:v>9.4705235087892053E-2</c:v>
                </c:pt>
                <c:pt idx="6">
                  <c:v>9.9921691980192698E-2</c:v>
                </c:pt>
                <c:pt idx="7">
                  <c:v>9.7702460072803227E-2</c:v>
                </c:pt>
                <c:pt idx="8">
                  <c:v>9.4407461704749646E-2</c:v>
                </c:pt>
                <c:pt idx="9">
                  <c:v>9.8825470317197295E-2</c:v>
                </c:pt>
                <c:pt idx="10">
                  <c:v>9.7473202999234371E-2</c:v>
                </c:pt>
                <c:pt idx="11">
                  <c:v>9.5848200842167552E-2</c:v>
                </c:pt>
                <c:pt idx="12">
                  <c:v>9.6062929502880659E-2</c:v>
                </c:pt>
                <c:pt idx="13">
                  <c:v>9.6278445271095428E-2</c:v>
                </c:pt>
                <c:pt idx="14">
                  <c:v>9.6506362630761816E-2</c:v>
                </c:pt>
                <c:pt idx="15">
                  <c:v>9.6840302552918131E-2</c:v>
                </c:pt>
                <c:pt idx="16">
                  <c:v>9.7236472258093828E-2</c:v>
                </c:pt>
                <c:pt idx="17">
                  <c:v>9.7653450471797687E-2</c:v>
                </c:pt>
                <c:pt idx="18">
                  <c:v>9.7957977563490478E-2</c:v>
                </c:pt>
                <c:pt idx="19">
                  <c:v>9.8295289916844733E-2</c:v>
                </c:pt>
                <c:pt idx="20">
                  <c:v>9.8625512390338038E-2</c:v>
                </c:pt>
                <c:pt idx="21">
                  <c:v>9.8969893944014231E-2</c:v>
                </c:pt>
                <c:pt idx="22">
                  <c:v>9.9386638424522153E-2</c:v>
                </c:pt>
                <c:pt idx="23">
                  <c:v>9.9811461921027481E-2</c:v>
                </c:pt>
                <c:pt idx="24">
                  <c:v>0.10026009115584125</c:v>
                </c:pt>
                <c:pt idx="25">
                  <c:v>0.10075740841385002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8.6239973158895186E-2</c:v>
                </c:pt>
                <c:pt idx="1">
                  <c:v>9.1529538812972419E-2</c:v>
                </c:pt>
                <c:pt idx="2">
                  <c:v>8.9823958256831635E-2</c:v>
                </c:pt>
                <c:pt idx="3">
                  <c:v>8.9295437990182552E-2</c:v>
                </c:pt>
                <c:pt idx="4">
                  <c:v>8.5183271700579974E-2</c:v>
                </c:pt>
                <c:pt idx="5">
                  <c:v>8.611724952583194E-2</c:v>
                </c:pt>
                <c:pt idx="6">
                  <c:v>8.3880849703154917E-2</c:v>
                </c:pt>
                <c:pt idx="7">
                  <c:v>8.0963014575802308E-2</c:v>
                </c:pt>
                <c:pt idx="8">
                  <c:v>8.267638496126585E-2</c:v>
                </c:pt>
                <c:pt idx="9">
                  <c:v>7.6165608850688252E-2</c:v>
                </c:pt>
                <c:pt idx="10">
                  <c:v>7.6892350807178184E-2</c:v>
                </c:pt>
                <c:pt idx="11">
                  <c:v>7.6663983558575677E-2</c:v>
                </c:pt>
                <c:pt idx="12">
                  <c:v>7.6475739629855391E-2</c:v>
                </c:pt>
                <c:pt idx="13">
                  <c:v>7.6200726899652141E-2</c:v>
                </c:pt>
                <c:pt idx="14">
                  <c:v>7.5910523053608278E-2</c:v>
                </c:pt>
                <c:pt idx="15">
                  <c:v>7.5629435886493984E-2</c:v>
                </c:pt>
                <c:pt idx="16">
                  <c:v>7.5335407150775163E-2</c:v>
                </c:pt>
                <c:pt idx="17">
                  <c:v>7.5008851586991512E-2</c:v>
                </c:pt>
                <c:pt idx="18">
                  <c:v>7.4673673325398135E-2</c:v>
                </c:pt>
                <c:pt idx="19">
                  <c:v>7.4350729032678961E-2</c:v>
                </c:pt>
                <c:pt idx="20">
                  <c:v>7.4071049430714797E-2</c:v>
                </c:pt>
                <c:pt idx="21">
                  <c:v>7.3713786828062886E-2</c:v>
                </c:pt>
                <c:pt idx="22">
                  <c:v>7.3438741894348181E-2</c:v>
                </c:pt>
                <c:pt idx="23">
                  <c:v>7.3130302135629571E-2</c:v>
                </c:pt>
                <c:pt idx="24">
                  <c:v>7.2811752668195492E-2</c:v>
                </c:pt>
                <c:pt idx="25">
                  <c:v>7.2515943790725471E-2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6.8742362067103449E-2</c:v>
                </c:pt>
                <c:pt idx="1">
                  <c:v>7.0202170659574417E-2</c:v>
                </c:pt>
                <c:pt idx="2">
                  <c:v>6.6370671374325133E-2</c:v>
                </c:pt>
                <c:pt idx="3">
                  <c:v>6.7012011979617064E-2</c:v>
                </c:pt>
                <c:pt idx="4">
                  <c:v>6.6599657456083025E-2</c:v>
                </c:pt>
                <c:pt idx="5">
                  <c:v>6.6699655105585676E-2</c:v>
                </c:pt>
                <c:pt idx="6">
                  <c:v>6.766729054553719E-2</c:v>
                </c:pt>
                <c:pt idx="7">
                  <c:v>6.6637444878571234E-2</c:v>
                </c:pt>
                <c:pt idx="8">
                  <c:v>6.8826842487316284E-2</c:v>
                </c:pt>
                <c:pt idx="9">
                  <c:v>6.6536288898279283E-2</c:v>
                </c:pt>
                <c:pt idx="10">
                  <c:v>6.0016273265443808E-2</c:v>
                </c:pt>
                <c:pt idx="11">
                  <c:v>6.2697102636327884E-2</c:v>
                </c:pt>
                <c:pt idx="12">
                  <c:v>6.2559303774443173E-2</c:v>
                </c:pt>
                <c:pt idx="13">
                  <c:v>6.2319663910293865E-2</c:v>
                </c:pt>
                <c:pt idx="14">
                  <c:v>6.199171890022475E-2</c:v>
                </c:pt>
                <c:pt idx="15">
                  <c:v>6.1670692735477921E-2</c:v>
                </c:pt>
                <c:pt idx="16">
                  <c:v>6.1305495622377033E-2</c:v>
                </c:pt>
                <c:pt idx="17">
                  <c:v>6.0941057942667749E-2</c:v>
                </c:pt>
                <c:pt idx="18">
                  <c:v>6.0600034793286552E-2</c:v>
                </c:pt>
                <c:pt idx="19">
                  <c:v>6.0256171687724222E-2</c:v>
                </c:pt>
                <c:pt idx="20">
                  <c:v>5.9893873101952579E-2</c:v>
                </c:pt>
                <c:pt idx="21">
                  <c:v>5.9548715029372506E-2</c:v>
                </c:pt>
                <c:pt idx="22">
                  <c:v>5.9175990927533235E-2</c:v>
                </c:pt>
                <c:pt idx="23">
                  <c:v>5.883163190736404E-2</c:v>
                </c:pt>
                <c:pt idx="24">
                  <c:v>5.8464886622915192E-2</c:v>
                </c:pt>
                <c:pt idx="25">
                  <c:v>5.8086431440517033E-2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0.12964927302593526</c:v>
                </c:pt>
                <c:pt idx="1">
                  <c:v>0.12306120311270735</c:v>
                </c:pt>
                <c:pt idx="2">
                  <c:v>0.1241592257445765</c:v>
                </c:pt>
                <c:pt idx="3">
                  <c:v>0.12431407456839137</c:v>
                </c:pt>
                <c:pt idx="4">
                  <c:v>0.13057758485556017</c:v>
                </c:pt>
                <c:pt idx="5">
                  <c:v>0.12926584599903129</c:v>
                </c:pt>
                <c:pt idx="6">
                  <c:v>0.12422876444603304</c:v>
                </c:pt>
                <c:pt idx="7">
                  <c:v>0.12104283140107489</c:v>
                </c:pt>
                <c:pt idx="8">
                  <c:v>0.12324522509371408</c:v>
                </c:pt>
                <c:pt idx="9">
                  <c:v>0.12094981806917078</c:v>
                </c:pt>
                <c:pt idx="10">
                  <c:v>0.11297810011637956</c:v>
                </c:pt>
                <c:pt idx="11">
                  <c:v>0.1142898117743205</c:v>
                </c:pt>
                <c:pt idx="12">
                  <c:v>0.11394911123553382</c:v>
                </c:pt>
                <c:pt idx="13">
                  <c:v>0.11330481360593127</c:v>
                </c:pt>
                <c:pt idx="14">
                  <c:v>0.11260498779392375</c:v>
                </c:pt>
                <c:pt idx="15">
                  <c:v>0.11182073993704422</c:v>
                </c:pt>
                <c:pt idx="16">
                  <c:v>0.11105965307361823</c:v>
                </c:pt>
                <c:pt idx="17">
                  <c:v>0.11027335911922966</c:v>
                </c:pt>
                <c:pt idx="18">
                  <c:v>0.10943973025462266</c:v>
                </c:pt>
                <c:pt idx="19">
                  <c:v>0.10860958895026182</c:v>
                </c:pt>
                <c:pt idx="20">
                  <c:v>0.10775982992158527</c:v>
                </c:pt>
                <c:pt idx="21">
                  <c:v>0.10693570345307195</c:v>
                </c:pt>
                <c:pt idx="22">
                  <c:v>0.10609208981873104</c:v>
                </c:pt>
                <c:pt idx="23">
                  <c:v>0.10523467410824032</c:v>
                </c:pt>
                <c:pt idx="24">
                  <c:v>0.1043729022027506</c:v>
                </c:pt>
                <c:pt idx="25">
                  <c:v>0.10349195529059506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7.0626404986553837</c:v>
                </c:pt>
                <c:pt idx="1">
                  <c:v>18.063236206117068</c:v>
                </c:pt>
                <c:pt idx="2">
                  <c:v>4.9843314074019105</c:v>
                </c:pt>
                <c:pt idx="3">
                  <c:v>-4.6791637921350997</c:v>
                </c:pt>
                <c:pt idx="4">
                  <c:v>-9.3312635102116133</c:v>
                </c:pt>
                <c:pt idx="5">
                  <c:v>4.0070717551319603</c:v>
                </c:pt>
                <c:pt idx="6">
                  <c:v>-7.3436316770173988</c:v>
                </c:pt>
                <c:pt idx="7">
                  <c:v>0.36354223445985667</c:v>
                </c:pt>
                <c:pt idx="8">
                  <c:v>-5.7117631224024876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1.4169200589619066</c:v>
                </c:pt>
                <c:pt idx="1">
                  <c:v>6.2736308393610045</c:v>
                </c:pt>
                <c:pt idx="2">
                  <c:v>6.5029671655670711</c:v>
                </c:pt>
                <c:pt idx="3">
                  <c:v>0.47155162659204564</c:v>
                </c:pt>
                <c:pt idx="4">
                  <c:v>-11.341050545470452</c:v>
                </c:pt>
                <c:pt idx="5">
                  <c:v>-2.3991745268510698</c:v>
                </c:pt>
                <c:pt idx="6">
                  <c:v>-0.45405197316891588</c:v>
                </c:pt>
                <c:pt idx="7">
                  <c:v>-6.0390709603238264</c:v>
                </c:pt>
                <c:pt idx="8">
                  <c:v>-7.9177216846673844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-3.9032614082189383</c:v>
                </c:pt>
                <c:pt idx="1">
                  <c:v>13.0996576897561</c:v>
                </c:pt>
                <c:pt idx="2">
                  <c:v>5.0427392697000641</c:v>
                </c:pt>
                <c:pt idx="3">
                  <c:v>1.4384059343304898</c:v>
                </c:pt>
                <c:pt idx="4">
                  <c:v>1.7254900348246736</c:v>
                </c:pt>
                <c:pt idx="5">
                  <c:v>1.9143411334534051</c:v>
                </c:pt>
                <c:pt idx="6">
                  <c:v>0.88888693973254362</c:v>
                </c:pt>
                <c:pt idx="7">
                  <c:v>2.841652051456073</c:v>
                </c:pt>
                <c:pt idx="8">
                  <c:v>1.8740883549649254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8.8885020299178024</c:v>
                </c:pt>
                <c:pt idx="1">
                  <c:v>21.051739631384009</c:v>
                </c:pt>
                <c:pt idx="2">
                  <c:v>11.418079034695282</c:v>
                </c:pt>
                <c:pt idx="3">
                  <c:v>-7.1544507325017435</c:v>
                </c:pt>
                <c:pt idx="4">
                  <c:v>-1.7354565231730845</c:v>
                </c:pt>
                <c:pt idx="5">
                  <c:v>6.7359792682536863</c:v>
                </c:pt>
                <c:pt idx="6">
                  <c:v>2.1514957333188534E-2</c:v>
                </c:pt>
                <c:pt idx="7">
                  <c:v>-0.86976579441103041</c:v>
                </c:pt>
                <c:pt idx="8">
                  <c:v>-3.1301418714978126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4.9852406216988641</c:v>
                </c:pt>
                <c:pt idx="1">
                  <c:v>34.151397321140109</c:v>
                </c:pt>
                <c:pt idx="2">
                  <c:v>16.460818304395346</c:v>
                </c:pt>
                <c:pt idx="3">
                  <c:v>-5.7160447981712537</c:v>
                </c:pt>
                <c:pt idx="4">
                  <c:v>-9.9664883484109623E-3</c:v>
                </c:pt>
                <c:pt idx="5">
                  <c:v>8.6503204017070914</c:v>
                </c:pt>
                <c:pt idx="6">
                  <c:v>0.91040189706573216</c:v>
                </c:pt>
                <c:pt idx="7">
                  <c:v>1.9718862570450426</c:v>
                </c:pt>
                <c:pt idx="8">
                  <c:v>-1.2560535165328872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4.5665900288412757</c:v>
                </c:pt>
                <c:pt idx="1">
                  <c:v>15.118314506654386</c:v>
                </c:pt>
                <c:pt idx="2">
                  <c:v>16.622290993061938</c:v>
                </c:pt>
                <c:pt idx="3">
                  <c:v>-9.2081263762395693</c:v>
                </c:pt>
                <c:pt idx="4">
                  <c:v>1.7844476588532849</c:v>
                </c:pt>
                <c:pt idx="5">
                  <c:v>4.8037953646039995</c:v>
                </c:pt>
                <c:pt idx="6">
                  <c:v>-1.0108579551592172</c:v>
                </c:pt>
                <c:pt idx="7">
                  <c:v>1.9272512899532401</c:v>
                </c:pt>
                <c:pt idx="8">
                  <c:v>-2.0724332223040776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0.41865059285777306</c:v>
                </c:pt>
                <c:pt idx="1">
                  <c:v>19.033082814485823</c:v>
                </c:pt>
                <c:pt idx="2">
                  <c:v>-0.16147268866652098</c:v>
                </c:pt>
                <c:pt idx="3">
                  <c:v>3.4920815780683725</c:v>
                </c:pt>
                <c:pt idx="4">
                  <c:v>-1.7944141472017066</c:v>
                </c:pt>
                <c:pt idx="5">
                  <c:v>3.846525037103147</c:v>
                </c:pt>
                <c:pt idx="6">
                  <c:v>1.9212598522249706</c:v>
                </c:pt>
                <c:pt idx="7">
                  <c:v>4.463496709180248E-2</c:v>
                </c:pt>
                <c:pt idx="8">
                  <c:v>0.8163797057712685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1.7635949430204452</c:v>
                </c:pt>
                <c:pt idx="1">
                  <c:v>0.65439324545159394</c:v>
                </c:pt>
                <c:pt idx="2">
                  <c:v>0.79792045028820269</c:v>
                </c:pt>
                <c:pt idx="3">
                  <c:v>-0.30546293327186858</c:v>
                </c:pt>
                <c:pt idx="4">
                  <c:v>3.1952608231684501</c:v>
                </c:pt>
                <c:pt idx="5">
                  <c:v>1.9434480121332012</c:v>
                </c:pt>
                <c:pt idx="6">
                  <c:v>-0.63778087549152485</c:v>
                </c:pt>
                <c:pt idx="7">
                  <c:v>2.743892415050345</c:v>
                </c:pt>
                <c:pt idx="8">
                  <c:v>1.5046046615337252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2.9777649138539406</c:v>
                </c:pt>
                <c:pt idx="1">
                  <c:v>7.7257405456490389</c:v>
                </c:pt>
                <c:pt idx="2">
                  <c:v>5.9926924929042826</c:v>
                </c:pt>
                <c:pt idx="3">
                  <c:v>-4.4724123129714854</c:v>
                </c:pt>
                <c:pt idx="4">
                  <c:v>1.7683827603903595</c:v>
                </c:pt>
                <c:pt idx="5">
                  <c:v>0.4818833185217386</c:v>
                </c:pt>
                <c:pt idx="6">
                  <c:v>1.6698109008665298</c:v>
                </c:pt>
                <c:pt idx="7">
                  <c:v>1.6571648771536225</c:v>
                </c:pt>
                <c:pt idx="8">
                  <c:v>-5.5043954169215539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0.24388076482458132</c:v>
                </c:pt>
                <c:pt idx="1">
                  <c:v>25.771263530039519</c:v>
                </c:pt>
                <c:pt idx="2">
                  <c:v>9.6702053612029744</c:v>
                </c:pt>
                <c:pt idx="3">
                  <c:v>-0.93816955192784945</c:v>
                </c:pt>
                <c:pt idx="4">
                  <c:v>-4.9736100719071956</c:v>
                </c:pt>
                <c:pt idx="5">
                  <c:v>6.2249890710521925</c:v>
                </c:pt>
                <c:pt idx="6">
                  <c:v>-0.12162812830923997</c:v>
                </c:pt>
                <c:pt idx="7">
                  <c:v>-2.429171035158884</c:v>
                </c:pt>
                <c:pt idx="8">
                  <c:v>2.7437372388549477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0.33403629103333099</c:v>
                </c:pt>
                <c:pt idx="1">
                  <c:v>1.353654914892374</c:v>
                </c:pt>
                <c:pt idx="2">
                  <c:v>0.47897774178711927</c:v>
                </c:pt>
                <c:pt idx="3">
                  <c:v>-0.65684290333708439</c:v>
                </c:pt>
                <c:pt idx="4">
                  <c:v>0.70487263325565275</c:v>
                </c:pt>
                <c:pt idx="5">
                  <c:v>1.5667348611763359</c:v>
                </c:pt>
                <c:pt idx="6">
                  <c:v>-0.50315288878748721</c:v>
                </c:pt>
                <c:pt idx="7">
                  <c:v>0.74065199878246579</c:v>
                </c:pt>
                <c:pt idx="8">
                  <c:v>0.42768499160976647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2.7307527517482661</c:v>
                </c:pt>
                <c:pt idx="1">
                  <c:v>4.0240991841537834</c:v>
                </c:pt>
                <c:pt idx="2">
                  <c:v>5.6444192658065226</c:v>
                </c:pt>
                <c:pt idx="3">
                  <c:v>-4.2366650883128045</c:v>
                </c:pt>
                <c:pt idx="4">
                  <c:v>0.76074672953306699</c:v>
                </c:pt>
                <c:pt idx="5">
                  <c:v>-1.0799807643632278</c:v>
                </c:pt>
                <c:pt idx="6">
                  <c:v>0.48017547041486708</c:v>
                </c:pt>
                <c:pt idx="7">
                  <c:v>0.98719076380426674</c:v>
                </c:pt>
                <c:pt idx="8">
                  <c:v>-4.1135312484754039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1.5018009860596671</c:v>
                </c:pt>
                <c:pt idx="1">
                  <c:v>9.7405604076082497</c:v>
                </c:pt>
                <c:pt idx="2">
                  <c:v>10.498893985468285</c:v>
                </c:pt>
                <c:pt idx="3">
                  <c:v>-4.3146183845897284</c:v>
                </c:pt>
                <c:pt idx="4">
                  <c:v>0.31882829606456164</c:v>
                </c:pt>
                <c:pt idx="5">
                  <c:v>4.3170412677908843</c:v>
                </c:pt>
                <c:pt idx="6">
                  <c:v>-0.9878805367866299</c:v>
                </c:pt>
                <c:pt idx="7">
                  <c:v>0.19940852736650427</c:v>
                </c:pt>
                <c:pt idx="8">
                  <c:v>1.613413034561523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1.4295586519871222</c:v>
                </c:pt>
                <c:pt idx="1">
                  <c:v>-0.69926166944078361</c:v>
                </c:pt>
                <c:pt idx="2">
                  <c:v>0.31894270850107986</c:v>
                </c:pt>
                <c:pt idx="3">
                  <c:v>0.35137997006521682</c:v>
                </c:pt>
                <c:pt idx="4">
                  <c:v>2.4903881899127995</c:v>
                </c:pt>
                <c:pt idx="5">
                  <c:v>0.37671315095686508</c:v>
                </c:pt>
                <c:pt idx="6">
                  <c:v>-0.13462798670403608</c:v>
                </c:pt>
                <c:pt idx="7">
                  <c:v>2.0032404162678752</c:v>
                </c:pt>
                <c:pt idx="8">
                  <c:v>1.0769196699239578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0.24701216210567178</c:v>
                </c:pt>
                <c:pt idx="1">
                  <c:v>3.7016413614952555</c:v>
                </c:pt>
                <c:pt idx="2">
                  <c:v>0.3482732270977662</c:v>
                </c:pt>
                <c:pt idx="3">
                  <c:v>-0.23574722465869646</c:v>
                </c:pt>
                <c:pt idx="4">
                  <c:v>1.0076360308572969</c:v>
                </c:pt>
                <c:pt idx="5">
                  <c:v>1.5618640828849486</c:v>
                </c:pt>
                <c:pt idx="6">
                  <c:v>1.1896354304516681</c:v>
                </c:pt>
                <c:pt idx="7">
                  <c:v>0.66997411334935553</c:v>
                </c:pt>
                <c:pt idx="8">
                  <c:v>-1.3908641684461323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-1.2579202212350893</c:v>
                </c:pt>
                <c:pt idx="1">
                  <c:v>16.030703122431319</c:v>
                </c:pt>
                <c:pt idx="2">
                  <c:v>-0.82868862426533951</c:v>
                </c:pt>
                <c:pt idx="3">
                  <c:v>3.3764488326618842</c:v>
                </c:pt>
                <c:pt idx="4">
                  <c:v>-5.2924383679717657</c:v>
                </c:pt>
                <c:pt idx="5">
                  <c:v>1.9079478032613171</c:v>
                </c:pt>
                <c:pt idx="6">
                  <c:v>0.86625240847736862</c:v>
                </c:pt>
                <c:pt idx="7">
                  <c:v>-2.6285795625254025</c:v>
                </c:pt>
                <c:pt idx="8">
                  <c:v>1.1303242042934514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45.785188182180399</c:v>
                </c:pt>
                <c:pt idx="1">
                  <c:v>49.362732958160166</c:v>
                </c:pt>
                <c:pt idx="2">
                  <c:v>45.681667554208488</c:v>
                </c:pt>
                <c:pt idx="3">
                  <c:v>40.485408796196737</c:v>
                </c:pt>
                <c:pt idx="4">
                  <c:v>44.70090255735888</c:v>
                </c:pt>
                <c:pt idx="5">
                  <c:v>43.380234872093013</c:v>
                </c:pt>
                <c:pt idx="6">
                  <c:v>40.120586436296833</c:v>
                </c:pt>
                <c:pt idx="7">
                  <c:v>34.742863713486905</c:v>
                </c:pt>
                <c:pt idx="8">
                  <c:v>39.26354448129154</c:v>
                </c:pt>
                <c:pt idx="9">
                  <c:v>39.739785014674233</c:v>
                </c:pt>
                <c:pt idx="10">
                  <c:v>28.209992328071191</c:v>
                </c:pt>
                <c:pt idx="11">
                  <c:v>25.764962219645557</c:v>
                </c:pt>
                <c:pt idx="12">
                  <c:v>27.387314785110593</c:v>
                </c:pt>
                <c:pt idx="13">
                  <c:v>25.757735469413234</c:v>
                </c:pt>
                <c:pt idx="14">
                  <c:v>24.183227988004798</c:v>
                </c:pt>
                <c:pt idx="15">
                  <c:v>23.263762488136983</c:v>
                </c:pt>
                <c:pt idx="16">
                  <c:v>22.480146163148696</c:v>
                </c:pt>
                <c:pt idx="17">
                  <c:v>21.695181830736214</c:v>
                </c:pt>
                <c:pt idx="18">
                  <c:v>20.901157569692028</c:v>
                </c:pt>
                <c:pt idx="19">
                  <c:v>20.118452382792096</c:v>
                </c:pt>
                <c:pt idx="20">
                  <c:v>19.345583642402968</c:v>
                </c:pt>
                <c:pt idx="21">
                  <c:v>18.590290847083686</c:v>
                </c:pt>
                <c:pt idx="22">
                  <c:v>17.850905572838776</c:v>
                </c:pt>
                <c:pt idx="23">
                  <c:v>17.127558191021304</c:v>
                </c:pt>
                <c:pt idx="24">
                  <c:v>16.454695165489493</c:v>
                </c:pt>
                <c:pt idx="25">
                  <c:v>16.3591734351253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137.02737259153014</c:v>
                </c:pt>
                <c:pt idx="1">
                  <c:v>129.55573405798498</c:v>
                </c:pt>
                <c:pt idx="2">
                  <c:v>126.36316102400515</c:v>
                </c:pt>
                <c:pt idx="3">
                  <c:v>116.9844792089435</c:v>
                </c:pt>
                <c:pt idx="4">
                  <c:v>121.26621073847308</c:v>
                </c:pt>
                <c:pt idx="5">
                  <c:v>128.33255274032985</c:v>
                </c:pt>
                <c:pt idx="6">
                  <c:v>120.69325369486931</c:v>
                </c:pt>
                <c:pt idx="7">
                  <c:v>120.21824620247656</c:v>
                </c:pt>
                <c:pt idx="8">
                  <c:v>119.94830628326191</c:v>
                </c:pt>
                <c:pt idx="9">
                  <c:v>119.92345139720436</c:v>
                </c:pt>
                <c:pt idx="10">
                  <c:v>104.58110194358096</c:v>
                </c:pt>
                <c:pt idx="11">
                  <c:v>97.371735640807813</c:v>
                </c:pt>
                <c:pt idx="12">
                  <c:v>102.73103673469893</c:v>
                </c:pt>
                <c:pt idx="13">
                  <c:v>100.57490630092397</c:v>
                </c:pt>
                <c:pt idx="14">
                  <c:v>98.447025916526599</c:v>
                </c:pt>
                <c:pt idx="15">
                  <c:v>95.924653555765389</c:v>
                </c:pt>
                <c:pt idx="16">
                  <c:v>93.25741913539801</c:v>
                </c:pt>
                <c:pt idx="17">
                  <c:v>90.509500888580121</c:v>
                </c:pt>
                <c:pt idx="18">
                  <c:v>87.740793128745167</c:v>
                </c:pt>
                <c:pt idx="19">
                  <c:v>84.924397909621405</c:v>
                </c:pt>
                <c:pt idx="20">
                  <c:v>82.092315396190685</c:v>
                </c:pt>
                <c:pt idx="21">
                  <c:v>79.239402297992442</c:v>
                </c:pt>
                <c:pt idx="22">
                  <c:v>76.354344811469971</c:v>
                </c:pt>
                <c:pt idx="23">
                  <c:v>73.436325090584347</c:v>
                </c:pt>
                <c:pt idx="24">
                  <c:v>70.455009582920127</c:v>
                </c:pt>
                <c:pt idx="25">
                  <c:v>67.348114611263412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170.57764040630951</c:v>
                </c:pt>
                <c:pt idx="1">
                  <c:v>185.79477277626899</c:v>
                </c:pt>
                <c:pt idx="2">
                  <c:v>174.24099210521385</c:v>
                </c:pt>
                <c:pt idx="3">
                  <c:v>181.48109624999299</c:v>
                </c:pt>
                <c:pt idx="4">
                  <c:v>179.50411869208511</c:v>
                </c:pt>
                <c:pt idx="5">
                  <c:v>179.58135354863336</c:v>
                </c:pt>
                <c:pt idx="6">
                  <c:v>169.48711262528619</c:v>
                </c:pt>
                <c:pt idx="7">
                  <c:v>179.10736748053802</c:v>
                </c:pt>
                <c:pt idx="8">
                  <c:v>181.03107638902677</c:v>
                </c:pt>
                <c:pt idx="9">
                  <c:v>171.7902822022989</c:v>
                </c:pt>
                <c:pt idx="10">
                  <c:v>165.21656255261868</c:v>
                </c:pt>
                <c:pt idx="11">
                  <c:v>164.83613578770104</c:v>
                </c:pt>
                <c:pt idx="12">
                  <c:v>164.3966644690797</c:v>
                </c:pt>
                <c:pt idx="13">
                  <c:v>163.29100357309355</c:v>
                </c:pt>
                <c:pt idx="14">
                  <c:v>162.29808603795752</c:v>
                </c:pt>
                <c:pt idx="15">
                  <c:v>160.65642297305777</c:v>
                </c:pt>
                <c:pt idx="16">
                  <c:v>158.80462661638728</c:v>
                </c:pt>
                <c:pt idx="17">
                  <c:v>156.86018587628959</c:v>
                </c:pt>
                <c:pt idx="18">
                  <c:v>154.87965946300861</c:v>
                </c:pt>
                <c:pt idx="19">
                  <c:v>152.85847345722786</c:v>
                </c:pt>
                <c:pt idx="20">
                  <c:v>150.85393710863329</c:v>
                </c:pt>
                <c:pt idx="21">
                  <c:v>148.79010669957842</c:v>
                </c:pt>
                <c:pt idx="22">
                  <c:v>146.68013535423941</c:v>
                </c:pt>
                <c:pt idx="23">
                  <c:v>144.52820890483906</c:v>
                </c:pt>
                <c:pt idx="24">
                  <c:v>142.3284604324511</c:v>
                </c:pt>
                <c:pt idx="25">
                  <c:v>139.98359547482912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150.39159770999268</c:v>
                </c:pt>
                <c:pt idx="1">
                  <c:v>151.61479916898281</c:v>
                </c:pt>
                <c:pt idx="2">
                  <c:v>152.09414888721329</c:v>
                </c:pt>
                <c:pt idx="3">
                  <c:v>152.4352859600308</c:v>
                </c:pt>
                <c:pt idx="4">
                  <c:v>162.59818078940543</c:v>
                </c:pt>
                <c:pt idx="5">
                  <c:v>164.86929048288115</c:v>
                </c:pt>
                <c:pt idx="6">
                  <c:v>160.91670423937197</c:v>
                </c:pt>
                <c:pt idx="7">
                  <c:v>161.78932847430235</c:v>
                </c:pt>
                <c:pt idx="8">
                  <c:v>162.91680027941649</c:v>
                </c:pt>
                <c:pt idx="9">
                  <c:v>161.02056378356218</c:v>
                </c:pt>
                <c:pt idx="10">
                  <c:v>153.71043015866161</c:v>
                </c:pt>
                <c:pt idx="11">
                  <c:v>166.3599923060064</c:v>
                </c:pt>
                <c:pt idx="12">
                  <c:v>162.14562694166145</c:v>
                </c:pt>
                <c:pt idx="13">
                  <c:v>163.4564555263506</c:v>
                </c:pt>
                <c:pt idx="14">
                  <c:v>164.97174726762421</c:v>
                </c:pt>
                <c:pt idx="15">
                  <c:v>165.91952734222272</c:v>
                </c:pt>
                <c:pt idx="16">
                  <c:v>166.71913603997049</c:v>
                </c:pt>
                <c:pt idx="17">
                  <c:v>167.4497511167925</c:v>
                </c:pt>
                <c:pt idx="18">
                  <c:v>168.19865461044876</c:v>
                </c:pt>
                <c:pt idx="19">
                  <c:v>168.95831446961861</c:v>
                </c:pt>
                <c:pt idx="20">
                  <c:v>169.77109137408573</c:v>
                </c:pt>
                <c:pt idx="21">
                  <c:v>170.58684952520576</c:v>
                </c:pt>
                <c:pt idx="22">
                  <c:v>171.42176824405234</c:v>
                </c:pt>
                <c:pt idx="23">
                  <c:v>172.28081721171958</c:v>
                </c:pt>
                <c:pt idx="24">
                  <c:v>173.14035479582964</c:v>
                </c:pt>
                <c:pt idx="25">
                  <c:v>173.90976181230411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36.120316182531035</c:v>
                </c:pt>
                <c:pt idx="1">
                  <c:v>33.308005852548334</c:v>
                </c:pt>
                <c:pt idx="2">
                  <c:v>40.16617128320712</c:v>
                </c:pt>
                <c:pt idx="3">
                  <c:v>38.949604122327791</c:v>
                </c:pt>
                <c:pt idx="4">
                  <c:v>39.590728657669167</c:v>
                </c:pt>
                <c:pt idx="5">
                  <c:v>38.908437973701922</c:v>
                </c:pt>
                <c:pt idx="6">
                  <c:v>39.481844671531292</c:v>
                </c:pt>
                <c:pt idx="7">
                  <c:v>40.050450675372396</c:v>
                </c:pt>
                <c:pt idx="8">
                  <c:v>39.864576202439743</c:v>
                </c:pt>
                <c:pt idx="9">
                  <c:v>40.373134876445526</c:v>
                </c:pt>
                <c:pt idx="10">
                  <c:v>45.32264170983197</c:v>
                </c:pt>
                <c:pt idx="11">
                  <c:v>44.852863654401482</c:v>
                </c:pt>
                <c:pt idx="12">
                  <c:v>43.651777804982217</c:v>
                </c:pt>
                <c:pt idx="13">
                  <c:v>44.589482813816836</c:v>
                </c:pt>
                <c:pt idx="14">
                  <c:v>45.574206701997795</c:v>
                </c:pt>
                <c:pt idx="15">
                  <c:v>46.362348197160664</c:v>
                </c:pt>
                <c:pt idx="16">
                  <c:v>47.142926942067128</c:v>
                </c:pt>
                <c:pt idx="17">
                  <c:v>47.949225733292089</c:v>
                </c:pt>
                <c:pt idx="18" formatCode="General">
                  <c:v>48.752365172712963</c:v>
                </c:pt>
                <c:pt idx="19" formatCode="General">
                  <c:v>49.577290139930973</c:v>
                </c:pt>
                <c:pt idx="20" formatCode="General">
                  <c:v>50.451455616115339</c:v>
                </c:pt>
                <c:pt idx="21" formatCode="General">
                  <c:v>51.337530985136866</c:v>
                </c:pt>
                <c:pt idx="22">
                  <c:v>52.252904811633336</c:v>
                </c:pt>
                <c:pt idx="23">
                  <c:v>53.19011874445647</c:v>
                </c:pt>
                <c:pt idx="24">
                  <c:v>54.171772946401056</c:v>
                </c:pt>
                <c:pt idx="25">
                  <c:v>55.137666737983189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42.055231846579929</c:v>
                </c:pt>
                <c:pt idx="1">
                  <c:v>38.287921241626556</c:v>
                </c:pt>
                <c:pt idx="2">
                  <c:v>43.188150654479983</c:v>
                </c:pt>
                <c:pt idx="3">
                  <c:v>43.320813889316533</c:v>
                </c:pt>
                <c:pt idx="4">
                  <c:v>43.432649114246999</c:v>
                </c:pt>
                <c:pt idx="5">
                  <c:v>40.97033155242444</c:v>
                </c:pt>
                <c:pt idx="6">
                  <c:v>41.51750162503707</c:v>
                </c:pt>
                <c:pt idx="7">
                  <c:v>41.294976029274117</c:v>
                </c:pt>
                <c:pt idx="8">
                  <c:v>41.052395264437585</c:v>
                </c:pt>
                <c:pt idx="9">
                  <c:v>41.153412449916992</c:v>
                </c:pt>
                <c:pt idx="10">
                  <c:v>46.250862394719313</c:v>
                </c:pt>
                <c:pt idx="11">
                  <c:v>44.181184774648081</c:v>
                </c:pt>
                <c:pt idx="12">
                  <c:v>43.139663979850148</c:v>
                </c:pt>
                <c:pt idx="13">
                  <c:v>43.764985178910109</c:v>
                </c:pt>
                <c:pt idx="14">
                  <c:v>44.476649740363008</c:v>
                </c:pt>
                <c:pt idx="15">
                  <c:v>45.028581524368562</c:v>
                </c:pt>
                <c:pt idx="16">
                  <c:v>45.565253407911435</c:v>
                </c:pt>
                <c:pt idx="17">
                  <c:v>46.144034741919668</c:v>
                </c:pt>
                <c:pt idx="18" formatCode="General">
                  <c:v>46.790470217626314</c:v>
                </c:pt>
                <c:pt idx="19" formatCode="General">
                  <c:v>47.454531119029411</c:v>
                </c:pt>
                <c:pt idx="20" formatCode="General">
                  <c:v>48.162101123979809</c:v>
                </c:pt>
                <c:pt idx="21" formatCode="General">
                  <c:v>48.927049331709469</c:v>
                </c:pt>
                <c:pt idx="22">
                  <c:v>49.712002958876489</c:v>
                </c:pt>
                <c:pt idx="23">
                  <c:v>50.525326965353045</c:v>
                </c:pt>
                <c:pt idx="24">
                  <c:v>51.360097208073583</c:v>
                </c:pt>
                <c:pt idx="25">
                  <c:v>52.168755744213918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109.19216114131196</c:v>
                </c:pt>
                <c:pt idx="1">
                  <c:v>105.99456902195328</c:v>
                </c:pt>
                <c:pt idx="2">
                  <c:v>126.58897087215317</c:v>
                </c:pt>
                <c:pt idx="3">
                  <c:v>129.13561643259743</c:v>
                </c:pt>
                <c:pt idx="4">
                  <c:v>134.32097449982174</c:v>
                </c:pt>
                <c:pt idx="5">
                  <c:v>131.40206287403444</c:v>
                </c:pt>
                <c:pt idx="6">
                  <c:v>133.6750928407389</c:v>
                </c:pt>
                <c:pt idx="7">
                  <c:v>138.58001011628102</c:v>
                </c:pt>
                <c:pt idx="8">
                  <c:v>138.37417236140988</c:v>
                </c:pt>
                <c:pt idx="9">
                  <c:v>143.06753565594036</c:v>
                </c:pt>
                <c:pt idx="10">
                  <c:v>160.80091481481278</c:v>
                </c:pt>
                <c:pt idx="11">
                  <c:v>159.33556979963089</c:v>
                </c:pt>
                <c:pt idx="12">
                  <c:v>157.06783246335692</c:v>
                </c:pt>
                <c:pt idx="13">
                  <c:v>160.81957424921151</c:v>
                </c:pt>
                <c:pt idx="14">
                  <c:v>164.83628546865427</c:v>
                </c:pt>
                <c:pt idx="15">
                  <c:v>168.32263525924159</c:v>
                </c:pt>
                <c:pt idx="16">
                  <c:v>171.66032557940565</c:v>
                </c:pt>
                <c:pt idx="17">
                  <c:v>174.93233136705214</c:v>
                </c:pt>
                <c:pt idx="18" formatCode="General">
                  <c:v>178.23444802153799</c:v>
                </c:pt>
                <c:pt idx="19" formatCode="General">
                  <c:v>181.57192849358103</c:v>
                </c:pt>
                <c:pt idx="20" formatCode="General">
                  <c:v>184.98152666809366</c:v>
                </c:pt>
                <c:pt idx="21" formatCode="General">
                  <c:v>188.39391610199473</c:v>
                </c:pt>
                <c:pt idx="22" formatCode="General">
                  <c:v>191.86132385567723</c:v>
                </c:pt>
                <c:pt idx="23" formatCode="General">
                  <c:v>195.40750615300738</c:v>
                </c:pt>
                <c:pt idx="24" formatCode="General">
                  <c:v>198.99526143311803</c:v>
                </c:pt>
                <c:pt idx="25" formatCode="General">
                  <c:v>202.5620510611659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52.785475049954016</c:v>
                </c:pt>
                <c:pt idx="1">
                  <c:v>43.800588391437188</c:v>
                </c:pt>
                <c:pt idx="2">
                  <c:v>50.295412901903759</c:v>
                </c:pt>
                <c:pt idx="3">
                  <c:v>46.883252233883461</c:v>
                </c:pt>
                <c:pt idx="4">
                  <c:v>56.615771660443251</c:v>
                </c:pt>
                <c:pt idx="5">
                  <c:v>58.338959156889906</c:v>
                </c:pt>
                <c:pt idx="6">
                  <c:v>69.17007713995244</c:v>
                </c:pt>
                <c:pt idx="7">
                  <c:v>72.145768315069603</c:v>
                </c:pt>
                <c:pt idx="8">
                  <c:v>74.980117496418956</c:v>
                </c:pt>
                <c:pt idx="9">
                  <c:v>74.114782180645392</c:v>
                </c:pt>
                <c:pt idx="10">
                  <c:v>73.822446106163767</c:v>
                </c:pt>
                <c:pt idx="11">
                  <c:v>78.281888027616418</c:v>
                </c:pt>
                <c:pt idx="12">
                  <c:v>83.92940369020242</c:v>
                </c:pt>
                <c:pt idx="13">
                  <c:v>87.488039054530617</c:v>
                </c:pt>
                <c:pt idx="14">
                  <c:v>91.149141170134669</c:v>
                </c:pt>
                <c:pt idx="15">
                  <c:v>94.420099247475278</c:v>
                </c:pt>
                <c:pt idx="16">
                  <c:v>97.555573033196225</c:v>
                </c:pt>
                <c:pt idx="17">
                  <c:v>100.62203158438773</c:v>
                </c:pt>
                <c:pt idx="18" formatCode="General">
                  <c:v>103.642479274305</c:v>
                </c:pt>
                <c:pt idx="19" formatCode="General">
                  <c:v>106.61556203803663</c:v>
                </c:pt>
                <c:pt idx="20" formatCode="General">
                  <c:v>109.57073671940542</c:v>
                </c:pt>
                <c:pt idx="21" formatCode="General">
                  <c:v>112.47059854486486</c:v>
                </c:pt>
                <c:pt idx="22" formatCode="General">
                  <c:v>115.3253775325136</c:v>
                </c:pt>
                <c:pt idx="23" formatCode="General">
                  <c:v>118.1464818312468</c:v>
                </c:pt>
                <c:pt idx="24" formatCode="General">
                  <c:v>120.91806282655664</c:v>
                </c:pt>
                <c:pt idx="25" formatCode="General">
                  <c:v>123.58146120191583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7.6180168896106544</c:v>
                </c:pt>
                <c:pt idx="1">
                  <c:v>6.5118765310381992</c:v>
                </c:pt>
                <c:pt idx="2">
                  <c:v>7.3423247176162771</c:v>
                </c:pt>
                <c:pt idx="3">
                  <c:v>6.9334431067111524</c:v>
                </c:pt>
                <c:pt idx="4">
                  <c:v>8.5684632904970588</c:v>
                </c:pt>
                <c:pt idx="5">
                  <c:v>8.8997767990114554</c:v>
                </c:pt>
                <c:pt idx="6">
                  <c:v>10.206826726915628</c:v>
                </c:pt>
                <c:pt idx="7">
                  <c:v>10.57898899319888</c:v>
                </c:pt>
                <c:pt idx="8">
                  <c:v>10.997011242296692</c:v>
                </c:pt>
                <c:pt idx="9">
                  <c:v>10.915052439311692</c:v>
                </c:pt>
                <c:pt idx="10">
                  <c:v>10.697047991540527</c:v>
                </c:pt>
                <c:pt idx="11">
                  <c:v>11.231667789541806</c:v>
                </c:pt>
                <c:pt idx="12">
                  <c:v>12.148679131057627</c:v>
                </c:pt>
                <c:pt idx="13">
                  <c:v>12.653817833749493</c:v>
                </c:pt>
                <c:pt idx="14">
                  <c:v>13.16962970873765</c:v>
                </c:pt>
                <c:pt idx="15">
                  <c:v>13.635969412571153</c:v>
                </c:pt>
                <c:pt idx="16">
                  <c:v>14.084593082514804</c:v>
                </c:pt>
                <c:pt idx="17">
                  <c:v>14.519756860949888</c:v>
                </c:pt>
                <c:pt idx="18" formatCode="General">
                  <c:v>14.94697254192292</c:v>
                </c:pt>
                <c:pt idx="19" formatCode="General">
                  <c:v>15.362049990162101</c:v>
                </c:pt>
                <c:pt idx="20" formatCode="General">
                  <c:v>15.773252351093987</c:v>
                </c:pt>
                <c:pt idx="21" formatCode="General">
                  <c:v>16.175255666433625</c:v>
                </c:pt>
                <c:pt idx="22" formatCode="General">
                  <c:v>16.571236858698175</c:v>
                </c:pt>
                <c:pt idx="23" formatCode="General">
                  <c:v>16.956656907771944</c:v>
                </c:pt>
                <c:pt idx="24" formatCode="General">
                  <c:v>17.341285609160686</c:v>
                </c:pt>
                <c:pt idx="25" formatCode="General">
                  <c:v>17.709419921199832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45.785188182180399</c:v>
                </c:pt>
                <c:pt idx="1">
                  <c:v>49.362732958160166</c:v>
                </c:pt>
                <c:pt idx="2">
                  <c:v>45.681667554208488</c:v>
                </c:pt>
                <c:pt idx="3">
                  <c:v>40.485408796196737</c:v>
                </c:pt>
                <c:pt idx="4">
                  <c:v>44.70090255735888</c:v>
                </c:pt>
                <c:pt idx="5">
                  <c:v>43.380234872093013</c:v>
                </c:pt>
                <c:pt idx="6">
                  <c:v>40.120586436296833</c:v>
                </c:pt>
                <c:pt idx="7">
                  <c:v>34.742863713486905</c:v>
                </c:pt>
                <c:pt idx="8">
                  <c:v>39.26354448129154</c:v>
                </c:pt>
                <c:pt idx="9">
                  <c:v>39.739785014674233</c:v>
                </c:pt>
                <c:pt idx="10">
                  <c:v>28.209992328071191</c:v>
                </c:pt>
                <c:pt idx="11">
                  <c:v>25.764962219645557</c:v>
                </c:pt>
                <c:pt idx="12">
                  <c:v>27.387314785110593</c:v>
                </c:pt>
                <c:pt idx="13">
                  <c:v>25.757735469413234</c:v>
                </c:pt>
                <c:pt idx="14">
                  <c:v>24.183227988004798</c:v>
                </c:pt>
                <c:pt idx="15">
                  <c:v>23.263762488136983</c:v>
                </c:pt>
                <c:pt idx="16">
                  <c:v>22.480146163148696</c:v>
                </c:pt>
                <c:pt idx="17">
                  <c:v>21.695181830736214</c:v>
                </c:pt>
                <c:pt idx="18">
                  <c:v>20.901157569692028</c:v>
                </c:pt>
                <c:pt idx="19">
                  <c:v>20.118452382792096</c:v>
                </c:pt>
                <c:pt idx="20">
                  <c:v>19.345583642402968</c:v>
                </c:pt>
                <c:pt idx="21">
                  <c:v>18.590290847083686</c:v>
                </c:pt>
                <c:pt idx="22">
                  <c:v>17.850905572838776</c:v>
                </c:pt>
                <c:pt idx="23">
                  <c:v>17.127558191021304</c:v>
                </c:pt>
                <c:pt idx="24">
                  <c:v>16.454695165489493</c:v>
                </c:pt>
                <c:pt idx="25">
                  <c:v>16.3591734351253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137.02737259153014</c:v>
                </c:pt>
                <c:pt idx="1">
                  <c:v>129.55573405798498</c:v>
                </c:pt>
                <c:pt idx="2">
                  <c:v>126.36316102400515</c:v>
                </c:pt>
                <c:pt idx="3">
                  <c:v>116.9844792089435</c:v>
                </c:pt>
                <c:pt idx="4">
                  <c:v>121.26621073847308</c:v>
                </c:pt>
                <c:pt idx="5">
                  <c:v>128.33255274032985</c:v>
                </c:pt>
                <c:pt idx="6">
                  <c:v>120.69325369486931</c:v>
                </c:pt>
                <c:pt idx="7">
                  <c:v>120.21824620247656</c:v>
                </c:pt>
                <c:pt idx="8">
                  <c:v>119.94830628326191</c:v>
                </c:pt>
                <c:pt idx="9">
                  <c:v>119.92345139720436</c:v>
                </c:pt>
                <c:pt idx="10">
                  <c:v>104.58110194358096</c:v>
                </c:pt>
                <c:pt idx="11">
                  <c:v>97.371735640807813</c:v>
                </c:pt>
                <c:pt idx="12">
                  <c:v>102.73103673469893</c:v>
                </c:pt>
                <c:pt idx="13">
                  <c:v>100.57490630092397</c:v>
                </c:pt>
                <c:pt idx="14">
                  <c:v>98.447025916526599</c:v>
                </c:pt>
                <c:pt idx="15">
                  <c:v>95.924653555765389</c:v>
                </c:pt>
                <c:pt idx="16">
                  <c:v>93.25741913539801</c:v>
                </c:pt>
                <c:pt idx="17">
                  <c:v>90.509500888580121</c:v>
                </c:pt>
                <c:pt idx="18">
                  <c:v>87.740793128745167</c:v>
                </c:pt>
                <c:pt idx="19">
                  <c:v>84.924397909621405</c:v>
                </c:pt>
                <c:pt idx="20">
                  <c:v>82.092315396190685</c:v>
                </c:pt>
                <c:pt idx="21">
                  <c:v>79.239402297992442</c:v>
                </c:pt>
                <c:pt idx="22">
                  <c:v>76.354344811469971</c:v>
                </c:pt>
                <c:pt idx="23">
                  <c:v>73.436325090584347</c:v>
                </c:pt>
                <c:pt idx="24">
                  <c:v>70.455009582920127</c:v>
                </c:pt>
                <c:pt idx="25">
                  <c:v>67.348114611263412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170.57764040630951</c:v>
                </c:pt>
                <c:pt idx="1">
                  <c:v>185.79477277626899</c:v>
                </c:pt>
                <c:pt idx="2">
                  <c:v>174.24099210521385</c:v>
                </c:pt>
                <c:pt idx="3">
                  <c:v>181.48109624999299</c:v>
                </c:pt>
                <c:pt idx="4">
                  <c:v>179.50411869208511</c:v>
                </c:pt>
                <c:pt idx="5">
                  <c:v>179.58135354863336</c:v>
                </c:pt>
                <c:pt idx="6">
                  <c:v>169.48711262528619</c:v>
                </c:pt>
                <c:pt idx="7">
                  <c:v>179.10736748053802</c:v>
                </c:pt>
                <c:pt idx="8">
                  <c:v>181.03107638902677</c:v>
                </c:pt>
                <c:pt idx="9">
                  <c:v>171.7902822022989</c:v>
                </c:pt>
                <c:pt idx="10">
                  <c:v>165.21656255261868</c:v>
                </c:pt>
                <c:pt idx="11">
                  <c:v>164.83613578770104</c:v>
                </c:pt>
                <c:pt idx="12">
                  <c:v>164.3966644690797</c:v>
                </c:pt>
                <c:pt idx="13">
                  <c:v>163.29100357309355</c:v>
                </c:pt>
                <c:pt idx="14">
                  <c:v>162.29808603795752</c:v>
                </c:pt>
                <c:pt idx="15">
                  <c:v>160.65642297305777</c:v>
                </c:pt>
                <c:pt idx="16">
                  <c:v>158.80462661638728</c:v>
                </c:pt>
                <c:pt idx="17">
                  <c:v>156.86018587628959</c:v>
                </c:pt>
                <c:pt idx="18">
                  <c:v>154.87965946300861</c:v>
                </c:pt>
                <c:pt idx="19">
                  <c:v>152.85847345722786</c:v>
                </c:pt>
                <c:pt idx="20">
                  <c:v>150.85393710863329</c:v>
                </c:pt>
                <c:pt idx="21">
                  <c:v>148.79010669957842</c:v>
                </c:pt>
                <c:pt idx="22">
                  <c:v>146.68013535423941</c:v>
                </c:pt>
                <c:pt idx="23">
                  <c:v>144.52820890483906</c:v>
                </c:pt>
                <c:pt idx="24">
                  <c:v>142.3284604324511</c:v>
                </c:pt>
                <c:pt idx="25">
                  <c:v>139.98359547482912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150.39159770999268</c:v>
                </c:pt>
                <c:pt idx="1">
                  <c:v>151.61479916898281</c:v>
                </c:pt>
                <c:pt idx="2">
                  <c:v>152.09414888721329</c:v>
                </c:pt>
                <c:pt idx="3">
                  <c:v>152.4352859600308</c:v>
                </c:pt>
                <c:pt idx="4">
                  <c:v>162.59818078940543</c:v>
                </c:pt>
                <c:pt idx="5">
                  <c:v>164.86929048288115</c:v>
                </c:pt>
                <c:pt idx="6">
                  <c:v>160.91670423937197</c:v>
                </c:pt>
                <c:pt idx="7">
                  <c:v>161.78932847430235</c:v>
                </c:pt>
                <c:pt idx="8">
                  <c:v>162.91680027941649</c:v>
                </c:pt>
                <c:pt idx="9">
                  <c:v>161.02056378356218</c:v>
                </c:pt>
                <c:pt idx="10">
                  <c:v>153.71043015866161</c:v>
                </c:pt>
                <c:pt idx="11">
                  <c:v>166.3599923060064</c:v>
                </c:pt>
                <c:pt idx="12">
                  <c:v>162.14562694166145</c:v>
                </c:pt>
                <c:pt idx="13">
                  <c:v>163.4564555263506</c:v>
                </c:pt>
                <c:pt idx="14">
                  <c:v>164.97174726762421</c:v>
                </c:pt>
                <c:pt idx="15">
                  <c:v>165.91952734222272</c:v>
                </c:pt>
                <c:pt idx="16">
                  <c:v>166.71913603997049</c:v>
                </c:pt>
                <c:pt idx="17">
                  <c:v>167.4497511167925</c:v>
                </c:pt>
                <c:pt idx="18">
                  <c:v>168.19865461044876</c:v>
                </c:pt>
                <c:pt idx="19">
                  <c:v>168.95831446961861</c:v>
                </c:pt>
                <c:pt idx="20">
                  <c:v>169.77109137408573</c:v>
                </c:pt>
                <c:pt idx="21">
                  <c:v>170.58684952520576</c:v>
                </c:pt>
                <c:pt idx="22">
                  <c:v>171.42176824405234</c:v>
                </c:pt>
                <c:pt idx="23">
                  <c:v>172.28081721171958</c:v>
                </c:pt>
                <c:pt idx="24">
                  <c:v>173.14035479582964</c:v>
                </c:pt>
                <c:pt idx="25">
                  <c:v>173.90976181230411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36.120316182531035</c:v>
                </c:pt>
                <c:pt idx="1">
                  <c:v>33.308005852548334</c:v>
                </c:pt>
                <c:pt idx="2">
                  <c:v>40.16617128320712</c:v>
                </c:pt>
                <c:pt idx="3">
                  <c:v>38.949604122327791</c:v>
                </c:pt>
                <c:pt idx="4">
                  <c:v>39.590728657669167</c:v>
                </c:pt>
                <c:pt idx="5">
                  <c:v>38.908437973701922</c:v>
                </c:pt>
                <c:pt idx="6">
                  <c:v>39.481844671531292</c:v>
                </c:pt>
                <c:pt idx="7">
                  <c:v>40.050450675372396</c:v>
                </c:pt>
                <c:pt idx="8">
                  <c:v>39.864576202439743</c:v>
                </c:pt>
                <c:pt idx="9">
                  <c:v>40.373134876445526</c:v>
                </c:pt>
                <c:pt idx="10">
                  <c:v>45.32264170983197</c:v>
                </c:pt>
                <c:pt idx="11">
                  <c:v>44.852863654401482</c:v>
                </c:pt>
                <c:pt idx="12">
                  <c:v>43.651777804982217</c:v>
                </c:pt>
                <c:pt idx="13">
                  <c:v>44.589482813816836</c:v>
                </c:pt>
                <c:pt idx="14">
                  <c:v>45.574206701997795</c:v>
                </c:pt>
                <c:pt idx="15">
                  <c:v>46.362348197160664</c:v>
                </c:pt>
                <c:pt idx="16">
                  <c:v>47.142926942067128</c:v>
                </c:pt>
                <c:pt idx="17">
                  <c:v>47.949225733292089</c:v>
                </c:pt>
                <c:pt idx="18" formatCode="General">
                  <c:v>48.752365172712963</c:v>
                </c:pt>
                <c:pt idx="19" formatCode="General">
                  <c:v>49.577290139930973</c:v>
                </c:pt>
                <c:pt idx="20" formatCode="General">
                  <c:v>50.451455616115339</c:v>
                </c:pt>
                <c:pt idx="21" formatCode="General">
                  <c:v>51.337530985136866</c:v>
                </c:pt>
                <c:pt idx="22">
                  <c:v>52.252904811633336</c:v>
                </c:pt>
                <c:pt idx="23">
                  <c:v>53.19011874445647</c:v>
                </c:pt>
                <c:pt idx="24">
                  <c:v>54.171772946401056</c:v>
                </c:pt>
                <c:pt idx="25">
                  <c:v>55.137666737983189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42.055231846579929</c:v>
                </c:pt>
                <c:pt idx="1">
                  <c:v>38.287921241626556</c:v>
                </c:pt>
                <c:pt idx="2">
                  <c:v>43.188150654479983</c:v>
                </c:pt>
                <c:pt idx="3">
                  <c:v>43.320813889316533</c:v>
                </c:pt>
                <c:pt idx="4">
                  <c:v>43.432649114246999</c:v>
                </c:pt>
                <c:pt idx="5">
                  <c:v>40.97033155242444</c:v>
                </c:pt>
                <c:pt idx="6">
                  <c:v>41.51750162503707</c:v>
                </c:pt>
                <c:pt idx="7">
                  <c:v>41.294976029274117</c:v>
                </c:pt>
                <c:pt idx="8">
                  <c:v>41.052395264437585</c:v>
                </c:pt>
                <c:pt idx="9">
                  <c:v>41.153412449916992</c:v>
                </c:pt>
                <c:pt idx="10">
                  <c:v>46.250862394719313</c:v>
                </c:pt>
                <c:pt idx="11">
                  <c:v>44.181184774648081</c:v>
                </c:pt>
                <c:pt idx="12">
                  <c:v>43.139663979850148</c:v>
                </c:pt>
                <c:pt idx="13">
                  <c:v>43.764985178910109</c:v>
                </c:pt>
                <c:pt idx="14">
                  <c:v>44.476649740363008</c:v>
                </c:pt>
                <c:pt idx="15">
                  <c:v>45.028581524368562</c:v>
                </c:pt>
                <c:pt idx="16">
                  <c:v>45.565253407911435</c:v>
                </c:pt>
                <c:pt idx="17">
                  <c:v>46.144034741919668</c:v>
                </c:pt>
                <c:pt idx="18" formatCode="General">
                  <c:v>46.790470217626314</c:v>
                </c:pt>
                <c:pt idx="19" formatCode="General">
                  <c:v>47.454531119029411</c:v>
                </c:pt>
                <c:pt idx="20" formatCode="General">
                  <c:v>48.162101123979809</c:v>
                </c:pt>
                <c:pt idx="21" formatCode="General">
                  <c:v>48.927049331709469</c:v>
                </c:pt>
                <c:pt idx="22">
                  <c:v>49.712002958876489</c:v>
                </c:pt>
                <c:pt idx="23">
                  <c:v>50.525326965353045</c:v>
                </c:pt>
                <c:pt idx="24">
                  <c:v>51.360097208073583</c:v>
                </c:pt>
                <c:pt idx="25">
                  <c:v>52.168755744213918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109.19216114131196</c:v>
                </c:pt>
                <c:pt idx="1">
                  <c:v>105.99456902195328</c:v>
                </c:pt>
                <c:pt idx="2">
                  <c:v>126.58897087215317</c:v>
                </c:pt>
                <c:pt idx="3">
                  <c:v>129.13561643259743</c:v>
                </c:pt>
                <c:pt idx="4">
                  <c:v>134.32097449982174</c:v>
                </c:pt>
                <c:pt idx="5">
                  <c:v>131.40206287403444</c:v>
                </c:pt>
                <c:pt idx="6">
                  <c:v>133.6750928407389</c:v>
                </c:pt>
                <c:pt idx="7">
                  <c:v>138.58001011628102</c:v>
                </c:pt>
                <c:pt idx="8">
                  <c:v>138.37417236140988</c:v>
                </c:pt>
                <c:pt idx="9">
                  <c:v>143.06753565594036</c:v>
                </c:pt>
                <c:pt idx="10">
                  <c:v>160.80091481481278</c:v>
                </c:pt>
                <c:pt idx="11">
                  <c:v>159.33556979963089</c:v>
                </c:pt>
                <c:pt idx="12">
                  <c:v>157.06783246335692</c:v>
                </c:pt>
                <c:pt idx="13">
                  <c:v>160.81957424921151</c:v>
                </c:pt>
                <c:pt idx="14">
                  <c:v>164.83628546865427</c:v>
                </c:pt>
                <c:pt idx="15">
                  <c:v>168.32263525924159</c:v>
                </c:pt>
                <c:pt idx="16">
                  <c:v>171.66032557940565</c:v>
                </c:pt>
                <c:pt idx="17">
                  <c:v>174.93233136705214</c:v>
                </c:pt>
                <c:pt idx="18" formatCode="General">
                  <c:v>178.23444802153799</c:v>
                </c:pt>
                <c:pt idx="19" formatCode="General">
                  <c:v>181.57192849358103</c:v>
                </c:pt>
                <c:pt idx="20" formatCode="General">
                  <c:v>184.98152666809366</c:v>
                </c:pt>
                <c:pt idx="21" formatCode="General">
                  <c:v>188.39391610199473</c:v>
                </c:pt>
                <c:pt idx="22" formatCode="General">
                  <c:v>191.86132385567723</c:v>
                </c:pt>
                <c:pt idx="23" formatCode="General">
                  <c:v>195.40750615300738</c:v>
                </c:pt>
                <c:pt idx="24" formatCode="General">
                  <c:v>198.99526143311803</c:v>
                </c:pt>
                <c:pt idx="25" formatCode="General">
                  <c:v>202.5620510611659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52.785475049954016</c:v>
                </c:pt>
                <c:pt idx="1">
                  <c:v>43.800588391437188</c:v>
                </c:pt>
                <c:pt idx="2">
                  <c:v>50.295412901903759</c:v>
                </c:pt>
                <c:pt idx="3">
                  <c:v>46.883252233883461</c:v>
                </c:pt>
                <c:pt idx="4">
                  <c:v>56.615771660443251</c:v>
                </c:pt>
                <c:pt idx="5">
                  <c:v>58.338959156889906</c:v>
                </c:pt>
                <c:pt idx="6">
                  <c:v>69.17007713995244</c:v>
                </c:pt>
                <c:pt idx="7">
                  <c:v>72.145768315069603</c:v>
                </c:pt>
                <c:pt idx="8">
                  <c:v>74.980117496418956</c:v>
                </c:pt>
                <c:pt idx="9">
                  <c:v>74.114782180645392</c:v>
                </c:pt>
                <c:pt idx="10">
                  <c:v>73.822446106163767</c:v>
                </c:pt>
                <c:pt idx="11">
                  <c:v>78.281888027616418</c:v>
                </c:pt>
                <c:pt idx="12">
                  <c:v>83.92940369020242</c:v>
                </c:pt>
                <c:pt idx="13">
                  <c:v>87.488039054530617</c:v>
                </c:pt>
                <c:pt idx="14">
                  <c:v>91.149141170134669</c:v>
                </c:pt>
                <c:pt idx="15">
                  <c:v>94.420099247475278</c:v>
                </c:pt>
                <c:pt idx="16">
                  <c:v>97.555573033196225</c:v>
                </c:pt>
                <c:pt idx="17">
                  <c:v>100.62203158438773</c:v>
                </c:pt>
                <c:pt idx="18" formatCode="General">
                  <c:v>103.642479274305</c:v>
                </c:pt>
                <c:pt idx="19" formatCode="General">
                  <c:v>106.61556203803663</c:v>
                </c:pt>
                <c:pt idx="20" formatCode="General">
                  <c:v>109.57073671940542</c:v>
                </c:pt>
                <c:pt idx="21" formatCode="General">
                  <c:v>112.47059854486486</c:v>
                </c:pt>
                <c:pt idx="22" formatCode="General">
                  <c:v>115.3253775325136</c:v>
                </c:pt>
                <c:pt idx="23" formatCode="General">
                  <c:v>118.1464818312468</c:v>
                </c:pt>
                <c:pt idx="24" formatCode="General">
                  <c:v>120.91806282655664</c:v>
                </c:pt>
                <c:pt idx="25" formatCode="General">
                  <c:v>123.58146120191583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7.6180168896106544</c:v>
                </c:pt>
                <c:pt idx="1">
                  <c:v>6.5118765310381992</c:v>
                </c:pt>
                <c:pt idx="2">
                  <c:v>7.3423247176162771</c:v>
                </c:pt>
                <c:pt idx="3">
                  <c:v>6.9334431067111524</c:v>
                </c:pt>
                <c:pt idx="4">
                  <c:v>8.5684632904970588</c:v>
                </c:pt>
                <c:pt idx="5">
                  <c:v>8.8997767990114554</c:v>
                </c:pt>
                <c:pt idx="6">
                  <c:v>10.206826726915628</c:v>
                </c:pt>
                <c:pt idx="7">
                  <c:v>10.57898899319888</c:v>
                </c:pt>
                <c:pt idx="8">
                  <c:v>10.997011242296692</c:v>
                </c:pt>
                <c:pt idx="9">
                  <c:v>10.915052439311692</c:v>
                </c:pt>
                <c:pt idx="10">
                  <c:v>10.697047991540527</c:v>
                </c:pt>
                <c:pt idx="11">
                  <c:v>11.231667789541806</c:v>
                </c:pt>
                <c:pt idx="12">
                  <c:v>12.148679131057627</c:v>
                </c:pt>
                <c:pt idx="13">
                  <c:v>12.653817833749493</c:v>
                </c:pt>
                <c:pt idx="14">
                  <c:v>13.16962970873765</c:v>
                </c:pt>
                <c:pt idx="15">
                  <c:v>13.635969412571153</c:v>
                </c:pt>
                <c:pt idx="16">
                  <c:v>14.084593082514804</c:v>
                </c:pt>
                <c:pt idx="17">
                  <c:v>14.519756860949888</c:v>
                </c:pt>
                <c:pt idx="18" formatCode="General">
                  <c:v>14.94697254192292</c:v>
                </c:pt>
                <c:pt idx="19" formatCode="General">
                  <c:v>15.362049990162101</c:v>
                </c:pt>
                <c:pt idx="20" formatCode="General">
                  <c:v>15.773252351093987</c:v>
                </c:pt>
                <c:pt idx="21" formatCode="General">
                  <c:v>16.175255666433625</c:v>
                </c:pt>
                <c:pt idx="22" formatCode="General">
                  <c:v>16.571236858698175</c:v>
                </c:pt>
                <c:pt idx="23" formatCode="General">
                  <c:v>16.956656907771944</c:v>
                </c:pt>
                <c:pt idx="24" formatCode="General">
                  <c:v>17.341285609160686</c:v>
                </c:pt>
                <c:pt idx="25" formatCode="General">
                  <c:v>17.709419921199832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53.750611159059254</c:v>
                </c:pt>
                <c:pt idx="1">
                  <c:v>26.392696401836986</c:v>
                </c:pt>
                <c:pt idx="2">
                  <c:v>42.66356562283508</c:v>
                </c:pt>
                <c:pt idx="3">
                  <c:v>28.347986203383591</c:v>
                </c:pt>
                <c:pt idx="4">
                  <c:v>30.918373527944688</c:v>
                </c:pt>
                <c:pt idx="5">
                  <c:v>40.713473035388098</c:v>
                </c:pt>
                <c:pt idx="6">
                  <c:v>12.406178691914709</c:v>
                </c:pt>
                <c:pt idx="7">
                  <c:v>12.117417201787887</c:v>
                </c:pt>
                <c:pt idx="8">
                  <c:v>9.249982337496709</c:v>
                </c:pt>
                <c:pt idx="9">
                  <c:v>14.819369640176966</c:v>
                </c:pt>
                <c:pt idx="10">
                  <c:v>46.181917512520592</c:v>
                </c:pt>
                <c:pt idx="11">
                  <c:v>68.589257602043872</c:v>
                </c:pt>
                <c:pt idx="12">
                  <c:v>19.401922393201925</c:v>
                </c:pt>
                <c:pt idx="13">
                  <c:v>14.462349259875163</c:v>
                </c:pt>
                <c:pt idx="14">
                  <c:v>30.3499569999728</c:v>
                </c:pt>
                <c:pt idx="15">
                  <c:v>24.584987880672053</c:v>
                </c:pt>
                <c:pt idx="16">
                  <c:v>20.305947675281526</c:v>
                </c:pt>
                <c:pt idx="17">
                  <c:v>57.585262299123023</c:v>
                </c:pt>
                <c:pt idx="18">
                  <c:v>16.77269280396434</c:v>
                </c:pt>
                <c:pt idx="19">
                  <c:v>0.90268523226398723</c:v>
                </c:pt>
                <c:pt idx="20">
                  <c:v>56.882918077688686</c:v>
                </c:pt>
                <c:pt idx="21">
                  <c:v>11.552996127248054</c:v>
                </c:pt>
                <c:pt idx="22">
                  <c:v>22.558256544275604</c:v>
                </c:pt>
                <c:pt idx="23">
                  <c:v>30.446825473996558</c:v>
                </c:pt>
                <c:pt idx="24">
                  <c:v>15.626923215537603</c:v>
                </c:pt>
                <c:pt idx="25">
                  <c:v>87.098447080510624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61.774333745700353</c:v>
                </c:pt>
                <c:pt idx="1">
                  <c:v>26.848534372813166</c:v>
                </c:pt>
                <c:pt idx="2">
                  <c:v>48.586388825446406</c:v>
                </c:pt>
                <c:pt idx="3">
                  <c:v>32.26847871908187</c:v>
                </c:pt>
                <c:pt idx="4">
                  <c:v>35.686573711639575</c:v>
                </c:pt>
                <c:pt idx="5">
                  <c:v>50.438824178861658</c:v>
                </c:pt>
                <c:pt idx="6">
                  <c:v>15.425944574613901</c:v>
                </c:pt>
                <c:pt idx="7">
                  <c:v>14.021910641117689</c:v>
                </c:pt>
                <c:pt idx="8">
                  <c:v>10.09282150782068</c:v>
                </c:pt>
                <c:pt idx="9">
                  <c:v>17.292090237437854</c:v>
                </c:pt>
                <c:pt idx="10">
                  <c:v>49.429396995875727</c:v>
                </c:pt>
                <c:pt idx="11">
                  <c:v>66.688446091991509</c:v>
                </c:pt>
                <c:pt idx="12">
                  <c:v>17.095121737711242</c:v>
                </c:pt>
                <c:pt idx="13">
                  <c:v>8.4312586598213173</c:v>
                </c:pt>
                <c:pt idx="14">
                  <c:v>24.612765483908664</c:v>
                </c:pt>
                <c:pt idx="15">
                  <c:v>19.410769590952587</c:v>
                </c:pt>
                <c:pt idx="16">
                  <c:v>16.576134025436914</c:v>
                </c:pt>
                <c:pt idx="17">
                  <c:v>58.624701268433874</c:v>
                </c:pt>
                <c:pt idx="18">
                  <c:v>17.311778511461338</c:v>
                </c:pt>
                <c:pt idx="19">
                  <c:v>0.93205778373703996</c:v>
                </c:pt>
                <c:pt idx="20">
                  <c:v>48.401039720675755</c:v>
                </c:pt>
                <c:pt idx="21">
                  <c:v>12.237190834074667</c:v>
                </c:pt>
                <c:pt idx="22">
                  <c:v>18.922699114250335</c:v>
                </c:pt>
                <c:pt idx="23">
                  <c:v>28.406854178157861</c:v>
                </c:pt>
                <c:pt idx="24">
                  <c:v>11.449537707945904</c:v>
                </c:pt>
                <c:pt idx="25">
                  <c:v>77.646347781032446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61.948995572007597</c:v>
                </c:pt>
                <c:pt idx="1">
                  <c:v>31.659113168204794</c:v>
                </c:pt>
                <c:pt idx="2">
                  <c:v>68.373096709044319</c:v>
                </c:pt>
                <c:pt idx="3">
                  <c:v>35.468590438580172</c:v>
                </c:pt>
                <c:pt idx="4">
                  <c:v>37.128735882165884</c:v>
                </c:pt>
                <c:pt idx="5">
                  <c:v>60.161239726379243</c:v>
                </c:pt>
                <c:pt idx="6">
                  <c:v>15.970931864640916</c:v>
                </c:pt>
                <c:pt idx="7">
                  <c:v>26.681421733935881</c:v>
                </c:pt>
                <c:pt idx="8">
                  <c:v>9.9786764571595175</c:v>
                </c:pt>
                <c:pt idx="9">
                  <c:v>16.306237262241776</c:v>
                </c:pt>
                <c:pt idx="10">
                  <c:v>53.785714943283118</c:v>
                </c:pt>
                <c:pt idx="11">
                  <c:v>66.902944290042711</c:v>
                </c:pt>
                <c:pt idx="12">
                  <c:v>11.164578741488784</c:v>
                </c:pt>
                <c:pt idx="13">
                  <c:v>9.5235913155864829</c:v>
                </c:pt>
                <c:pt idx="14">
                  <c:v>23.901556369635262</c:v>
                </c:pt>
                <c:pt idx="15">
                  <c:v>17.310269477167427</c:v>
                </c:pt>
                <c:pt idx="16">
                  <c:v>18.285544109381902</c:v>
                </c:pt>
                <c:pt idx="17">
                  <c:v>68.043505699373128</c:v>
                </c:pt>
                <c:pt idx="18">
                  <c:v>16.674592911316481</c:v>
                </c:pt>
                <c:pt idx="19">
                  <c:v>0.80075935464973091</c:v>
                </c:pt>
                <c:pt idx="20">
                  <c:v>46.333215119082354</c:v>
                </c:pt>
                <c:pt idx="21">
                  <c:v>15.215417332733802</c:v>
                </c:pt>
                <c:pt idx="22">
                  <c:v>19.417434712808348</c:v>
                </c:pt>
                <c:pt idx="23">
                  <c:v>29.884004836644888</c:v>
                </c:pt>
                <c:pt idx="24">
                  <c:v>23.758253871491885</c:v>
                </c:pt>
                <c:pt idx="25">
                  <c:v>64.081578100953578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8.0237225866410995</c:v>
                </c:pt>
                <c:pt idx="1">
                  <c:v>0.45583797097618017</c:v>
                </c:pt>
                <c:pt idx="2">
                  <c:v>5.9228232026113261</c:v>
                </c:pt>
                <c:pt idx="3">
                  <c:v>3.9204925156982782</c:v>
                </c:pt>
                <c:pt idx="4">
                  <c:v>4.7682001836948871</c:v>
                </c:pt>
                <c:pt idx="5">
                  <c:v>9.72535114347356</c:v>
                </c:pt>
                <c:pt idx="6">
                  <c:v>3.0197658826991916</c:v>
                </c:pt>
                <c:pt idx="7">
                  <c:v>1.9044934393298014</c:v>
                </c:pt>
                <c:pt idx="8">
                  <c:v>0.84283917032397149</c:v>
                </c:pt>
                <c:pt idx="9">
                  <c:v>2.4727205972608886</c:v>
                </c:pt>
                <c:pt idx="10">
                  <c:v>3.2474794833551357</c:v>
                </c:pt>
                <c:pt idx="11">
                  <c:v>-1.9008115100523639</c:v>
                </c:pt>
                <c:pt idx="12">
                  <c:v>-2.306800655490683</c:v>
                </c:pt>
                <c:pt idx="13">
                  <c:v>-6.0310906000538456</c:v>
                </c:pt>
                <c:pt idx="14">
                  <c:v>-5.7371915160641365</c:v>
                </c:pt>
                <c:pt idx="15">
                  <c:v>-5.174218289719466</c:v>
                </c:pt>
                <c:pt idx="16">
                  <c:v>-3.7298136498446119</c:v>
                </c:pt>
                <c:pt idx="17">
                  <c:v>1.0394389693108508</c:v>
                </c:pt>
                <c:pt idx="18">
                  <c:v>0.53908570749699791</c:v>
                </c:pt>
                <c:pt idx="19">
                  <c:v>2.9372551473052733E-2</c:v>
                </c:pt>
                <c:pt idx="20">
                  <c:v>-8.4818783570129312</c:v>
                </c:pt>
                <c:pt idx="21">
                  <c:v>0.68419470682661299</c:v>
                </c:pt>
                <c:pt idx="22">
                  <c:v>-3.6355574300252691</c:v>
                </c:pt>
                <c:pt idx="23">
                  <c:v>-2.0399712958386971</c:v>
                </c:pt>
                <c:pt idx="24">
                  <c:v>-4.1773855075916995</c:v>
                </c:pt>
                <c:pt idx="25">
                  <c:v>-9.4520992994781778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0.17466182630724347</c:v>
                </c:pt>
                <c:pt idx="1">
                  <c:v>4.8105787953916277</c:v>
                </c:pt>
                <c:pt idx="2">
                  <c:v>19.786707883597913</c:v>
                </c:pt>
                <c:pt idx="3">
                  <c:v>3.2001117194983024</c:v>
                </c:pt>
                <c:pt idx="4">
                  <c:v>1.4421621705263092</c:v>
                </c:pt>
                <c:pt idx="5">
                  <c:v>9.7224155475175849</c:v>
                </c:pt>
                <c:pt idx="6">
                  <c:v>0.54498729002701474</c:v>
                </c:pt>
                <c:pt idx="7">
                  <c:v>12.659511092818192</c:v>
                </c:pt>
                <c:pt idx="8">
                  <c:v>-0.11414505066116298</c:v>
                </c:pt>
                <c:pt idx="9">
                  <c:v>-0.98585297519607806</c:v>
                </c:pt>
                <c:pt idx="10">
                  <c:v>4.3563179474073905</c:v>
                </c:pt>
                <c:pt idx="11">
                  <c:v>0.21449819805120285</c:v>
                </c:pt>
                <c:pt idx="12">
                  <c:v>-5.9305429962224583</c:v>
                </c:pt>
                <c:pt idx="13">
                  <c:v>1.0923326557651656</c:v>
                </c:pt>
                <c:pt idx="14">
                  <c:v>-0.71120911427340161</c:v>
                </c:pt>
                <c:pt idx="15">
                  <c:v>-2.1005001137851593</c:v>
                </c:pt>
                <c:pt idx="16">
                  <c:v>1.7094100839449879</c:v>
                </c:pt>
                <c:pt idx="17">
                  <c:v>9.4188044309392538</c:v>
                </c:pt>
                <c:pt idx="18">
                  <c:v>-0.63718560014485703</c:v>
                </c:pt>
                <c:pt idx="19">
                  <c:v>-0.13129842908730904</c:v>
                </c:pt>
                <c:pt idx="20">
                  <c:v>-2.0678246015934008</c:v>
                </c:pt>
                <c:pt idx="21">
                  <c:v>2.9782264986591347</c:v>
                </c:pt>
                <c:pt idx="22">
                  <c:v>0.49473559855801241</c:v>
                </c:pt>
                <c:pt idx="23">
                  <c:v>1.4771506584870266</c:v>
                </c:pt>
                <c:pt idx="24">
                  <c:v>12.308716163545981</c:v>
                </c:pt>
                <c:pt idx="25">
                  <c:v>-13.564769680078868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6.7637801688294861</c:v>
                </c:pt>
                <c:pt idx="1">
                  <c:v>7.8332987255710442</c:v>
                </c:pt>
                <c:pt idx="2">
                  <c:v>7.298764735850841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3.3211603119529394</c:v>
                </c:pt>
                <c:pt idx="1">
                  <c:v>3.4045302852116324</c:v>
                </c:pt>
                <c:pt idx="2">
                  <c:v>3.7300430237292987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1.5611481171630328</c:v>
                </c:pt>
                <c:pt idx="1">
                  <c:v>1.9560879842830055</c:v>
                </c:pt>
                <c:pt idx="2">
                  <c:v>1.8816781969745178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1.5248114281780134</c:v>
                </c:pt>
                <c:pt idx="1">
                  <c:v>1.7780493628194454</c:v>
                </c:pt>
                <c:pt idx="2">
                  <c:v>3.1435767159074279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1.1639839203174982</c:v>
                </c:pt>
                <c:pt idx="1">
                  <c:v>1.2798209395521087</c:v>
                </c:pt>
                <c:pt idx="2">
                  <c:v>1.175677041467496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1.8648152332662156</c:v>
                </c:pt>
                <c:pt idx="1">
                  <c:v>2.1927247160121643</c:v>
                </c:pt>
                <c:pt idx="2">
                  <c:v>1.9211835221077544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5.8113634634842537</c:v>
                </c:pt>
                <c:pt idx="1">
                  <c:v>6.2678981547168586</c:v>
                </c:pt>
                <c:pt idx="2">
                  <c:v>6.3369756990531032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8.6310211244035475</c:v>
                </c:pt>
                <c:pt idx="1">
                  <c:v>8.4564330864850508</c:v>
                </c:pt>
                <c:pt idx="2">
                  <c:v>7.8824337021116353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2.4414668985245584</c:v>
                </c:pt>
                <c:pt idx="1">
                  <c:v>2.1677481115822781</c:v>
                </c:pt>
                <c:pt idx="2">
                  <c:v>1.3153987866403676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7.2463186326023079</c:v>
                </c:pt>
                <c:pt idx="1">
                  <c:v>7.4339093582691929</c:v>
                </c:pt>
                <c:pt idx="2">
                  <c:v>8.0168134336412091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2.1106142705914603</c:v>
                </c:pt>
                <c:pt idx="1">
                  <c:v>2.1952212889813154</c:v>
                </c:pt>
                <c:pt idx="2">
                  <c:v>1.9645827926995243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0.11359060559543704</c:v>
                </c:pt>
                <c:pt idx="1">
                  <c:v>0.11818965267292911</c:v>
                </c:pt>
                <c:pt idx="2">
                  <c:v>9.4344615044268221E-2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7.1579382065161399</c:v>
                </c:pt>
                <c:pt idx="1">
                  <c:v>6.1374972382712585</c:v>
                </c:pt>
                <c:pt idx="2">
                  <c:v>5.4589301002736175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1.4537867460670544</c:v>
                </c:pt>
                <c:pt idx="1">
                  <c:v>1.5517378424465595</c:v>
                </c:pt>
                <c:pt idx="2">
                  <c:v>1.7926642787989304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2.8386484351968768</c:v>
                </c:pt>
                <c:pt idx="1">
                  <c:v>2.3994941890625969</c:v>
                </c:pt>
                <c:pt idx="2">
                  <c:v>2.2877414949818968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3.8313170753616905</c:v>
                </c:pt>
                <c:pt idx="1">
                  <c:v>3.6021331374817849</c:v>
                </c:pt>
                <c:pt idx="2">
                  <c:v>3.5209016490698062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5.368626939652045</c:v>
                </c:pt>
                <c:pt idx="1">
                  <c:v>6.1610004445083755</c:v>
                </c:pt>
                <c:pt idx="2">
                  <c:v>8.0556454956694843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3.5672068237754653</c:v>
                </c:pt>
                <c:pt idx="1">
                  <c:v>4.0918067083790071</c:v>
                </c:pt>
                <c:pt idx="2">
                  <c:v>4.1788715819053888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3.8906549564977069</c:v>
                </c:pt>
                <c:pt idx="1">
                  <c:v>4.5252384837714317</c:v>
                </c:pt>
                <c:pt idx="2">
                  <c:v>4.3744681514404409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5.1232344262288336</c:v>
                </c:pt>
                <c:pt idx="1">
                  <c:v>6.3958986394908575</c:v>
                </c:pt>
                <c:pt idx="2">
                  <c:v>7.0881332445425382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1.8198890953845945</c:v>
                </c:pt>
                <c:pt idx="1">
                  <c:v>1.0691263460131617</c:v>
                </c:pt>
                <c:pt idx="2">
                  <c:v>1.1220593943619497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3.8191275011511241</c:v>
                </c:pt>
                <c:pt idx="1">
                  <c:v>3.1210234543614166</c:v>
                </c:pt>
                <c:pt idx="2">
                  <c:v>2.8160559368532052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3.0936848882726875</c:v>
                </c:pt>
                <c:pt idx="1">
                  <c:v>2.4613840001106473</c:v>
                </c:pt>
                <c:pt idx="2">
                  <c:v>2.0394775292388223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2.5552261310839062</c:v>
                </c:pt>
                <c:pt idx="1">
                  <c:v>2.1019378383079266</c:v>
                </c:pt>
                <c:pt idx="2">
                  <c:v>2.1543833485769714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1.9664348193603736</c:v>
                </c:pt>
                <c:pt idx="1">
                  <c:v>1.4518594325150898</c:v>
                </c:pt>
                <c:pt idx="2">
                  <c:v>2.7991721890159629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10.960149780542757</c:v>
                </c:pt>
                <c:pt idx="1">
                  <c:v>9.8459505791228654</c:v>
                </c:pt>
                <c:pt idx="2">
                  <c:v>7.550023340043543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-1.2560535165328872</c:v>
                </c:pt>
                <c:pt idx="1">
                  <c:v>1.9718862570450426</c:v>
                </c:pt>
                <c:pt idx="2">
                  <c:v>0.91040189706573216</c:v>
                </c:pt>
                <c:pt idx="3">
                  <c:v>8.6503204017070914</c:v>
                </c:pt>
                <c:pt idx="4">
                  <c:v>-9.9664883484109623E-3</c:v>
                </c:pt>
                <c:pt idx="5">
                  <c:v>-5.7160447981712537</c:v>
                </c:pt>
                <c:pt idx="6">
                  <c:v>16.460818304395346</c:v>
                </c:pt>
                <c:pt idx="7">
                  <c:v>34.151397321140109</c:v>
                </c:pt>
                <c:pt idx="8">
                  <c:v>4.9852406216988641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42.413181633995741</c:v>
                </c:pt>
                <c:pt idx="1">
                  <c:v>25.500355664744266</c:v>
                </c:pt>
                <c:pt idx="2">
                  <c:v>29.110451797847713</c:v>
                </c:pt>
                <c:pt idx="3">
                  <c:v>53.640395788299031</c:v>
                </c:pt>
                <c:pt idx="4">
                  <c:v>29.841422509036768</c:v>
                </c:pt>
                <c:pt idx="5">
                  <c:v>36.576884519306475</c:v>
                </c:pt>
                <c:pt idx="6">
                  <c:v>70.614710121670925</c:v>
                </c:pt>
                <c:pt idx="7">
                  <c:v>119.32448917893652</c:v>
                </c:pt>
                <c:pt idx="8">
                  <c:v>51.543256827210634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0.17466182630724347</c:v>
                </c:pt>
                <c:pt idx="1">
                  <c:v>4.8105787953916277</c:v>
                </c:pt>
                <c:pt idx="2">
                  <c:v>19.786707883597913</c:v>
                </c:pt>
                <c:pt idx="3">
                  <c:v>3.2001117194983024</c:v>
                </c:pt>
                <c:pt idx="4">
                  <c:v>1.4421621705263092</c:v>
                </c:pt>
                <c:pt idx="5">
                  <c:v>9.7224155475175849</c:v>
                </c:pt>
                <c:pt idx="6">
                  <c:v>0.54498729002701474</c:v>
                </c:pt>
                <c:pt idx="7">
                  <c:v>12.659511092818192</c:v>
                </c:pt>
                <c:pt idx="8">
                  <c:v>-0.11414505066116298</c:v>
                </c:pt>
                <c:pt idx="9">
                  <c:v>-0.98585297519607806</c:v>
                </c:pt>
                <c:pt idx="10">
                  <c:v>4.3563179474073905</c:v>
                </c:pt>
                <c:pt idx="11">
                  <c:v>0.21449819805120285</c:v>
                </c:pt>
                <c:pt idx="12">
                  <c:v>-5.9305429962224583</c:v>
                </c:pt>
                <c:pt idx="13">
                  <c:v>1.0923326557651656</c:v>
                </c:pt>
                <c:pt idx="14">
                  <c:v>-0.71120911427340161</c:v>
                </c:pt>
                <c:pt idx="15">
                  <c:v>-2.1005001137851593</c:v>
                </c:pt>
                <c:pt idx="16">
                  <c:v>1.7094100839449879</c:v>
                </c:pt>
                <c:pt idx="17">
                  <c:v>9.4188044309392538</c:v>
                </c:pt>
                <c:pt idx="18">
                  <c:v>-0.63718560014485703</c:v>
                </c:pt>
                <c:pt idx="19">
                  <c:v>-0.13129842908730904</c:v>
                </c:pt>
                <c:pt idx="20">
                  <c:v>-2.0678246015934008</c:v>
                </c:pt>
                <c:pt idx="21">
                  <c:v>2.9782264986591347</c:v>
                </c:pt>
                <c:pt idx="22">
                  <c:v>0.49473559855801241</c:v>
                </c:pt>
                <c:pt idx="23">
                  <c:v>1.4771506584870266</c:v>
                </c:pt>
                <c:pt idx="24">
                  <c:v>12.308716163545981</c:v>
                </c:pt>
                <c:pt idx="25">
                  <c:v>-13.564769680078868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30.409635125973452</c:v>
                </c:pt>
                <c:pt idx="1">
                  <c:v>21.133621701237189</c:v>
                </c:pt>
                <c:pt idx="2">
                  <c:v>42.733400891999793</c:v>
                </c:pt>
                <c:pt idx="3">
                  <c:v>21.007337696612911</c:v>
                </c:pt>
                <c:pt idx="4">
                  <c:v>19.489512967554713</c:v>
                </c:pt>
                <c:pt idx="5">
                  <c:v>36.094237622769107</c:v>
                </c:pt>
                <c:pt idx="6">
                  <c:v>6.7364418453065609</c:v>
                </c:pt>
                <c:pt idx="7">
                  <c:v>26.265325827951767</c:v>
                </c:pt>
                <c:pt idx="8">
                  <c:v>3.2374980588130602</c:v>
                </c:pt>
                <c:pt idx="9">
                  <c:v>6.2661955775024936</c:v>
                </c:pt>
                <c:pt idx="10">
                  <c:v>28.109248812097061</c:v>
                </c:pt>
                <c:pt idx="11">
                  <c:v>34.816033077894431</c:v>
                </c:pt>
                <c:pt idx="12">
                  <c:v>1.7608514414120409</c:v>
                </c:pt>
                <c:pt idx="13">
                  <c:v>6.0078782996261886</c:v>
                </c:pt>
                <c:pt idx="14">
                  <c:v>8.6319718342583549</c:v>
                </c:pt>
                <c:pt idx="15">
                  <c:v>5.8474409788166213</c:v>
                </c:pt>
                <c:pt idx="16">
                  <c:v>9.3541313963356068</c:v>
                </c:pt>
                <c:pt idx="17">
                  <c:v>45.544804557332341</c:v>
                </c:pt>
                <c:pt idx="18">
                  <c:v>7.8348822844509556</c:v>
                </c:pt>
                <c:pt idx="19">
                  <c:v>0.26070894651573079</c:v>
                </c:pt>
                <c:pt idx="20">
                  <c:v>19.628275419454422</c:v>
                </c:pt>
                <c:pt idx="21">
                  <c:v>9.4821763783932909</c:v>
                </c:pt>
                <c:pt idx="22">
                  <c:v>8.4231168003546717</c:v>
                </c:pt>
                <c:pt idx="23">
                  <c:v>17.077238864389592</c:v>
                </c:pt>
                <c:pt idx="24">
                  <c:v>21.823935121371093</c:v>
                </c:pt>
                <c:pt idx="25">
                  <c:v>20.589246512624648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s="391">
        <v>44960.534583333334</v>
      </c>
    </row>
    <row r="5" spans="1:2" x14ac:dyDescent="0.2">
      <c r="A5" t="s">
        <v>527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automation/Data/Results/Workbooks/LSIPs/NS_LSIP/NS_LSIP_Database.Main.xlsx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 xml:space="preserve">Industry Table 1  Employment by Industry Sector (SIC 2007), 2015-2035, Norfolk and Suffolk </v>
      </c>
      <c r="L1" s="19" t="str">
        <f>CONCATENATE("Industry Table 1.1  Employment by Industry Sector (SIC 2007), ",B$5,"-",F$5,", ",Info!B5)</f>
        <v xml:space="preserve">Industry Table 1.1  Employment by Industry Sector (SIC 2007), 2015-2035, Norfolk and Suffolk 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28.916000000000096</v>
      </c>
      <c r="N5" s="11">
        <f t="shared" si="1"/>
        <v>28.814999999999948</v>
      </c>
      <c r="O5" s="11">
        <f t="shared" si="1"/>
        <v>20.319999999999983</v>
      </c>
      <c r="P5" s="11">
        <f t="shared" si="1"/>
        <v>20.476000000000013</v>
      </c>
      <c r="Q5" s="11">
        <f t="shared" si="1"/>
        <v>20.178000000000001</v>
      </c>
      <c r="R5" s="40">
        <f t="shared" ref="R5:R10" si="2">IF(D$5-B$5 &lt;&gt; 0,(EXP(LN(D7/B7)/(D$5-B$5))-1)*100,0)</f>
        <v>-6.8126208661984267</v>
      </c>
      <c r="S5" s="40">
        <f t="shared" si="0"/>
        <v>-4.6740544696399766E-2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68.171999999999912</v>
      </c>
      <c r="N6" s="11">
        <f t="shared" si="1"/>
        <v>69.458999999999989</v>
      </c>
      <c r="O6" s="11">
        <f t="shared" si="1"/>
        <v>67.149000000000058</v>
      </c>
      <c r="P6" s="11">
        <f t="shared" si="1"/>
        <v>66.018999999999949</v>
      </c>
      <c r="Q6" s="11">
        <f t="shared" si="1"/>
        <v>62.261999999999908</v>
      </c>
      <c r="R6" s="40">
        <f t="shared" si="2"/>
        <v>-0.30194108897573235</v>
      </c>
      <c r="S6" s="40">
        <f t="shared" si="0"/>
        <v>-0.50248491925776184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28.916000000000096</v>
      </c>
      <c r="C7" s="11">
        <f t="array" ref="C7:C12">MMULT(aggregation!$B$3:$W$8,'Ind T2'!C5:C26)</f>
        <v>28.814999999999948</v>
      </c>
      <c r="D7" s="11">
        <f t="array" ref="D7:D12">MMULT(aggregation!$B$3:$W$8,'Ind T2'!D5:D26)</f>
        <v>20.319999999999983</v>
      </c>
      <c r="E7" s="11">
        <f t="array" ref="E7:E12">MMULT(aggregation!$B$3:$W$8,'Ind T2'!E5:E26)</f>
        <v>20.476000000000013</v>
      </c>
      <c r="F7" s="11">
        <f t="array" ref="F7:F12">MMULT(aggregation!$B$3:$W$8,'Ind T2'!F5:F26)</f>
        <v>20.178000000000001</v>
      </c>
      <c r="G7" s="11"/>
      <c r="H7" s="11">
        <f>F7-D7</f>
        <v>-0.1419999999999817</v>
      </c>
      <c r="I7" s="11">
        <f t="array" ref="I7:I12">MMULT(aggregation!$B$3:$W$8,'RD T1'!AB7:AB28)</f>
        <v>9.5857266905107874</v>
      </c>
      <c r="J7" s="11">
        <f>SUM(H7:I7)</f>
        <v>9.4437266905108057</v>
      </c>
      <c r="K7" s="11"/>
      <c r="L7" t="str">
        <f t="shared" si="1"/>
        <v>Construction</v>
      </c>
      <c r="M7" s="11">
        <f t="shared" si="1"/>
        <v>60.977000000000018</v>
      </c>
      <c r="N7" s="11">
        <f t="shared" si="1"/>
        <v>56.516999999999854</v>
      </c>
      <c r="O7" s="11">
        <f t="shared" si="1"/>
        <v>62.070999999999842</v>
      </c>
      <c r="P7" s="11">
        <f t="shared" si="1"/>
        <v>66.449000000000026</v>
      </c>
      <c r="Q7" s="11">
        <f t="shared" si="1"/>
        <v>72.145999999999887</v>
      </c>
      <c r="R7" s="40">
        <f>IF(D$5-B$5 &lt;&gt; 0,(EXP(LN(D9/B9)/(D$5-B$5))-1)*100,0)</f>
        <v>0.35627610482120708</v>
      </c>
      <c r="S7" s="40">
        <f t="shared" si="0"/>
        <v>1.0077974315649607</v>
      </c>
    </row>
    <row r="8" spans="1:19" x14ac:dyDescent="0.2">
      <c r="A8" t="str">
        <f>name!C5</f>
        <v>Manufacturing</v>
      </c>
      <c r="B8" s="11">
        <v>68.171999999999912</v>
      </c>
      <c r="C8" s="11">
        <v>69.458999999999989</v>
      </c>
      <c r="D8" s="11">
        <v>67.149000000000058</v>
      </c>
      <c r="E8" s="11">
        <v>66.018999999999949</v>
      </c>
      <c r="F8" s="11">
        <v>62.261999999999908</v>
      </c>
      <c r="G8" s="11"/>
      <c r="H8" s="11">
        <f t="shared" ref="H8:H12" si="3">F8-D8</f>
        <v>-4.8870000000001497</v>
      </c>
      <c r="I8" s="11">
        <v>27.672028109333478</v>
      </c>
      <c r="J8" s="11">
        <f t="shared" ref="J8:J12" si="4">SUM(H8:I8)</f>
        <v>22.785028109333329</v>
      </c>
      <c r="K8" s="11"/>
      <c r="L8" t="str">
        <f t="shared" si="1"/>
        <v>Trade, accomod. and transport</v>
      </c>
      <c r="M8" s="11">
        <f t="shared" si="1"/>
        <v>220.25299999999984</v>
      </c>
      <c r="N8" s="11">
        <f t="shared" si="1"/>
        <v>216.71399999999986</v>
      </c>
      <c r="O8" s="11">
        <f t="shared" si="1"/>
        <v>213.04099999999997</v>
      </c>
      <c r="P8" s="11">
        <f t="shared" si="1"/>
        <v>219.00499999999994</v>
      </c>
      <c r="Q8" s="11">
        <f t="shared" si="1"/>
        <v>227.64300000000006</v>
      </c>
      <c r="R8" s="40">
        <f t="shared" si="2"/>
        <v>-0.66363316721511634</v>
      </c>
      <c r="S8" s="40">
        <f t="shared" si="0"/>
        <v>0.44293792892420303</v>
      </c>
    </row>
    <row r="9" spans="1:19" x14ac:dyDescent="0.2">
      <c r="A9" t="str">
        <f>name!C6</f>
        <v>Construction</v>
      </c>
      <c r="B9" s="11">
        <v>60.977000000000018</v>
      </c>
      <c r="C9" s="11">
        <v>56.516999999999854</v>
      </c>
      <c r="D9" s="11">
        <v>62.070999999999842</v>
      </c>
      <c r="E9" s="11">
        <v>66.449000000000026</v>
      </c>
      <c r="F9" s="11">
        <v>72.145999999999887</v>
      </c>
      <c r="G9" s="11"/>
      <c r="H9" s="11">
        <f t="shared" si="3"/>
        <v>10.075000000000045</v>
      </c>
      <c r="I9" s="11">
        <v>27.927587997386116</v>
      </c>
      <c r="J9" s="11">
        <f t="shared" si="4"/>
        <v>38.002587997386158</v>
      </c>
      <c r="K9" s="11"/>
      <c r="L9" t="str">
        <f t="shared" si="1"/>
        <v>Business and other services</v>
      </c>
      <c r="M9" s="11">
        <f t="shared" si="1"/>
        <v>219.57900000000012</v>
      </c>
      <c r="N9" s="11">
        <f t="shared" si="1"/>
        <v>222.5789999999997</v>
      </c>
      <c r="O9" s="11">
        <f t="shared" si="1"/>
        <v>220.46500000000003</v>
      </c>
      <c r="P9" s="11">
        <f t="shared" si="1"/>
        <v>226.613</v>
      </c>
      <c r="Q9" s="11">
        <f t="shared" si="1"/>
        <v>238.18299999999999</v>
      </c>
      <c r="R9" s="40">
        <f t="shared" si="2"/>
        <v>8.0569949796904794E-2</v>
      </c>
      <c r="S9" s="40">
        <f t="shared" si="0"/>
        <v>0.51666569524275729</v>
      </c>
    </row>
    <row r="10" spans="1:19" x14ac:dyDescent="0.2">
      <c r="A10" t="str">
        <f>name!C7</f>
        <v>Trade, accomod. and transport</v>
      </c>
      <c r="B10" s="11">
        <v>220.25299999999984</v>
      </c>
      <c r="C10" s="11">
        <v>216.71399999999986</v>
      </c>
      <c r="D10" s="11">
        <v>213.04099999999997</v>
      </c>
      <c r="E10" s="11">
        <v>219.00499999999994</v>
      </c>
      <c r="F10" s="11">
        <v>227.64300000000006</v>
      </c>
      <c r="G10" s="11"/>
      <c r="H10" s="11">
        <f t="shared" si="3"/>
        <v>14.602000000000089</v>
      </c>
      <c r="I10" s="11">
        <v>105.13336043847073</v>
      </c>
      <c r="J10" s="11">
        <f t="shared" si="4"/>
        <v>119.73536043847082</v>
      </c>
      <c r="K10" s="11"/>
      <c r="L10" t="str">
        <f t="shared" si="1"/>
        <v>Non-marketed services</v>
      </c>
      <c r="M10" s="11">
        <f t="shared" si="1"/>
        <v>196.78600000000012</v>
      </c>
      <c r="N10" s="11">
        <f t="shared" si="1"/>
        <v>208.01399999999998</v>
      </c>
      <c r="O10" s="11">
        <f t="shared" si="1"/>
        <v>205.56600000000026</v>
      </c>
      <c r="P10" s="11">
        <f t="shared" si="1"/>
        <v>214.97200000000012</v>
      </c>
      <c r="Q10" s="11">
        <f t="shared" si="1"/>
        <v>228.34800000000018</v>
      </c>
      <c r="R10" s="40">
        <f t="shared" si="2"/>
        <v>0.87682793954542149</v>
      </c>
      <c r="S10" s="40">
        <f t="shared" si="0"/>
        <v>0.70315145450539074</v>
      </c>
    </row>
    <row r="11" spans="1:19" x14ac:dyDescent="0.2">
      <c r="A11" t="str">
        <f>name!C8</f>
        <v>Business and other services</v>
      </c>
      <c r="B11" s="11">
        <v>219.57900000000012</v>
      </c>
      <c r="C11" s="11">
        <v>222.5789999999997</v>
      </c>
      <c r="D11" s="11">
        <v>220.46500000000003</v>
      </c>
      <c r="E11" s="11">
        <v>226.613</v>
      </c>
      <c r="F11" s="11">
        <v>238.18299999999999</v>
      </c>
      <c r="G11" s="11"/>
      <c r="H11" s="11">
        <f t="shared" si="3"/>
        <v>17.717999999999961</v>
      </c>
      <c r="I11" s="11">
        <v>110.25167225239385</v>
      </c>
      <c r="J11" s="11">
        <f t="shared" si="4"/>
        <v>127.96967225239381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196.78600000000012</v>
      </c>
      <c r="C12" s="11">
        <v>208.01399999999998</v>
      </c>
      <c r="D12" s="11">
        <v>205.56600000000026</v>
      </c>
      <c r="E12" s="11">
        <v>214.97200000000012</v>
      </c>
      <c r="F12" s="11">
        <v>228.34800000000018</v>
      </c>
      <c r="G12" s="11"/>
      <c r="H12" s="11">
        <f t="shared" si="3"/>
        <v>22.781999999999925</v>
      </c>
      <c r="I12" s="11">
        <v>117.8467725529535</v>
      </c>
      <c r="J12" s="11">
        <f t="shared" si="4"/>
        <v>140.62877255295342</v>
      </c>
      <c r="K12" s="11"/>
      <c r="L12" s="24" t="str">
        <f t="shared" ref="L12:Q12" si="5">A14</f>
        <v>All industries</v>
      </c>
      <c r="M12" s="34">
        <f t="shared" si="5"/>
        <v>794.68299999999999</v>
      </c>
      <c r="N12" s="34">
        <f t="shared" si="5"/>
        <v>802.09799999999939</v>
      </c>
      <c r="O12" s="34">
        <f t="shared" si="5"/>
        <v>788.61200000000008</v>
      </c>
      <c r="P12" s="34">
        <f t="shared" si="5"/>
        <v>813.53399999999999</v>
      </c>
      <c r="Q12" s="34">
        <f t="shared" si="5"/>
        <v>848.76</v>
      </c>
      <c r="R12" s="43">
        <f>IF(D$5-B$5 &lt;&gt; 0,(EXP(LN(D14/B14)/(D$5-B$5))-1)*100,0)</f>
        <v>-0.15325953403276804</v>
      </c>
      <c r="S12" s="43">
        <f>F41</f>
        <v>0.49121601391242109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794.68299999999999</v>
      </c>
      <c r="C14" s="34">
        <f t="shared" ref="C14:F14" si="6">SUM(C7:C12)</f>
        <v>802.09799999999939</v>
      </c>
      <c r="D14" s="34">
        <f t="shared" si="6"/>
        <v>788.61200000000008</v>
      </c>
      <c r="E14" s="34">
        <f t="shared" si="6"/>
        <v>813.53399999999999</v>
      </c>
      <c r="F14" s="34">
        <f t="shared" si="6"/>
        <v>848.76</v>
      </c>
      <c r="G14" s="34"/>
      <c r="H14" s="34">
        <f>SUM(H7:H12)</f>
        <v>60.14799999999989</v>
      </c>
      <c r="I14" s="34">
        <f>SUM(I7:I12)</f>
        <v>398.41714804104845</v>
      </c>
      <c r="J14" s="34">
        <f t="shared" ref="J14" si="7">SUM(J7:J12)</f>
        <v>458.56514804104836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3.6386836008823766</v>
      </c>
      <c r="C20" s="18">
        <f t="shared" si="8"/>
        <v>3.592453789935889</v>
      </c>
      <c r="D20" s="18">
        <f t="shared" si="8"/>
        <v>2.5766790259341708</v>
      </c>
      <c r="E20" s="18">
        <f t="shared" si="8"/>
        <v>2.516920005801849</v>
      </c>
      <c r="F20" s="18">
        <f t="shared" si="8"/>
        <v>2.3773504877703946</v>
      </c>
      <c r="G20" s="351"/>
      <c r="H20" s="40">
        <f>IF(D7&gt;0,(H7/D7)*100,0)</f>
        <v>-0.69881889763770588</v>
      </c>
      <c r="I20" s="40">
        <f>IF(D7&gt;0,(I7/D7)*100,0)</f>
        <v>47.173851823379898</v>
      </c>
      <c r="J20" s="40">
        <f>IF(D7&gt;0,(J7/D7)*100,0)</f>
        <v>46.475032925742191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8.5785149550197897</v>
      </c>
      <c r="C21" s="18">
        <f t="shared" si="8"/>
        <v>8.6596650284628609</v>
      </c>
      <c r="D21" s="18">
        <f t="shared" si="8"/>
        <v>8.5148336571089533</v>
      </c>
      <c r="E21" s="18">
        <f t="shared" si="8"/>
        <v>8.1150879987806217</v>
      </c>
      <c r="F21" s="18">
        <f t="shared" si="8"/>
        <v>7.335642584476167</v>
      </c>
      <c r="G21" s="351"/>
      <c r="H21" s="40">
        <f t="shared" ref="H21:H25" si="9">IF(D8&gt;0,(H8/D8)*100,0)</f>
        <v>-7.2778447929234176</v>
      </c>
      <c r="I21" s="40">
        <f t="shared" ref="I21:I25" si="10">IF(D8&gt;0,(I8/D8)*100,0)</f>
        <v>41.209888619835674</v>
      </c>
      <c r="J21" s="40">
        <f t="shared" ref="J21:J27" si="11">IF(D8&gt;0,(J8/D8)*100,0)</f>
        <v>33.932043826912256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7.673122490351501</v>
      </c>
      <c r="C22" s="18">
        <f t="shared" si="8"/>
        <v>7.0461464808539471</v>
      </c>
      <c r="D22" s="18">
        <f t="shared" si="8"/>
        <v>7.8709175107657288</v>
      </c>
      <c r="E22" s="18">
        <f t="shared" si="8"/>
        <v>8.1679438105844415</v>
      </c>
      <c r="F22" s="18">
        <f t="shared" si="8"/>
        <v>8.5001649465101892</v>
      </c>
      <c r="G22" s="351"/>
      <c r="H22" s="40">
        <f t="shared" si="9"/>
        <v>16.231412414815409</v>
      </c>
      <c r="I22" s="40">
        <f t="shared" si="10"/>
        <v>44.992972559466075</v>
      </c>
      <c r="J22" s="40">
        <f t="shared" si="11"/>
        <v>61.224384974281477</v>
      </c>
      <c r="K22" s="351"/>
    </row>
    <row r="23" spans="1:12" x14ac:dyDescent="0.2">
      <c r="A23" t="str">
        <f>$A$10</f>
        <v>Trade, accomod. and transport</v>
      </c>
      <c r="B23" s="18">
        <f t="shared" si="8"/>
        <v>27.715831344070509</v>
      </c>
      <c r="C23" s="18">
        <f t="shared" si="8"/>
        <v>27.0183942610504</v>
      </c>
      <c r="D23" s="18">
        <f t="shared" si="8"/>
        <v>27.014678954923326</v>
      </c>
      <c r="E23" s="18">
        <f t="shared" si="8"/>
        <v>26.920202474635346</v>
      </c>
      <c r="F23" s="18">
        <f t="shared" si="8"/>
        <v>26.820656015834871</v>
      </c>
      <c r="G23" s="351"/>
      <c r="H23" s="40">
        <f t="shared" si="9"/>
        <v>6.8540797311316082</v>
      </c>
      <c r="I23" s="40">
        <f t="shared" si="10"/>
        <v>49.348886101018465</v>
      </c>
      <c r="J23" s="40">
        <f t="shared" si="11"/>
        <v>56.202965832150078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27.631017651063395</v>
      </c>
      <c r="C24" s="18">
        <f t="shared" si="8"/>
        <v>27.749601669621399</v>
      </c>
      <c r="D24" s="18">
        <f t="shared" si="8"/>
        <v>27.95607979589456</v>
      </c>
      <c r="E24" s="18">
        <f t="shared" si="8"/>
        <v>27.855381582085077</v>
      </c>
      <c r="F24" s="18">
        <f t="shared" si="8"/>
        <v>28.06246759979264</v>
      </c>
      <c r="G24" s="351"/>
      <c r="H24" s="40">
        <f t="shared" si="9"/>
        <v>8.0366498083595843</v>
      </c>
      <c r="I24" s="40">
        <f t="shared" si="10"/>
        <v>50.008696279406628</v>
      </c>
      <c r="J24" s="40">
        <f t="shared" si="11"/>
        <v>58.045346087766212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24.762829958612443</v>
      </c>
      <c r="C25" s="18">
        <f t="shared" si="8"/>
        <v>25.933738770075493</v>
      </c>
      <c r="D25" s="18">
        <f t="shared" si="8"/>
        <v>26.066811055373268</v>
      </c>
      <c r="E25" s="18">
        <f t="shared" si="8"/>
        <v>26.424464128112668</v>
      </c>
      <c r="F25" s="18">
        <f t="shared" si="8"/>
        <v>26.903718365615742</v>
      </c>
      <c r="G25" s="351"/>
      <c r="H25" s="40">
        <f t="shared" si="9"/>
        <v>11.082572020664845</v>
      </c>
      <c r="I25" s="40">
        <f t="shared" si="10"/>
        <v>57.327949443465045</v>
      </c>
      <c r="J25" s="40">
        <f t="shared" si="11"/>
        <v>68.410521464129886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7.6270713608212759</v>
      </c>
      <c r="I27" s="43">
        <f>IF(D14&gt;0,(I14/D14)*100,0)</f>
        <v>50.521314415840543</v>
      </c>
      <c r="J27" s="43">
        <f t="shared" si="11"/>
        <v>58.148385776661812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Norfolk and Suffolk 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-8.7436508224025822E-2</v>
      </c>
      <c r="C34" s="18">
        <f t="shared" si="12"/>
        <v>-29.481173000173456</v>
      </c>
      <c r="D34" s="18">
        <f t="shared" si="12"/>
        <v>0.15307395645984823</v>
      </c>
      <c r="E34" s="18">
        <f t="shared" si="12"/>
        <v>-0.14649825248274073</v>
      </c>
      <c r="F34" s="18">
        <f t="shared" ref="F34:F39" si="13">IF(F$5-D$5 &lt;&gt; 0,(EXP(LN(F7/D7)/(F$5-D$5))-1)*100,0)</f>
        <v>-4.6740544696399766E-2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0.46866298251047045</v>
      </c>
      <c r="C35" s="18">
        <f t="shared" si="12"/>
        <v>-3.3257029326652199</v>
      </c>
      <c r="D35" s="18">
        <f t="shared" si="12"/>
        <v>-0.33885361970013017</v>
      </c>
      <c r="E35" s="18">
        <f t="shared" si="12"/>
        <v>-0.58419979305236458</v>
      </c>
      <c r="F35" s="18">
        <f t="shared" si="13"/>
        <v>-0.50248491925776184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-1.8809664686427308</v>
      </c>
      <c r="C36" s="18">
        <f t="shared" si="12"/>
        <v>9.8271316595006866</v>
      </c>
      <c r="D36" s="18">
        <f t="shared" si="12"/>
        <v>1.3724496958142263</v>
      </c>
      <c r="E36" s="18">
        <f t="shared" si="12"/>
        <v>0.82596348605625813</v>
      </c>
      <c r="F36" s="18">
        <f t="shared" si="13"/>
        <v>1.0077974315649607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-0.40414048807186909</v>
      </c>
      <c r="C37" s="18">
        <f t="shared" si="12"/>
        <v>-1.6948605073968004</v>
      </c>
      <c r="D37" s="18">
        <f>IF(E$5-D$5 &lt;&gt; 0,(EXP(LN(E10/D10)/(E$5-D$5))-1)*100,0)</f>
        <v>0.55372592926001829</v>
      </c>
      <c r="E37" s="18">
        <f t="shared" si="12"/>
        <v>0.38758971113173057</v>
      </c>
      <c r="F37" s="18">
        <f t="shared" si="13"/>
        <v>0.44293792892420303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0.33982655867432765</v>
      </c>
      <c r="C38" s="18">
        <f t="shared" si="12"/>
        <v>-0.94977513601897101</v>
      </c>
      <c r="D38" s="18">
        <f t="shared" si="12"/>
        <v>0.55161109500827532</v>
      </c>
      <c r="E38" s="18">
        <f t="shared" si="12"/>
        <v>0.49919754993039689</v>
      </c>
      <c r="F38" s="18">
        <f t="shared" si="13"/>
        <v>0.51666569524275729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1.3968799846099111</v>
      </c>
      <c r="C39" s="18">
        <f t="shared" si="12"/>
        <v>-1.1768438662780989</v>
      </c>
      <c r="D39" s="18">
        <f t="shared" si="12"/>
        <v>0.89882815370103675</v>
      </c>
      <c r="E39" s="18">
        <f t="shared" si="12"/>
        <v>0.60545545699048908</v>
      </c>
      <c r="F39" s="18">
        <f t="shared" si="13"/>
        <v>0.70315145450539074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0.23245731198053843</v>
      </c>
      <c r="C41" s="18">
        <f>IF(D$5-C$5 &lt;&gt; 0,(EXP(LN(D14/C14)/(D$5-C$5))-1)*100,0)</f>
        <v>-1.6813406840559764</v>
      </c>
      <c r="D41" s="18">
        <f>IF(E$5-D$5 &lt;&gt; 0,(EXP(LN(E14/D14)/(E$5-D$5))-1)*100,0)</f>
        <v>0.62420574141230922</v>
      </c>
      <c r="E41" s="18">
        <f>IF(F$5-E$5 &lt;&gt; 0,(EXP(LN(F14/E14)/(F$5-E$5))-1)*100,0)</f>
        <v>0.42478707676505412</v>
      </c>
      <c r="F41" s="18">
        <f>IF(F$5-D$5 &lt;&gt; 0,(EXP(LN(F14/D14)/(F$5-D$5))-1)*100,0)</f>
        <v>0.49121601391242109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-0.1010000000001483</v>
      </c>
      <c r="C45" s="27">
        <f>D7-C7</f>
        <v>-8.4949999999999655</v>
      </c>
      <c r="D45" s="27">
        <f>E7-D7</f>
        <v>0.15600000000003078</v>
      </c>
      <c r="E45" s="27">
        <f>F7-E7</f>
        <v>-0.29800000000001248</v>
      </c>
      <c r="F45" s="27">
        <f>F7-D7</f>
        <v>-0.1419999999999817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1.2870000000000772</v>
      </c>
      <c r="C46" s="27">
        <f>D8-C8</f>
        <v>-2.3099999999999312</v>
      </c>
      <c r="D46" s="27">
        <f t="shared" si="14"/>
        <v>-1.1300000000001091</v>
      </c>
      <c r="E46" s="27">
        <f t="shared" si="14"/>
        <v>-3.7570000000000405</v>
      </c>
      <c r="F46" s="27">
        <f t="shared" ref="F46:F52" si="15">F8-D8</f>
        <v>-4.8870000000001497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-4.4600000000001643</v>
      </c>
      <c r="C47" s="27">
        <f t="shared" ref="C47:C50" si="16">D9-C9</f>
        <v>5.5539999999999878</v>
      </c>
      <c r="D47" s="27">
        <f t="shared" si="14"/>
        <v>4.3780000000001849</v>
      </c>
      <c r="E47" s="27">
        <f t="shared" si="14"/>
        <v>5.6969999999998606</v>
      </c>
      <c r="F47" s="27">
        <f t="shared" si="15"/>
        <v>10.075000000000045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-3.5389999999999873</v>
      </c>
      <c r="C48" s="27">
        <f t="shared" si="16"/>
        <v>-3.6729999999998881</v>
      </c>
      <c r="D48" s="27">
        <f t="shared" si="14"/>
        <v>5.9639999999999702</v>
      </c>
      <c r="E48" s="27">
        <f t="shared" si="14"/>
        <v>8.6380000000001189</v>
      </c>
      <c r="F48" s="27">
        <f t="shared" si="15"/>
        <v>14.602000000000089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2.9999999999995737</v>
      </c>
      <c r="C49" s="27">
        <f t="shared" si="16"/>
        <v>-2.1139999999996633</v>
      </c>
      <c r="D49" s="27">
        <f t="shared" si="14"/>
        <v>6.1479999999999677</v>
      </c>
      <c r="E49" s="27">
        <f t="shared" si="14"/>
        <v>11.569999999999993</v>
      </c>
      <c r="F49" s="27">
        <f t="shared" si="15"/>
        <v>17.717999999999961</v>
      </c>
    </row>
    <row r="50" spans="1:6" x14ac:dyDescent="0.2">
      <c r="A50" t="str">
        <f>$A$12</f>
        <v>Non-marketed services</v>
      </c>
      <c r="B50" s="27">
        <f t="shared" si="14"/>
        <v>11.227999999999867</v>
      </c>
      <c r="C50" s="27">
        <f t="shared" si="16"/>
        <v>-2.4479999999997233</v>
      </c>
      <c r="D50" s="27">
        <f t="shared" si="14"/>
        <v>9.4059999999998638</v>
      </c>
      <c r="E50" s="27">
        <f t="shared" si="14"/>
        <v>13.376000000000062</v>
      </c>
      <c r="F50" s="27">
        <f t="shared" si="15"/>
        <v>22.781999999999925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7.4149999999993952</v>
      </c>
      <c r="C52" s="29">
        <f>D14-C14</f>
        <v>-13.485999999999308</v>
      </c>
      <c r="D52" s="29">
        <f t="shared" si="14"/>
        <v>24.921999999999912</v>
      </c>
      <c r="E52" s="29">
        <f t="shared" si="14"/>
        <v>35.225999999999999</v>
      </c>
      <c r="F52" s="29">
        <f t="shared" si="15"/>
        <v>60.147999999999911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 xml:space="preserve">Industry Table 2  Employment by Industry Group (SIC 2007), 2015-2035, Norfolk and Suffolk 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19.287000000000116</v>
      </c>
      <c r="C5" s="11">
        <v>17.92399999999996</v>
      </c>
      <c r="D5" s="11">
        <v>10.555999999999983</v>
      </c>
      <c r="E5" s="11">
        <v>11.039</v>
      </c>
      <c r="F5" s="11">
        <v>10.811999999999999</v>
      </c>
      <c r="G5" s="10"/>
    </row>
    <row r="6" spans="1:7" x14ac:dyDescent="0.2">
      <c r="A6" s="10" t="str">
        <f>name!B5</f>
        <v>Mining and quarrying</v>
      </c>
      <c r="B6" s="11">
        <v>1.4399999999999962</v>
      </c>
      <c r="C6" s="11">
        <v>1.3449999999999978</v>
      </c>
      <c r="D6" s="11">
        <v>1.9400000000000028</v>
      </c>
      <c r="E6" s="11">
        <v>1.4570000000000032</v>
      </c>
      <c r="F6" s="11">
        <v>0.9509999999999994</v>
      </c>
    </row>
    <row r="7" spans="1:7" x14ac:dyDescent="0.2">
      <c r="A7" s="10" t="str">
        <f>name!B6</f>
        <v>Food drink and tobacco</v>
      </c>
      <c r="B7" s="11">
        <v>16.488000000000014</v>
      </c>
      <c r="C7" s="11">
        <v>18.268999999999977</v>
      </c>
      <c r="D7" s="11">
        <v>17.563000000000006</v>
      </c>
      <c r="E7" s="11">
        <v>19.025999999999986</v>
      </c>
      <c r="F7" s="11">
        <v>20.344999999999981</v>
      </c>
      <c r="G7" s="11"/>
    </row>
    <row r="8" spans="1:7" x14ac:dyDescent="0.2">
      <c r="A8" s="10" t="str">
        <f>name!B7</f>
        <v>Engineering</v>
      </c>
      <c r="B8" s="11">
        <v>11.028999999999987</v>
      </c>
      <c r="C8" s="11">
        <v>11.632999999999997</v>
      </c>
      <c r="D8" s="11">
        <v>10.822999999999974</v>
      </c>
      <c r="E8" s="11">
        <v>10.761000000000008</v>
      </c>
      <c r="F8" s="11">
        <v>9.1779999999999724</v>
      </c>
      <c r="G8" s="11"/>
    </row>
    <row r="9" spans="1:7" x14ac:dyDescent="0.2">
      <c r="A9" s="10" t="str">
        <f>name!B8</f>
        <v>Rest of manufacturing</v>
      </c>
      <c r="B9" s="11">
        <v>40.654999999999902</v>
      </c>
      <c r="C9" s="11">
        <v>39.557000000000016</v>
      </c>
      <c r="D9" s="11">
        <v>38.763000000000076</v>
      </c>
      <c r="E9" s="11">
        <v>36.23199999999995</v>
      </c>
      <c r="F9" s="11">
        <v>32.738999999999955</v>
      </c>
      <c r="G9" s="11"/>
    </row>
    <row r="10" spans="1:7" x14ac:dyDescent="0.2">
      <c r="A10" s="10" t="str">
        <f>name!B9</f>
        <v>Electricity and gas</v>
      </c>
      <c r="B10" s="11">
        <v>3.1259999999999981</v>
      </c>
      <c r="C10" s="11">
        <v>3.6499999999999937</v>
      </c>
      <c r="D10" s="11">
        <v>2.9729999999999981</v>
      </c>
      <c r="E10" s="11">
        <v>2.7910000000000048</v>
      </c>
      <c r="F10" s="11">
        <v>2.6700000000000008</v>
      </c>
      <c r="G10" s="11"/>
    </row>
    <row r="11" spans="1:7" x14ac:dyDescent="0.2">
      <c r="A11" s="10" t="str">
        <f>name!B10</f>
        <v>Water and sewerage</v>
      </c>
      <c r="B11" s="11">
        <v>5.0629999999999837</v>
      </c>
      <c r="C11" s="11">
        <v>5.8959999999999919</v>
      </c>
      <c r="D11" s="11">
        <v>4.8509999999999991</v>
      </c>
      <c r="E11" s="11">
        <v>5.1890000000000072</v>
      </c>
      <c r="F11" s="11">
        <v>5.7450000000000001</v>
      </c>
      <c r="G11" s="11"/>
    </row>
    <row r="12" spans="1:7" x14ac:dyDescent="0.2">
      <c r="A12" s="10" t="str">
        <f>name!B11</f>
        <v>Construction</v>
      </c>
      <c r="B12" s="11">
        <v>60.977000000000018</v>
      </c>
      <c r="C12" s="11">
        <v>56.516999999999854</v>
      </c>
      <c r="D12" s="11">
        <v>62.070999999999842</v>
      </c>
      <c r="E12" s="11">
        <v>66.449000000000026</v>
      </c>
      <c r="F12" s="11">
        <v>72.145999999999887</v>
      </c>
      <c r="G12" s="11"/>
    </row>
    <row r="13" spans="1:7" x14ac:dyDescent="0.2">
      <c r="A13" s="10" t="str">
        <f>name!B12</f>
        <v>Wholesale and retail trade</v>
      </c>
      <c r="B13" s="11">
        <v>127.5259999999999</v>
      </c>
      <c r="C13" s="11">
        <v>119.06099999999988</v>
      </c>
      <c r="D13" s="11">
        <v>116.30800000000013</v>
      </c>
      <c r="E13" s="11">
        <v>117.90599999999991</v>
      </c>
      <c r="F13" s="11">
        <v>119.68899999999999</v>
      </c>
      <c r="G13" s="11"/>
    </row>
    <row r="14" spans="1:7" x14ac:dyDescent="0.2">
      <c r="A14" s="10" t="str">
        <f>name!B13</f>
        <v>Transport and storage</v>
      </c>
      <c r="B14" s="11">
        <v>37.608999999999952</v>
      </c>
      <c r="C14" s="11">
        <v>40.562000000000076</v>
      </c>
      <c r="D14" s="11">
        <v>39.126999999999889</v>
      </c>
      <c r="E14" s="11">
        <v>41.362999999999957</v>
      </c>
      <c r="F14" s="11">
        <v>42.109999999999957</v>
      </c>
      <c r="G14" s="11"/>
    </row>
    <row r="15" spans="1:7" x14ac:dyDescent="0.2">
      <c r="A15" s="10" t="str">
        <f>name!B14</f>
        <v>Accommodation and food</v>
      </c>
      <c r="B15" s="11">
        <v>55.118000000000002</v>
      </c>
      <c r="C15" s="11">
        <v>57.090999999999902</v>
      </c>
      <c r="D15" s="11">
        <v>57.605999999999931</v>
      </c>
      <c r="E15" s="11">
        <v>59.736000000000082</v>
      </c>
      <c r="F15" s="11">
        <v>65.844000000000108</v>
      </c>
      <c r="G15" s="11"/>
    </row>
    <row r="16" spans="1:7" x14ac:dyDescent="0.2">
      <c r="A16" s="10" t="str">
        <f>name!B15</f>
        <v>Media</v>
      </c>
      <c r="B16" s="11">
        <v>7.31200000000001</v>
      </c>
      <c r="C16" s="11">
        <v>5.5649999999999924</v>
      </c>
      <c r="D16" s="11">
        <v>5.9099999999999975</v>
      </c>
      <c r="E16" s="11">
        <v>5.7460000000000031</v>
      </c>
      <c r="F16" s="11">
        <v>5.6849999999999765</v>
      </c>
      <c r="G16" s="11"/>
    </row>
    <row r="17" spans="1:7" x14ac:dyDescent="0.2">
      <c r="A17" s="10" t="str">
        <f>name!B16</f>
        <v>Information technology</v>
      </c>
      <c r="B17" s="11">
        <v>13.881999999999961</v>
      </c>
      <c r="C17" s="11">
        <v>13.030000000000026</v>
      </c>
      <c r="D17" s="11">
        <v>12.944000000000008</v>
      </c>
      <c r="E17" s="11">
        <v>13.419000000000016</v>
      </c>
      <c r="F17" s="11">
        <v>13.984000000000023</v>
      </c>
      <c r="G17" s="11"/>
    </row>
    <row r="18" spans="1:7" x14ac:dyDescent="0.2">
      <c r="A18" s="10" t="str">
        <f>name!B17</f>
        <v>Finance and insurance</v>
      </c>
      <c r="B18" s="11">
        <v>23.159000000000045</v>
      </c>
      <c r="C18" s="11">
        <v>23.675999999999942</v>
      </c>
      <c r="D18" s="11">
        <v>24.293999999999969</v>
      </c>
      <c r="E18" s="11">
        <v>23.858000000000008</v>
      </c>
      <c r="F18" s="11">
        <v>22.250000000000043</v>
      </c>
      <c r="G18" s="11"/>
    </row>
    <row r="19" spans="1:7" x14ac:dyDescent="0.2">
      <c r="A19" s="10" t="str">
        <f>name!B18</f>
        <v>Real estate</v>
      </c>
      <c r="B19" s="11">
        <v>10.98000000000002</v>
      </c>
      <c r="C19" s="11">
        <v>11.33800000000001</v>
      </c>
      <c r="D19" s="11">
        <v>11.589000000000011</v>
      </c>
      <c r="E19" s="11">
        <v>11.860000000000023</v>
      </c>
      <c r="F19" s="11">
        <v>13.515000000000027</v>
      </c>
      <c r="G19" s="11"/>
    </row>
    <row r="20" spans="1:7" x14ac:dyDescent="0.2">
      <c r="A20" s="10" t="str">
        <f>name!B19</f>
        <v>Professional services</v>
      </c>
      <c r="B20" s="11">
        <v>49.270000000000039</v>
      </c>
      <c r="C20" s="11">
        <v>57.925999999999867</v>
      </c>
      <c r="D20" s="11">
        <v>54.007999999999967</v>
      </c>
      <c r="E20" s="11">
        <v>56.813999999999908</v>
      </c>
      <c r="F20" s="11">
        <v>61.303999999999981</v>
      </c>
      <c r="G20" s="11"/>
    </row>
    <row r="21" spans="1:7" x14ac:dyDescent="0.2">
      <c r="A21" s="10" t="str">
        <f>name!B20</f>
        <v>Support services</v>
      </c>
      <c r="B21" s="11">
        <v>69.044999999999987</v>
      </c>
      <c r="C21" s="11">
        <v>66.514999999999873</v>
      </c>
      <c r="D21" s="11">
        <v>62.144000000000077</v>
      </c>
      <c r="E21" s="11">
        <v>66.397999999999996</v>
      </c>
      <c r="F21" s="11">
        <v>71.947999999999936</v>
      </c>
      <c r="G21" s="11"/>
    </row>
    <row r="22" spans="1:7" x14ac:dyDescent="0.2">
      <c r="A22" s="10" t="str">
        <f>name!B21</f>
        <v>Public admin. and defence</v>
      </c>
      <c r="B22" s="11">
        <v>34.151000000000003</v>
      </c>
      <c r="C22" s="11">
        <v>34.416000000000075</v>
      </c>
      <c r="D22" s="11">
        <v>35.151000000000018</v>
      </c>
      <c r="E22" s="11">
        <v>37.991000000000021</v>
      </c>
      <c r="F22" s="11">
        <v>39.761000000000074</v>
      </c>
      <c r="G22" s="11"/>
    </row>
    <row r="23" spans="1:7" x14ac:dyDescent="0.2">
      <c r="A23" s="10" t="str">
        <f>name!B22</f>
        <v>Education</v>
      </c>
      <c r="B23" s="11">
        <v>62.641000000000176</v>
      </c>
      <c r="C23" s="11">
        <v>65.989999999999966</v>
      </c>
      <c r="D23" s="11">
        <v>66.460000000000107</v>
      </c>
      <c r="E23" s="11">
        <v>65.419999999999945</v>
      </c>
      <c r="F23" s="11">
        <v>66.59399999999998</v>
      </c>
      <c r="G23" s="11"/>
    </row>
    <row r="24" spans="1:7" x14ac:dyDescent="0.2">
      <c r="A24" s="10" t="str">
        <f>name!B23</f>
        <v>Health and social work</v>
      </c>
      <c r="B24" s="11">
        <v>99.993999999999957</v>
      </c>
      <c r="C24" s="11">
        <v>107.60799999999995</v>
      </c>
      <c r="D24" s="11">
        <v>103.95500000000013</v>
      </c>
      <c r="E24" s="11">
        <v>111.56100000000015</v>
      </c>
      <c r="F24" s="11">
        <v>121.99300000000014</v>
      </c>
      <c r="G24" s="11"/>
    </row>
    <row r="25" spans="1:7" x14ac:dyDescent="0.2">
      <c r="A25" s="10" t="str">
        <f>name!B24</f>
        <v>Arts and entertainment</v>
      </c>
      <c r="B25" s="11">
        <v>22.307000000000073</v>
      </c>
      <c r="C25" s="11">
        <v>24.71599999999998</v>
      </c>
      <c r="D25" s="11">
        <v>27.991000000000007</v>
      </c>
      <c r="E25" s="11">
        <v>26.947000000000024</v>
      </c>
      <c r="F25" s="11">
        <v>27.82500000000001</v>
      </c>
      <c r="G25" s="11"/>
    </row>
    <row r="26" spans="1:7" x14ac:dyDescent="0.2">
      <c r="A26" s="10" t="str">
        <f>name!B25</f>
        <v>Other services</v>
      </c>
      <c r="B26" s="11">
        <v>23.624000000000006</v>
      </c>
      <c r="C26" s="11">
        <v>19.813000000000013</v>
      </c>
      <c r="D26" s="11">
        <v>21.585000000000004</v>
      </c>
      <c r="E26" s="11">
        <v>21.571000000000012</v>
      </c>
      <c r="F26" s="11">
        <v>21.671999999999983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794.68300000000022</v>
      </c>
      <c r="C28" s="11">
        <f t="shared" ref="C28:F28" si="0">SUM(C5:C26)</f>
        <v>802.09799999999939</v>
      </c>
      <c r="D28" s="11">
        <f t="shared" si="0"/>
        <v>788.61200000000031</v>
      </c>
      <c r="E28" s="11">
        <f t="shared" si="0"/>
        <v>813.53399999999999</v>
      </c>
      <c r="F28" s="11">
        <f t="shared" si="0"/>
        <v>848.7600000000001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2.4270054852060645</v>
      </c>
      <c r="C32" s="18">
        <f t="shared" ref="C32:E32" si="1">C5/C$28*100</f>
        <v>2.2346396574982075</v>
      </c>
      <c r="D32" s="18">
        <f t="shared" si="1"/>
        <v>1.3385543207559585</v>
      </c>
      <c r="E32" s="18">
        <f t="shared" si="1"/>
        <v>1.356919317447089</v>
      </c>
      <c r="F32" s="18">
        <f>F5/F$28*100</f>
        <v>1.2738583345115224</v>
      </c>
    </row>
    <row r="33" spans="1:6" x14ac:dyDescent="0.2">
      <c r="A33" t="str">
        <f>$A$6</f>
        <v>Mining and quarrying</v>
      </c>
      <c r="B33" s="18">
        <f t="shared" ref="B33:F53" si="2">B6/B$28*100</f>
        <v>0.18120432927343302</v>
      </c>
      <c r="C33" s="18">
        <f t="shared" si="2"/>
        <v>0.16768524544382341</v>
      </c>
      <c r="D33" s="18">
        <f t="shared" si="2"/>
        <v>0.24600183613741636</v>
      </c>
      <c r="E33" s="18">
        <f t="shared" si="2"/>
        <v>0.17909515767011622</v>
      </c>
      <c r="F33" s="18">
        <f t="shared" si="2"/>
        <v>0.11204580800226205</v>
      </c>
    </row>
    <row r="34" spans="1:6" x14ac:dyDescent="0.2">
      <c r="A34" t="str">
        <f>$A$7</f>
        <v>Food drink and tobacco</v>
      </c>
      <c r="B34" s="18">
        <f t="shared" si="2"/>
        <v>2.0747895701808154</v>
      </c>
      <c r="C34" s="18">
        <f t="shared" si="2"/>
        <v>2.2776518580023875</v>
      </c>
      <c r="D34" s="18">
        <f t="shared" si="2"/>
        <v>2.2270774474646595</v>
      </c>
      <c r="E34" s="18">
        <f t="shared" si="2"/>
        <v>2.3386852915796985</v>
      </c>
      <c r="F34" s="18">
        <f t="shared" si="2"/>
        <v>2.3970262500589068</v>
      </c>
    </row>
    <row r="35" spans="1:6" x14ac:dyDescent="0.2">
      <c r="A35" t="str">
        <f>$A$8</f>
        <v>Engineering</v>
      </c>
      <c r="B35" s="18">
        <f t="shared" si="2"/>
        <v>1.3878489913588166</v>
      </c>
      <c r="C35" s="18">
        <f t="shared" si="2"/>
        <v>1.4503215317829001</v>
      </c>
      <c r="D35" s="18">
        <f t="shared" si="2"/>
        <v>1.3724112744923955</v>
      </c>
      <c r="E35" s="18">
        <f t="shared" si="2"/>
        <v>1.3227474205134644</v>
      </c>
      <c r="F35" s="18">
        <f t="shared" si="2"/>
        <v>1.0813421933173064</v>
      </c>
    </row>
    <row r="36" spans="1:6" x14ac:dyDescent="0.2">
      <c r="A36" t="str">
        <f>$A$9</f>
        <v>Rest of manufacturing</v>
      </c>
      <c r="B36" s="18">
        <f t="shared" si="2"/>
        <v>5.1158763934801534</v>
      </c>
      <c r="C36" s="18">
        <f t="shared" si="2"/>
        <v>4.9316916386775738</v>
      </c>
      <c r="D36" s="18">
        <f t="shared" si="2"/>
        <v>4.9153449351518947</v>
      </c>
      <c r="E36" s="18">
        <f t="shared" si="2"/>
        <v>4.453655286687459</v>
      </c>
      <c r="F36" s="18">
        <f t="shared" si="2"/>
        <v>3.857274141099952</v>
      </c>
    </row>
    <row r="37" spans="1:6" x14ac:dyDescent="0.2">
      <c r="A37" t="str">
        <f>$A$10</f>
        <v>Electricity and gas</v>
      </c>
      <c r="B37" s="18">
        <f t="shared" si="2"/>
        <v>0.39336439813107832</v>
      </c>
      <c r="C37" s="18">
        <f t="shared" si="2"/>
        <v>0.45505661402970665</v>
      </c>
      <c r="D37" s="18">
        <f t="shared" si="2"/>
        <v>0.37699147362708113</v>
      </c>
      <c r="E37" s="18">
        <f t="shared" si="2"/>
        <v>0.34307109475449149</v>
      </c>
      <c r="F37" s="18">
        <f t="shared" si="2"/>
        <v>0.31457655874452151</v>
      </c>
    </row>
    <row r="38" spans="1:6" x14ac:dyDescent="0.2">
      <c r="A38" t="str">
        <f>$A$11</f>
        <v>Water and sewerage</v>
      </c>
      <c r="B38" s="18">
        <f t="shared" si="2"/>
        <v>0.63710938827179919</v>
      </c>
      <c r="C38" s="18">
        <f t="shared" si="2"/>
        <v>0.73507227296415112</v>
      </c>
      <c r="D38" s="18">
        <f t="shared" si="2"/>
        <v>0.61513139541371387</v>
      </c>
      <c r="E38" s="18">
        <f t="shared" si="2"/>
        <v>0.63783443593015254</v>
      </c>
      <c r="F38" s="18">
        <f t="shared" si="2"/>
        <v>0.67686978651208818</v>
      </c>
    </row>
    <row r="39" spans="1:6" x14ac:dyDescent="0.2">
      <c r="A39" t="str">
        <f>$A$12</f>
        <v>Construction</v>
      </c>
      <c r="B39" s="18">
        <f t="shared" si="2"/>
        <v>7.6731224903514983</v>
      </c>
      <c r="C39" s="18">
        <f t="shared" si="2"/>
        <v>7.0461464808539471</v>
      </c>
      <c r="D39" s="18">
        <f t="shared" si="2"/>
        <v>7.8709175107657279</v>
      </c>
      <c r="E39" s="18">
        <f t="shared" si="2"/>
        <v>8.1679438105844415</v>
      </c>
      <c r="F39" s="18">
        <f t="shared" si="2"/>
        <v>8.5001649465101892</v>
      </c>
    </row>
    <row r="40" spans="1:6" x14ac:dyDescent="0.2">
      <c r="A40" t="str">
        <f>$A$13</f>
        <v>Wholesale and retail trade</v>
      </c>
      <c r="B40" s="18">
        <f t="shared" si="2"/>
        <v>16.047405065919349</v>
      </c>
      <c r="C40" s="18">
        <f t="shared" si="2"/>
        <v>14.843697403559162</v>
      </c>
      <c r="D40" s="18">
        <f t="shared" si="2"/>
        <v>14.748444101788976</v>
      </c>
      <c r="E40" s="18">
        <f t="shared" si="2"/>
        <v>14.493063596604433</v>
      </c>
      <c r="F40" s="18">
        <f t="shared" si="2"/>
        <v>14.101630614072292</v>
      </c>
    </row>
    <row r="41" spans="1:6" x14ac:dyDescent="0.2">
      <c r="A41" t="str">
        <f>$A$14</f>
        <v>Transport and storage</v>
      </c>
      <c r="B41" s="18">
        <f t="shared" si="2"/>
        <v>4.732578902530939</v>
      </c>
      <c r="C41" s="18">
        <f t="shared" si="2"/>
        <v>5.0569880488419257</v>
      </c>
      <c r="D41" s="18">
        <f t="shared" si="2"/>
        <v>4.9615019806951803</v>
      </c>
      <c r="E41" s="18">
        <f t="shared" si="2"/>
        <v>5.0843603340487249</v>
      </c>
      <c r="F41" s="18">
        <f t="shared" si="2"/>
        <v>4.9613553890381201</v>
      </c>
    </row>
    <row r="42" spans="1:6" x14ac:dyDescent="0.2">
      <c r="A42" t="str">
        <f>$A$15</f>
        <v>Accommodation and food</v>
      </c>
      <c r="B42" s="18">
        <f t="shared" si="2"/>
        <v>6.9358473756202148</v>
      </c>
      <c r="C42" s="18">
        <f t="shared" si="2"/>
        <v>7.1177088086493105</v>
      </c>
      <c r="D42" s="18">
        <f t="shared" si="2"/>
        <v>7.3047328724391596</v>
      </c>
      <c r="E42" s="18">
        <f t="shared" si="2"/>
        <v>7.3427785439821909</v>
      </c>
      <c r="F42" s="18">
        <f t="shared" si="2"/>
        <v>7.7576700127244571</v>
      </c>
    </row>
    <row r="43" spans="1:6" x14ac:dyDescent="0.2">
      <c r="A43" t="str">
        <f>$A$16</f>
        <v>Media</v>
      </c>
      <c r="B43" s="18">
        <f t="shared" si="2"/>
        <v>0.92011531642176914</v>
      </c>
      <c r="C43" s="18">
        <f t="shared" si="2"/>
        <v>0.69380549508912837</v>
      </c>
      <c r="D43" s="18">
        <f t="shared" si="2"/>
        <v>0.74941796472790112</v>
      </c>
      <c r="E43" s="18">
        <f t="shared" si="2"/>
        <v>0.70630115028996987</v>
      </c>
      <c r="F43" s="18">
        <f t="shared" si="2"/>
        <v>0.66980065036052305</v>
      </c>
    </row>
    <row r="44" spans="1:6" x14ac:dyDescent="0.2">
      <c r="A44" t="str">
        <f>$A$17</f>
        <v>Information technology</v>
      </c>
      <c r="B44" s="18">
        <f t="shared" si="2"/>
        <v>1.7468600687318032</v>
      </c>
      <c r="C44" s="18">
        <f t="shared" si="2"/>
        <v>1.6244897755635888</v>
      </c>
      <c r="D44" s="18">
        <f t="shared" si="2"/>
        <v>1.6413648283312963</v>
      </c>
      <c r="E44" s="18">
        <f t="shared" si="2"/>
        <v>1.6494700897565457</v>
      </c>
      <c r="F44" s="18">
        <f t="shared" si="2"/>
        <v>1.6475799990574511</v>
      </c>
    </row>
    <row r="45" spans="1:6" x14ac:dyDescent="0.2">
      <c r="A45" t="str">
        <f>$A$18</f>
        <v>Finance and insurance</v>
      </c>
      <c r="B45" s="18">
        <f t="shared" si="2"/>
        <v>2.9142437928079548</v>
      </c>
      <c r="C45" s="18">
        <f t="shared" si="2"/>
        <v>2.9517590119910486</v>
      </c>
      <c r="D45" s="18">
        <f t="shared" si="2"/>
        <v>3.0806023748053488</v>
      </c>
      <c r="E45" s="18">
        <f t="shared" si="2"/>
        <v>2.9326371116634347</v>
      </c>
      <c r="F45" s="18">
        <f t="shared" si="2"/>
        <v>2.6214713228710167</v>
      </c>
    </row>
    <row r="46" spans="1:6" x14ac:dyDescent="0.2">
      <c r="A46" t="str">
        <f>$A$19</f>
        <v>Real estate</v>
      </c>
      <c r="B46" s="18">
        <f t="shared" si="2"/>
        <v>1.3816830107099329</v>
      </c>
      <c r="C46" s="18">
        <f t="shared" si="2"/>
        <v>1.4135429835257061</v>
      </c>
      <c r="D46" s="18">
        <f t="shared" si="2"/>
        <v>1.4695439582456273</v>
      </c>
      <c r="E46" s="18">
        <f t="shared" si="2"/>
        <v>1.4578370418445969</v>
      </c>
      <c r="F46" s="18">
        <f t="shared" si="2"/>
        <v>1.5923229181394063</v>
      </c>
    </row>
    <row r="47" spans="1:6" x14ac:dyDescent="0.2">
      <c r="A47" s="10" t="str">
        <f>$A$20</f>
        <v>Professional services</v>
      </c>
      <c r="B47" s="18">
        <f t="shared" si="2"/>
        <v>6.1999564606264412</v>
      </c>
      <c r="C47" s="18">
        <f t="shared" si="2"/>
        <v>7.2218108011739099</v>
      </c>
      <c r="D47" s="18">
        <f t="shared" si="2"/>
        <v>6.8484882299533796</v>
      </c>
      <c r="E47" s="18">
        <f t="shared" si="2"/>
        <v>6.9836048647014026</v>
      </c>
      <c r="F47" s="18">
        <f t="shared" si="2"/>
        <v>7.2227720439228964</v>
      </c>
    </row>
    <row r="48" spans="1:6" x14ac:dyDescent="0.2">
      <c r="A48" s="10" t="str">
        <f>$A$21</f>
        <v>Support services</v>
      </c>
      <c r="B48" s="18">
        <f t="shared" si="2"/>
        <v>8.688370079641814</v>
      </c>
      <c r="C48" s="18">
        <f t="shared" si="2"/>
        <v>8.2926275841605293</v>
      </c>
      <c r="D48" s="18">
        <f t="shared" si="2"/>
        <v>7.8801742808884541</v>
      </c>
      <c r="E48" s="18">
        <f t="shared" si="2"/>
        <v>8.1616748654635209</v>
      </c>
      <c r="F48" s="18">
        <f t="shared" si="2"/>
        <v>8.4768367972100389</v>
      </c>
    </row>
    <row r="49" spans="1:9" x14ac:dyDescent="0.2">
      <c r="A49" s="10" t="str">
        <f>$A$22</f>
        <v>Public admin. and defence</v>
      </c>
      <c r="B49" s="18">
        <f t="shared" si="2"/>
        <v>4.2974368395951581</v>
      </c>
      <c r="C49" s="18">
        <f t="shared" si="2"/>
        <v>4.2907475146428622</v>
      </c>
      <c r="D49" s="18">
        <f t="shared" si="2"/>
        <v>4.4573250216836673</v>
      </c>
      <c r="E49" s="18">
        <f t="shared" si="2"/>
        <v>4.6698724331128165</v>
      </c>
      <c r="F49" s="18">
        <f t="shared" si="2"/>
        <v>4.6845987087044714</v>
      </c>
    </row>
    <row r="50" spans="1:9" x14ac:dyDescent="0.2">
      <c r="A50" s="10" t="str">
        <f>$A$23</f>
        <v>Education</v>
      </c>
      <c r="B50" s="18">
        <f t="shared" si="2"/>
        <v>7.8825141597341526</v>
      </c>
      <c r="C50" s="18">
        <f t="shared" si="2"/>
        <v>8.2271742355672259</v>
      </c>
      <c r="D50" s="18">
        <f t="shared" si="2"/>
        <v>8.427464963759121</v>
      </c>
      <c r="E50" s="18">
        <f t="shared" si="2"/>
        <v>8.041458623732991</v>
      </c>
      <c r="F50" s="18">
        <f t="shared" si="2"/>
        <v>7.8460342146189701</v>
      </c>
    </row>
    <row r="51" spans="1:9" x14ac:dyDescent="0.2">
      <c r="A51" s="10" t="str">
        <f>$A$24</f>
        <v>Health and social work</v>
      </c>
      <c r="B51" s="18">
        <f t="shared" si="2"/>
        <v>12.582878959283125</v>
      </c>
      <c r="C51" s="18">
        <f t="shared" si="2"/>
        <v>13.415817019865406</v>
      </c>
      <c r="D51" s="18">
        <f t="shared" si="2"/>
        <v>13.182021069930471</v>
      </c>
      <c r="E51" s="18">
        <f t="shared" si="2"/>
        <v>13.713133071266862</v>
      </c>
      <c r="F51" s="18">
        <f t="shared" si="2"/>
        <v>14.3730854422923</v>
      </c>
    </row>
    <row r="52" spans="1:9" x14ac:dyDescent="0.2">
      <c r="A52" s="10" t="str">
        <f>$A$25</f>
        <v>Arts and entertainment</v>
      </c>
      <c r="B52" s="18">
        <f t="shared" si="2"/>
        <v>2.8070312313211767</v>
      </c>
      <c r="C52" s="18">
        <f t="shared" si="2"/>
        <v>3.0814189787282849</v>
      </c>
      <c r="D52" s="18">
        <f t="shared" si="2"/>
        <v>3.5494007192383576</v>
      </c>
      <c r="E52" s="18">
        <f t="shared" si="2"/>
        <v>3.3123385132028926</v>
      </c>
      <c r="F52" s="18">
        <f t="shared" si="2"/>
        <v>3.2783118902870076</v>
      </c>
    </row>
    <row r="53" spans="1:9" x14ac:dyDescent="0.2">
      <c r="A53" s="10" t="str">
        <f>$A$26</f>
        <v>Other services</v>
      </c>
      <c r="B53" s="18">
        <f t="shared" si="2"/>
        <v>2.9727576908024957</v>
      </c>
      <c r="C53" s="18">
        <f t="shared" si="2"/>
        <v>2.4701470393892055</v>
      </c>
      <c r="D53" s="18">
        <f t="shared" si="2"/>
        <v>2.7370874397041884</v>
      </c>
      <c r="E53" s="18">
        <f t="shared" si="2"/>
        <v>2.6515179451627113</v>
      </c>
      <c r="F53" s="18">
        <f t="shared" si="2"/>
        <v>2.5533719779442929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Norfolk and Suffolk 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-1.8155834567422313</v>
      </c>
      <c r="C63" s="18">
        <f>IF(AND(D$3-C$3 &lt;&gt; 0,C5&lt;&gt;0,D5&lt;&gt;0),(EXP(LN(D5/C5)/(D$3-C$3))-1)*100,0)</f>
        <v>-41.106895782191444</v>
      </c>
      <c r="D63" s="18">
        <f t="shared" ref="B63:E78" si="3">IF(AND(E$3-D$3 &lt;&gt; 0,D5&lt;&gt;0,E5&lt;&gt;0),(EXP(LN(E5/D5)/(E$3-D$3))-1)*100,0)</f>
        <v>0.89881607737829494</v>
      </c>
      <c r="E63" s="18">
        <f t="shared" si="3"/>
        <v>-0.20756257656415755</v>
      </c>
      <c r="F63" s="18">
        <f>IF(AND(F$3-D$3 &lt;&gt; 0,D5&lt;&gt;0,F5&lt;&gt;0),(EXP(LN(F5/D5)/(F$3-D$3))-1)*100,0)</f>
        <v>0.15987573034761393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-1.6917538862956216</v>
      </c>
      <c r="C64" s="18">
        <f t="shared" ref="C64:C78" si="4">IF(AND(D$3-C$3 &lt;&gt; 0,C6&lt;&gt;0,D6&lt;&gt;0),(EXP(LN(D6/C6)/(D$3-C$3))-1)*100,0)</f>
        <v>44.237918215613824</v>
      </c>
      <c r="D64" s="18">
        <f t="shared" si="3"/>
        <v>-5.5653088333117555</v>
      </c>
      <c r="E64" s="18">
        <f t="shared" si="3"/>
        <v>-4.1764852418288756</v>
      </c>
      <c r="F64" s="18">
        <f t="shared" ref="F64:F84" si="5">IF(AND(F$3-D$3 &lt;&gt; 0,D6&lt;&gt;0,F6&lt;&gt;0),(EXP(LN(F6/D6)/(F$3-D$3))-1)*100,0)</f>
        <v>-4.6416811784597662</v>
      </c>
    </row>
    <row r="65" spans="1:6" x14ac:dyDescent="0.2">
      <c r="A65" t="str">
        <f>$A$7</f>
        <v>Food drink and tobacco</v>
      </c>
      <c r="B65" s="18">
        <f t="shared" si="3"/>
        <v>2.5974812976668149</v>
      </c>
      <c r="C65" s="18">
        <f t="shared" si="4"/>
        <v>-3.8644698669876409</v>
      </c>
      <c r="D65" s="18">
        <f t="shared" si="3"/>
        <v>1.6131133942770104</v>
      </c>
      <c r="E65" s="18">
        <f t="shared" si="3"/>
        <v>0.67253861870992804</v>
      </c>
      <c r="F65" s="18">
        <f t="shared" si="5"/>
        <v>0.98509216858129189</v>
      </c>
    </row>
    <row r="66" spans="1:6" x14ac:dyDescent="0.2">
      <c r="A66" t="str">
        <f>$A$8</f>
        <v>Engineering</v>
      </c>
      <c r="B66" s="18">
        <f t="shared" si="3"/>
        <v>1.3418662761788269</v>
      </c>
      <c r="C66" s="18">
        <f t="shared" si="4"/>
        <v>-6.9629502278004241</v>
      </c>
      <c r="D66" s="18">
        <f t="shared" si="3"/>
        <v>-0.11483425684183368</v>
      </c>
      <c r="E66" s="18">
        <f t="shared" si="3"/>
        <v>-1.5785991362733287</v>
      </c>
      <c r="F66" s="18">
        <f t="shared" si="5"/>
        <v>-1.0930765793205621</v>
      </c>
    </row>
    <row r="67" spans="1:6" x14ac:dyDescent="0.2">
      <c r="A67" t="str">
        <f>$A$9</f>
        <v>Rest of manufacturing</v>
      </c>
      <c r="B67" s="18">
        <f t="shared" si="3"/>
        <v>-0.68214177705757661</v>
      </c>
      <c r="C67" s="18">
        <f t="shared" si="4"/>
        <v>-2.0072300730589743</v>
      </c>
      <c r="D67" s="18">
        <f t="shared" si="3"/>
        <v>-1.3413916139883963</v>
      </c>
      <c r="E67" s="18">
        <f t="shared" si="3"/>
        <v>-1.0086355905510214</v>
      </c>
      <c r="F67" s="18">
        <f t="shared" si="5"/>
        <v>-1.1196787807347452</v>
      </c>
    </row>
    <row r="68" spans="1:6" x14ac:dyDescent="0.2">
      <c r="A68" t="str">
        <f>$A$10</f>
        <v>Electricity and gas</v>
      </c>
      <c r="B68" s="18">
        <f t="shared" si="3"/>
        <v>3.9503540109398605</v>
      </c>
      <c r="C68" s="18">
        <f t="shared" si="4"/>
        <v>-18.547945205479365</v>
      </c>
      <c r="D68" s="18">
        <f t="shared" si="3"/>
        <v>-1.2554839966624209</v>
      </c>
      <c r="E68" s="18">
        <f t="shared" si="3"/>
        <v>-0.44223407400495462</v>
      </c>
      <c r="F68" s="18">
        <f t="shared" si="5"/>
        <v>-0.71405887545616942</v>
      </c>
    </row>
    <row r="69" spans="1:6" x14ac:dyDescent="0.2">
      <c r="A69" t="str">
        <f>$A$11</f>
        <v>Water and sewerage</v>
      </c>
      <c r="B69" s="18">
        <f t="shared" si="3"/>
        <v>3.8813026289164831</v>
      </c>
      <c r="C69" s="18">
        <f t="shared" si="4"/>
        <v>-17.72388059701483</v>
      </c>
      <c r="D69" s="18">
        <f t="shared" si="3"/>
        <v>1.3562372014479962</v>
      </c>
      <c r="E69" s="18">
        <f t="shared" si="3"/>
        <v>1.0230872223827125</v>
      </c>
      <c r="F69" s="18">
        <f t="shared" si="5"/>
        <v>1.1340153664555874</v>
      </c>
    </row>
    <row r="70" spans="1:6" x14ac:dyDescent="0.2">
      <c r="A70" t="str">
        <f>$A$12</f>
        <v>Construction</v>
      </c>
      <c r="B70" s="18">
        <f t="shared" si="3"/>
        <v>-1.8809664686427308</v>
      </c>
      <c r="C70" s="18">
        <f t="shared" si="4"/>
        <v>9.8271316595006866</v>
      </c>
      <c r="D70" s="18">
        <f t="shared" si="3"/>
        <v>1.3724496958142263</v>
      </c>
      <c r="E70" s="18">
        <f t="shared" si="3"/>
        <v>0.82596348605625813</v>
      </c>
      <c r="F70" s="18">
        <f t="shared" si="5"/>
        <v>1.0077974315649607</v>
      </c>
    </row>
    <row r="71" spans="1:6" x14ac:dyDescent="0.2">
      <c r="A71" t="str">
        <f>$A$13</f>
        <v>Wholesale and retail trade</v>
      </c>
      <c r="B71" s="18">
        <f t="shared" si="3"/>
        <v>-1.7024491931585728</v>
      </c>
      <c r="C71" s="18">
        <f t="shared" si="4"/>
        <v>-2.3122601019643252</v>
      </c>
      <c r="D71" s="18">
        <f t="shared" si="3"/>
        <v>0.27328979871779069</v>
      </c>
      <c r="E71" s="18">
        <f t="shared" si="3"/>
        <v>0.1502028426380031</v>
      </c>
      <c r="F71" s="18">
        <f t="shared" si="5"/>
        <v>0.19121503093573189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1.907675073853099</v>
      </c>
      <c r="C72" s="18">
        <f t="shared" si="4"/>
        <v>-3.5377939943794345</v>
      </c>
      <c r="D72" s="18">
        <f t="shared" si="3"/>
        <v>1.1176797999434385</v>
      </c>
      <c r="E72" s="18">
        <f t="shared" si="3"/>
        <v>0.17914508096394943</v>
      </c>
      <c r="F72" s="18">
        <f t="shared" si="5"/>
        <v>0.49101807147415855</v>
      </c>
    </row>
    <row r="73" spans="1:6" x14ac:dyDescent="0.2">
      <c r="A73" t="str">
        <f>$A$15</f>
        <v>Accommodation and food</v>
      </c>
      <c r="B73" s="18">
        <f t="shared" si="6"/>
        <v>0.88313039971130713</v>
      </c>
      <c r="C73" s="18">
        <f>IF(AND(D$3-C$3 &lt;&gt; 0,C15&lt;&gt;0,D15&lt;&gt;0),(EXP(LN(D15/C15)/(D$3-C$3))-1)*100,0)</f>
        <v>0.90206862727930659</v>
      </c>
      <c r="D73" s="18">
        <f t="shared" si="3"/>
        <v>0.72880544915427947</v>
      </c>
      <c r="E73" s="18">
        <f t="shared" si="3"/>
        <v>0.97828880443664445</v>
      </c>
      <c r="F73" s="18">
        <f t="shared" si="5"/>
        <v>0.89505910413987255</v>
      </c>
    </row>
    <row r="74" spans="1:6" x14ac:dyDescent="0.2">
      <c r="A74" t="str">
        <f>$A$16</f>
        <v>Media</v>
      </c>
      <c r="B74" s="18">
        <f t="shared" si="6"/>
        <v>-6.5977697310731998</v>
      </c>
      <c r="C74" s="18">
        <f>IF(AND(D$3-C$3 &lt;&gt; 0,C16&lt;&gt;0,D16&lt;&gt;0),(EXP(LN(D16/C16)/(D$3-C$3))-1)*100,0)</f>
        <v>6.1994609164421455</v>
      </c>
      <c r="D74" s="18">
        <f t="shared" si="3"/>
        <v>-0.56125645490021636</v>
      </c>
      <c r="E74" s="18">
        <f t="shared" si="3"/>
        <v>-0.10667139911697543</v>
      </c>
      <c r="F74" s="18">
        <f t="shared" si="5"/>
        <v>-0.25843018752487179</v>
      </c>
    </row>
    <row r="75" spans="1:6" x14ac:dyDescent="0.2">
      <c r="A75" t="str">
        <f>$A$17</f>
        <v>Information technology</v>
      </c>
      <c r="B75" s="18">
        <f t="shared" si="6"/>
        <v>-1.5709952303630925</v>
      </c>
      <c r="C75" s="18">
        <f t="shared" si="4"/>
        <v>-0.66001534919430949</v>
      </c>
      <c r="D75" s="18">
        <f t="shared" si="3"/>
        <v>0.72338896397230457</v>
      </c>
      <c r="E75" s="18">
        <f t="shared" si="3"/>
        <v>0.41327368808068421</v>
      </c>
      <c r="F75" s="18">
        <f t="shared" si="5"/>
        <v>0.51653921151444404</v>
      </c>
    </row>
    <row r="76" spans="1:6" x14ac:dyDescent="0.2">
      <c r="A76" t="str">
        <f>$A$18</f>
        <v>Finance and insurance</v>
      </c>
      <c r="B76" s="18">
        <f t="shared" si="6"/>
        <v>0.55348617987489579</v>
      </c>
      <c r="C76" s="18">
        <f t="shared" si="4"/>
        <v>2.6102382159149728</v>
      </c>
      <c r="D76" s="18">
        <f t="shared" si="3"/>
        <v>-0.36154116874002051</v>
      </c>
      <c r="E76" s="18">
        <f t="shared" si="3"/>
        <v>-0.69534701946630806</v>
      </c>
      <c r="F76" s="18">
        <f t="shared" si="5"/>
        <v>-0.58420284422188162</v>
      </c>
    </row>
    <row r="77" spans="1:6" x14ac:dyDescent="0.2">
      <c r="A77" t="str">
        <f>$A$19</f>
        <v>Real estate</v>
      </c>
      <c r="B77" s="18">
        <f t="shared" si="6"/>
        <v>0.80533753215601411</v>
      </c>
      <c r="C77" s="18">
        <f t="shared" si="4"/>
        <v>2.2137943199858956</v>
      </c>
      <c r="D77" s="18">
        <f t="shared" si="3"/>
        <v>0.46337068139032933</v>
      </c>
      <c r="E77" s="18">
        <f t="shared" si="3"/>
        <v>1.3148570736809972</v>
      </c>
      <c r="F77" s="18">
        <f t="shared" si="5"/>
        <v>1.030229409774619</v>
      </c>
    </row>
    <row r="78" spans="1:6" x14ac:dyDescent="0.2">
      <c r="A78" t="str">
        <f>$A$20</f>
        <v>Professional services</v>
      </c>
      <c r="B78" s="18">
        <f t="shared" si="6"/>
        <v>4.1292509722205439</v>
      </c>
      <c r="C78" s="18">
        <f t="shared" si="4"/>
        <v>-6.7638020923245339</v>
      </c>
      <c r="D78" s="18">
        <f t="shared" si="3"/>
        <v>1.0181601441571653</v>
      </c>
      <c r="E78" s="18">
        <f t="shared" si="3"/>
        <v>0.76352328085314003</v>
      </c>
      <c r="F78" s="18">
        <f t="shared" si="5"/>
        <v>0.84833083703619305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-0.92893300512424393</v>
      </c>
      <c r="C79" s="18">
        <f t="shared" ref="C79:C84" si="8">IF(AND(D$3-C$3 &lt;&gt; 0,C21&lt;&gt;0,D21&lt;&gt;0),(EXP(LN(D21/C21)/(D$3-C$3))-1)*100,0)</f>
        <v>-6.5714500488608607</v>
      </c>
      <c r="D79" s="18">
        <f t="shared" ref="D79:D84" si="9">IF(AND(E$3-D$3 &lt;&gt; 0,D21&lt;&gt;0,E21&lt;&gt;0),(EXP(LN(E21/D21)/(E$3-D$3))-1)*100,0)</f>
        <v>1.3330603240258476</v>
      </c>
      <c r="E79" s="18">
        <f t="shared" ref="E79:E84" si="10">IF(AND(F$3-E$3 &lt;&gt; 0,E21&lt;&gt;0,F21&lt;&gt;0),(EXP(LN(F21/E21)/(F$3-E$3))-1)*100,0)</f>
        <v>0.8059978170118498</v>
      </c>
      <c r="F79" s="18">
        <f t="shared" si="5"/>
        <v>0.98138001258929464</v>
      </c>
    </row>
    <row r="80" spans="1:6" x14ac:dyDescent="0.2">
      <c r="A80" s="10" t="str">
        <f>$A$22</f>
        <v>Public admin. and defence</v>
      </c>
      <c r="B80" s="18">
        <f t="shared" si="7"/>
        <v>0.1934294428687533</v>
      </c>
      <c r="C80" s="18">
        <f t="shared" si="8"/>
        <v>2.1356345885632955</v>
      </c>
      <c r="D80" s="18">
        <f t="shared" si="9"/>
        <v>1.566060631106625</v>
      </c>
      <c r="E80" s="18">
        <f t="shared" si="10"/>
        <v>0.45641082391167931</v>
      </c>
      <c r="F80" s="18">
        <f t="shared" si="5"/>
        <v>0.82494046926280262</v>
      </c>
    </row>
    <row r="81" spans="1:6" x14ac:dyDescent="0.2">
      <c r="A81" s="10" t="str">
        <f>$A$23</f>
        <v>Education</v>
      </c>
      <c r="B81" s="18">
        <f t="shared" si="7"/>
        <v>1.3105939642918063</v>
      </c>
      <c r="C81" s="18">
        <f t="shared" si="8"/>
        <v>0.71222912562531882</v>
      </c>
      <c r="D81" s="18">
        <f t="shared" si="9"/>
        <v>-0.31494781189244092</v>
      </c>
      <c r="E81" s="18">
        <f t="shared" si="10"/>
        <v>0.17802288580244241</v>
      </c>
      <c r="F81" s="18">
        <f t="shared" si="5"/>
        <v>1.3429038090917444E-2</v>
      </c>
    </row>
    <row r="82" spans="1:6" x14ac:dyDescent="0.2">
      <c r="A82" s="10" t="str">
        <f>$A$24</f>
        <v>Health and social work</v>
      </c>
      <c r="B82" s="18">
        <f t="shared" si="7"/>
        <v>1.8515528036802786</v>
      </c>
      <c r="C82" s="18">
        <f t="shared" si="8"/>
        <v>-3.3947290164298427</v>
      </c>
      <c r="D82" s="18">
        <f t="shared" si="9"/>
        <v>1.4222878868906275</v>
      </c>
      <c r="E82" s="18">
        <f t="shared" si="10"/>
        <v>0.89792880475996206</v>
      </c>
      <c r="F82" s="18">
        <f t="shared" si="5"/>
        <v>1.0724132527102803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2.5969038262344313</v>
      </c>
      <c r="C83" s="18">
        <f t="shared" si="8"/>
        <v>13.250525975076988</v>
      </c>
      <c r="D83" s="18">
        <f t="shared" si="9"/>
        <v>-0.75733874859615913</v>
      </c>
      <c r="E83" s="18">
        <f t="shared" si="10"/>
        <v>0.32114379789589531</v>
      </c>
      <c r="F83" s="18">
        <f t="shared" si="5"/>
        <v>-3.9646357240130659E-2</v>
      </c>
    </row>
    <row r="84" spans="1:6" x14ac:dyDescent="0.2">
      <c r="A84" s="10" t="str">
        <f>$A$26</f>
        <v>Other services</v>
      </c>
      <c r="B84" s="18">
        <f t="shared" si="7"/>
        <v>-4.3028065147725059</v>
      </c>
      <c r="C84" s="18">
        <f t="shared" si="8"/>
        <v>8.9436228738706482</v>
      </c>
      <c r="D84" s="18">
        <f t="shared" si="9"/>
        <v>-1.2975338027410022E-2</v>
      </c>
      <c r="E84" s="18">
        <f t="shared" si="10"/>
        <v>4.6723759851885482E-2</v>
      </c>
      <c r="F84" s="18">
        <f t="shared" si="5"/>
        <v>2.6820101115188066E-2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0.23245731198051622</v>
      </c>
      <c r="C86" s="18">
        <f>IF(AND(D$3-C$3 &lt;&gt; 0,C28&lt;&gt;0,D28&lt;&gt;0),(EXP(LN(D28/C28)/(D$3-C$3))-1)*100,0)</f>
        <v>-1.6813406840559542</v>
      </c>
      <c r="D86" s="18">
        <f>IF(AND(E$3-D$3 &lt;&gt; 0,D28&lt;&gt;0,E28&lt;&gt;0),(EXP(LN(E28/D28)/(E$3-D$3))-1)*100,0)</f>
        <v>0.62420574141230922</v>
      </c>
      <c r="E86" s="18">
        <f>IF(AND(F$3-E$3 &lt;&gt; 0,E28&lt;&gt;0,F28&lt;&gt;0),(EXP(LN(F28/E28)/(F$3-E$3))-1)*100,0)</f>
        <v>0.42478707676505412</v>
      </c>
      <c r="F86" s="18">
        <f>IF(AND(F$3-D$3 &lt;&gt; 0,D28&lt;&gt;0,F28&lt;&gt;0),(EXP(LN(F28/D28)/(F$3-D$3))-1)*100,0)</f>
        <v>0.49121601391242109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-1.3630000000001559</v>
      </c>
      <c r="C90" s="27">
        <f>D5-C5</f>
        <v>-7.3679999999999772</v>
      </c>
      <c r="D90" s="27">
        <f t="shared" si="11"/>
        <v>0.48300000000001653</v>
      </c>
      <c r="E90" s="27">
        <f t="shared" si="11"/>
        <v>-0.22700000000000031</v>
      </c>
      <c r="F90" s="27">
        <f>F5-D5</f>
        <v>0.25600000000001621</v>
      </c>
    </row>
    <row r="91" spans="1:6" x14ac:dyDescent="0.2">
      <c r="A91" t="str">
        <f>$A$6</f>
        <v>Mining and quarrying</v>
      </c>
      <c r="B91" s="27">
        <f t="shared" si="11"/>
        <v>-9.4999999999998419E-2</v>
      </c>
      <c r="C91" s="27">
        <f t="shared" ref="C91:C105" si="12">D6-C6</f>
        <v>0.59500000000000508</v>
      </c>
      <c r="D91" s="27">
        <f t="shared" si="11"/>
        <v>-0.48299999999999965</v>
      </c>
      <c r="E91" s="27">
        <f t="shared" si="11"/>
        <v>-0.50600000000000378</v>
      </c>
      <c r="F91" s="27">
        <f t="shared" ref="F91:F111" si="13">F6-D6</f>
        <v>-0.98900000000000343</v>
      </c>
    </row>
    <row r="92" spans="1:6" x14ac:dyDescent="0.2">
      <c r="A92" t="str">
        <f>$A$7</f>
        <v>Food drink and tobacco</v>
      </c>
      <c r="B92" s="27">
        <f t="shared" si="11"/>
        <v>1.7809999999999633</v>
      </c>
      <c r="C92" s="27">
        <f t="shared" si="12"/>
        <v>-0.7059999999999711</v>
      </c>
      <c r="D92" s="27">
        <f t="shared" si="11"/>
        <v>1.4629999999999797</v>
      </c>
      <c r="E92" s="27">
        <f t="shared" si="11"/>
        <v>1.3189999999999955</v>
      </c>
      <c r="F92" s="27">
        <f t="shared" si="13"/>
        <v>2.7819999999999752</v>
      </c>
    </row>
    <row r="93" spans="1:6" x14ac:dyDescent="0.2">
      <c r="A93" t="str">
        <f>$A$8</f>
        <v>Engineering</v>
      </c>
      <c r="B93" s="27">
        <f t="shared" si="11"/>
        <v>0.60400000000000986</v>
      </c>
      <c r="C93" s="27">
        <f t="shared" si="12"/>
        <v>-0.81000000000002359</v>
      </c>
      <c r="D93" s="27">
        <f t="shared" si="11"/>
        <v>-6.1999999999965638E-2</v>
      </c>
      <c r="E93" s="27">
        <f t="shared" si="11"/>
        <v>-1.5830000000000357</v>
      </c>
      <c r="F93" s="27">
        <f t="shared" si="13"/>
        <v>-1.6450000000000014</v>
      </c>
    </row>
    <row r="94" spans="1:6" x14ac:dyDescent="0.2">
      <c r="A94" t="str">
        <f>$A$9</f>
        <v>Rest of manufacturing</v>
      </c>
      <c r="B94" s="27">
        <f t="shared" si="11"/>
        <v>-1.0979999999998853</v>
      </c>
      <c r="C94" s="27">
        <f t="shared" si="12"/>
        <v>-0.79399999999994009</v>
      </c>
      <c r="D94" s="27">
        <f t="shared" si="11"/>
        <v>-2.5310000000001267</v>
      </c>
      <c r="E94" s="27">
        <f t="shared" si="11"/>
        <v>-3.492999999999995</v>
      </c>
      <c r="F94" s="27">
        <f t="shared" si="13"/>
        <v>-6.0240000000001217</v>
      </c>
    </row>
    <row r="95" spans="1:6" x14ac:dyDescent="0.2">
      <c r="A95" t="str">
        <f>$A$10</f>
        <v>Electricity and gas</v>
      </c>
      <c r="B95" s="27">
        <f t="shared" si="11"/>
        <v>0.52399999999999558</v>
      </c>
      <c r="C95" s="27">
        <f t="shared" si="12"/>
        <v>-0.67699999999999561</v>
      </c>
      <c r="D95" s="27">
        <f t="shared" si="11"/>
        <v>-0.18199999999999328</v>
      </c>
      <c r="E95" s="27">
        <f t="shared" si="11"/>
        <v>-0.12100000000000399</v>
      </c>
      <c r="F95" s="27">
        <f t="shared" si="13"/>
        <v>-0.30299999999999727</v>
      </c>
    </row>
    <row r="96" spans="1:6" x14ac:dyDescent="0.2">
      <c r="A96" t="str">
        <f>$A$11</f>
        <v>Water and sewerage</v>
      </c>
      <c r="B96" s="27">
        <f t="shared" si="11"/>
        <v>0.83300000000000818</v>
      </c>
      <c r="C96" s="27">
        <f t="shared" si="12"/>
        <v>-1.0449999999999928</v>
      </c>
      <c r="D96" s="27">
        <f t="shared" si="11"/>
        <v>0.33800000000000807</v>
      </c>
      <c r="E96" s="27">
        <f t="shared" si="11"/>
        <v>0.55599999999999294</v>
      </c>
      <c r="F96" s="27">
        <f t="shared" si="13"/>
        <v>0.89400000000000102</v>
      </c>
    </row>
    <row r="97" spans="1:6" x14ac:dyDescent="0.2">
      <c r="A97" t="str">
        <f>$A$12</f>
        <v>Construction</v>
      </c>
      <c r="B97" s="27">
        <f t="shared" si="11"/>
        <v>-4.4600000000001643</v>
      </c>
      <c r="C97" s="27">
        <f t="shared" si="12"/>
        <v>5.5539999999999878</v>
      </c>
      <c r="D97" s="27">
        <f t="shared" si="11"/>
        <v>4.3780000000001849</v>
      </c>
      <c r="E97" s="27">
        <f t="shared" si="11"/>
        <v>5.6969999999998606</v>
      </c>
      <c r="F97" s="27">
        <f t="shared" si="13"/>
        <v>10.075000000000045</v>
      </c>
    </row>
    <row r="98" spans="1:6" x14ac:dyDescent="0.2">
      <c r="A98" t="str">
        <f>$A$13</f>
        <v>Wholesale and retail trade</v>
      </c>
      <c r="B98" s="27">
        <f t="shared" si="11"/>
        <v>-8.4650000000000176</v>
      </c>
      <c r="C98" s="27">
        <f t="shared" si="12"/>
        <v>-2.7529999999997443</v>
      </c>
      <c r="D98" s="27">
        <f t="shared" si="11"/>
        <v>1.5979999999997716</v>
      </c>
      <c r="E98" s="27">
        <f t="shared" si="11"/>
        <v>1.7830000000000865</v>
      </c>
      <c r="F98" s="27">
        <f t="shared" si="13"/>
        <v>3.3809999999998581</v>
      </c>
    </row>
    <row r="99" spans="1:6" x14ac:dyDescent="0.2">
      <c r="A99" t="str">
        <f>$A$14</f>
        <v>Transport and storage</v>
      </c>
      <c r="B99" s="27">
        <f t="shared" si="11"/>
        <v>2.9530000000001237</v>
      </c>
      <c r="C99" s="27">
        <f t="shared" si="12"/>
        <v>-1.435000000000187</v>
      </c>
      <c r="D99" s="27">
        <f t="shared" si="11"/>
        <v>2.2360000000000682</v>
      </c>
      <c r="E99" s="27">
        <f t="shared" si="11"/>
        <v>0.74699999999999989</v>
      </c>
      <c r="F99" s="27">
        <f t="shared" si="13"/>
        <v>2.983000000000068</v>
      </c>
    </row>
    <row r="100" spans="1:6" x14ac:dyDescent="0.2">
      <c r="A100" t="str">
        <f>$A$15</f>
        <v>Accommodation and food</v>
      </c>
      <c r="B100" s="27">
        <f t="shared" si="11"/>
        <v>1.9729999999998995</v>
      </c>
      <c r="C100" s="27">
        <f t="shared" si="12"/>
        <v>0.51500000000002899</v>
      </c>
      <c r="D100" s="27">
        <f t="shared" si="11"/>
        <v>2.1300000000001518</v>
      </c>
      <c r="E100" s="27">
        <f t="shared" si="11"/>
        <v>6.1080000000000254</v>
      </c>
      <c r="F100" s="27">
        <f t="shared" si="13"/>
        <v>8.2380000000001772</v>
      </c>
    </row>
    <row r="101" spans="1:6" x14ac:dyDescent="0.2">
      <c r="A101" t="str">
        <f>$A$16</f>
        <v>Media</v>
      </c>
      <c r="B101" s="27">
        <f t="shared" si="11"/>
        <v>-1.7470000000000176</v>
      </c>
      <c r="C101" s="27">
        <f t="shared" si="12"/>
        <v>0.34500000000000508</v>
      </c>
      <c r="D101" s="27">
        <f t="shared" si="11"/>
        <v>-0.16399999999999437</v>
      </c>
      <c r="E101" s="27">
        <f t="shared" si="11"/>
        <v>-6.1000000000026589E-2</v>
      </c>
      <c r="F101" s="27">
        <f t="shared" si="13"/>
        <v>-0.22500000000002096</v>
      </c>
    </row>
    <row r="102" spans="1:6" x14ac:dyDescent="0.2">
      <c r="A102" t="str">
        <f>$A$17</f>
        <v>Information technology</v>
      </c>
      <c r="B102" s="27">
        <f t="shared" si="11"/>
        <v>-0.85199999999993459</v>
      </c>
      <c r="C102" s="27">
        <f t="shared" si="12"/>
        <v>-8.6000000000018062E-2</v>
      </c>
      <c r="D102" s="27">
        <f t="shared" si="11"/>
        <v>0.47500000000000853</v>
      </c>
      <c r="E102" s="27">
        <f t="shared" si="11"/>
        <v>0.56500000000000661</v>
      </c>
      <c r="F102" s="27">
        <f t="shared" si="13"/>
        <v>1.0400000000000151</v>
      </c>
    </row>
    <row r="103" spans="1:6" x14ac:dyDescent="0.2">
      <c r="A103" t="str">
        <f>$A$18</f>
        <v>Finance and insurance</v>
      </c>
      <c r="B103" s="27">
        <f t="shared" si="11"/>
        <v>0.51699999999989643</v>
      </c>
      <c r="C103" s="27">
        <f t="shared" si="12"/>
        <v>0.61800000000002697</v>
      </c>
      <c r="D103" s="27">
        <f t="shared" si="11"/>
        <v>-0.43599999999996086</v>
      </c>
      <c r="E103" s="27">
        <f t="shared" si="11"/>
        <v>-1.607999999999965</v>
      </c>
      <c r="F103" s="27">
        <f t="shared" si="13"/>
        <v>-2.0439999999999259</v>
      </c>
    </row>
    <row r="104" spans="1:6" x14ac:dyDescent="0.2">
      <c r="A104" t="str">
        <f>$A$19</f>
        <v>Real estate</v>
      </c>
      <c r="B104" s="27">
        <f t="shared" si="11"/>
        <v>0.35799999999998988</v>
      </c>
      <c r="C104" s="27">
        <f t="shared" si="12"/>
        <v>0.25100000000000122</v>
      </c>
      <c r="D104" s="27">
        <f t="shared" si="11"/>
        <v>0.27100000000001145</v>
      </c>
      <c r="E104" s="27">
        <f t="shared" si="11"/>
        <v>1.6550000000000047</v>
      </c>
      <c r="F104" s="27">
        <f t="shared" si="13"/>
        <v>1.9260000000000161</v>
      </c>
    </row>
    <row r="105" spans="1:6" x14ac:dyDescent="0.2">
      <c r="A105" t="str">
        <f>$A$20</f>
        <v>Professional services</v>
      </c>
      <c r="B105" s="27">
        <f t="shared" si="11"/>
        <v>8.6559999999998283</v>
      </c>
      <c r="C105" s="27">
        <f t="shared" si="12"/>
        <v>-3.9179999999998998</v>
      </c>
      <c r="D105" s="27">
        <f t="shared" si="11"/>
        <v>2.8059999999999405</v>
      </c>
      <c r="E105" s="27">
        <f t="shared" si="11"/>
        <v>4.490000000000073</v>
      </c>
      <c r="F105" s="27">
        <f t="shared" si="13"/>
        <v>7.2960000000000136</v>
      </c>
    </row>
    <row r="106" spans="1:6" x14ac:dyDescent="0.2">
      <c r="A106" s="10" t="str">
        <f>$A$21</f>
        <v>Support services</v>
      </c>
      <c r="B106" s="27">
        <f t="shared" ref="B106:B111" si="14">C21-B21</f>
        <v>-2.5300000000001148</v>
      </c>
      <c r="C106" s="27">
        <f t="shared" ref="C106:C111" si="15">D21-C21</f>
        <v>-4.3709999999997962</v>
      </c>
      <c r="D106" s="27">
        <f t="shared" ref="D106:D111" si="16">E21-D21</f>
        <v>4.2539999999999196</v>
      </c>
      <c r="E106" s="27">
        <f t="shared" ref="E106:E111" si="17">F21-E21</f>
        <v>5.5499999999999403</v>
      </c>
      <c r="F106" s="27">
        <f t="shared" si="13"/>
        <v>9.8039999999998599</v>
      </c>
    </row>
    <row r="107" spans="1:6" x14ac:dyDescent="0.2">
      <c r="A107" s="10" t="str">
        <f>$A$22</f>
        <v>Public admin. and defence</v>
      </c>
      <c r="B107" s="27">
        <f t="shared" si="14"/>
        <v>0.26500000000007162</v>
      </c>
      <c r="C107" s="27">
        <f t="shared" si="15"/>
        <v>0.73499999999994259</v>
      </c>
      <c r="D107" s="27">
        <f t="shared" si="16"/>
        <v>2.8400000000000034</v>
      </c>
      <c r="E107" s="27">
        <f t="shared" si="17"/>
        <v>1.7700000000000529</v>
      </c>
      <c r="F107" s="27">
        <f t="shared" si="13"/>
        <v>4.6100000000000563</v>
      </c>
    </row>
    <row r="108" spans="1:6" x14ac:dyDescent="0.2">
      <c r="A108" s="10" t="str">
        <f>$A$23</f>
        <v>Education</v>
      </c>
      <c r="B108" s="27">
        <f t="shared" si="14"/>
        <v>3.3489999999997906</v>
      </c>
      <c r="C108" s="27">
        <f t="shared" si="15"/>
        <v>0.47000000000014097</v>
      </c>
      <c r="D108" s="27">
        <f t="shared" si="16"/>
        <v>-1.0400000000001626</v>
      </c>
      <c r="E108" s="27">
        <f t="shared" si="17"/>
        <v>1.174000000000035</v>
      </c>
      <c r="F108" s="27">
        <f t="shared" si="13"/>
        <v>0.13399999999987244</v>
      </c>
    </row>
    <row r="109" spans="1:6" x14ac:dyDescent="0.2">
      <c r="A109" s="10" t="str">
        <f>$A$24</f>
        <v>Health and social work</v>
      </c>
      <c r="B109" s="27">
        <f t="shared" si="14"/>
        <v>7.6139999999999901</v>
      </c>
      <c r="C109" s="27">
        <f t="shared" si="15"/>
        <v>-3.6529999999998211</v>
      </c>
      <c r="D109" s="27">
        <f t="shared" si="16"/>
        <v>7.606000000000023</v>
      </c>
      <c r="E109" s="27">
        <f t="shared" si="17"/>
        <v>10.431999999999988</v>
      </c>
      <c r="F109" s="27">
        <f t="shared" si="13"/>
        <v>18.038000000000011</v>
      </c>
    </row>
    <row r="110" spans="1:6" x14ac:dyDescent="0.2">
      <c r="A110" s="10" t="str">
        <f>$A$25</f>
        <v>Arts and entertainment</v>
      </c>
      <c r="B110" s="27">
        <f t="shared" si="14"/>
        <v>2.4089999999999065</v>
      </c>
      <c r="C110" s="27">
        <f t="shared" si="15"/>
        <v>3.275000000000027</v>
      </c>
      <c r="D110" s="27">
        <f t="shared" si="16"/>
        <v>-1.0439999999999827</v>
      </c>
      <c r="E110" s="27">
        <f t="shared" si="17"/>
        <v>0.8779999999999859</v>
      </c>
      <c r="F110" s="27">
        <f t="shared" si="13"/>
        <v>-0.16599999999999682</v>
      </c>
    </row>
    <row r="111" spans="1:6" x14ac:dyDescent="0.2">
      <c r="A111" s="10" t="str">
        <f>$A$26</f>
        <v>Other services</v>
      </c>
      <c r="B111" s="27">
        <f t="shared" si="14"/>
        <v>-3.8109999999999928</v>
      </c>
      <c r="C111" s="27">
        <f t="shared" si="15"/>
        <v>1.7719999999999914</v>
      </c>
      <c r="D111" s="27">
        <f t="shared" si="16"/>
        <v>-1.3999999999992241E-2</v>
      </c>
      <c r="E111" s="27">
        <f t="shared" si="17"/>
        <v>0.10099999999997067</v>
      </c>
      <c r="F111" s="27">
        <f t="shared" si="13"/>
        <v>8.6999999999978428E-2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7.4149999999991678</v>
      </c>
      <c r="C113" s="29">
        <f>D28-C28</f>
        <v>-13.485999999999081</v>
      </c>
      <c r="D113" s="29">
        <f>E28-D28</f>
        <v>24.921999999999684</v>
      </c>
      <c r="E113" s="29">
        <f>F28-E28</f>
        <v>35.226000000000113</v>
      </c>
      <c r="F113" s="29">
        <f>F28-D28</f>
        <v>60.147999999999797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 xml:space="preserve">Industry Table 4  Employment by Industry Group in Sector (SIC 2007), 2015-2035, Norfolk and Suffolk 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28.916000000000096</v>
      </c>
      <c r="C7" s="31">
        <f>'Ind T1'!C7</f>
        <v>28.814999999999948</v>
      </c>
      <c r="D7" s="31">
        <f>'Ind T1'!D7</f>
        <v>20.319999999999983</v>
      </c>
      <c r="E7" s="31">
        <f>'Ind T1'!E7</f>
        <v>20.476000000000013</v>
      </c>
      <c r="F7" s="31">
        <f>'Ind T1'!F7</f>
        <v>20.178000000000001</v>
      </c>
      <c r="H7" s="31">
        <f>C7-B7</f>
        <v>-0.1010000000001483</v>
      </c>
      <c r="I7" s="31">
        <f>D7-C7</f>
        <v>-8.4949999999999655</v>
      </c>
      <c r="J7" s="31">
        <f>E7-D7</f>
        <v>0.15600000000003078</v>
      </c>
      <c r="K7" s="31">
        <f>F7-E7</f>
        <v>-0.29800000000001248</v>
      </c>
      <c r="L7" s="31">
        <f>F7-D7</f>
        <v>-0.1419999999999817</v>
      </c>
    </row>
    <row r="8" spans="1:12" x14ac:dyDescent="0.2">
      <c r="A8" t="str">
        <f>'Ind T2'!A5</f>
        <v>Agriculture</v>
      </c>
      <c r="B8" s="32">
        <f>'Ind T2'!B5</f>
        <v>19.287000000000116</v>
      </c>
      <c r="C8" s="32">
        <f>'Ind T2'!C5</f>
        <v>17.92399999999996</v>
      </c>
      <c r="D8" s="32">
        <f>'Ind T2'!D5</f>
        <v>10.555999999999983</v>
      </c>
      <c r="E8" s="32">
        <f>'Ind T2'!E5</f>
        <v>11.039</v>
      </c>
      <c r="F8" s="32">
        <f>'Ind T2'!F5</f>
        <v>10.811999999999999</v>
      </c>
      <c r="H8" s="11">
        <f t="shared" ref="H8:H40" si="0">C8-B8</f>
        <v>-1.3630000000001559</v>
      </c>
      <c r="I8" s="31">
        <f t="shared" ref="I8:I38" si="1">D8-C8</f>
        <v>-7.3679999999999772</v>
      </c>
      <c r="J8" s="11">
        <f t="shared" ref="J8:J38" si="2">E8-D8</f>
        <v>0.48300000000001653</v>
      </c>
      <c r="K8" s="11">
        <f t="shared" ref="K8:K38" si="3">F8-E8</f>
        <v>-0.22700000000000031</v>
      </c>
      <c r="L8" s="31">
        <f t="shared" ref="L8:L40" si="4">F8-D8</f>
        <v>0.25600000000001621</v>
      </c>
    </row>
    <row r="9" spans="1:12" x14ac:dyDescent="0.2">
      <c r="A9" t="str">
        <f>'Ind T2'!A6</f>
        <v>Mining and quarrying</v>
      </c>
      <c r="B9" s="32">
        <f>'Ind T2'!B6</f>
        <v>1.4399999999999962</v>
      </c>
      <c r="C9" s="32">
        <f>'Ind T2'!C6</f>
        <v>1.3449999999999978</v>
      </c>
      <c r="D9" s="32">
        <f>'Ind T2'!D6</f>
        <v>1.9400000000000028</v>
      </c>
      <c r="E9" s="32">
        <f>'Ind T2'!E6</f>
        <v>1.4570000000000032</v>
      </c>
      <c r="F9" s="32">
        <f>'Ind T2'!F6</f>
        <v>0.9509999999999994</v>
      </c>
      <c r="H9" s="11">
        <f t="shared" si="0"/>
        <v>-9.4999999999998419E-2</v>
      </c>
      <c r="I9" s="31">
        <f t="shared" si="1"/>
        <v>0.59500000000000508</v>
      </c>
      <c r="J9" s="11">
        <f t="shared" si="2"/>
        <v>-0.48299999999999965</v>
      </c>
      <c r="K9" s="11">
        <f t="shared" si="3"/>
        <v>-0.50600000000000378</v>
      </c>
      <c r="L9" s="31">
        <f t="shared" si="4"/>
        <v>-0.98900000000000343</v>
      </c>
    </row>
    <row r="10" spans="1:12" x14ac:dyDescent="0.2">
      <c r="A10" t="str">
        <f>'Ind T2'!A10</f>
        <v>Electricity and gas</v>
      </c>
      <c r="B10" s="32">
        <f>'Ind T2'!B10</f>
        <v>3.1259999999999981</v>
      </c>
      <c r="C10" s="32">
        <f>'Ind T2'!C10</f>
        <v>3.6499999999999937</v>
      </c>
      <c r="D10" s="32">
        <f>'Ind T2'!D10</f>
        <v>2.9729999999999981</v>
      </c>
      <c r="E10" s="32">
        <f>'Ind T2'!E10</f>
        <v>2.7910000000000048</v>
      </c>
      <c r="F10" s="32">
        <f>'Ind T2'!F10</f>
        <v>2.6700000000000008</v>
      </c>
      <c r="H10" s="11">
        <f t="shared" si="0"/>
        <v>0.52399999999999558</v>
      </c>
      <c r="I10" s="31">
        <f t="shared" si="1"/>
        <v>-0.67699999999999561</v>
      </c>
      <c r="J10" s="11">
        <f t="shared" si="2"/>
        <v>-0.18199999999999328</v>
      </c>
      <c r="K10" s="11">
        <f t="shared" si="3"/>
        <v>-0.12100000000000399</v>
      </c>
      <c r="L10" s="31">
        <f t="shared" si="4"/>
        <v>-0.30299999999999727</v>
      </c>
    </row>
    <row r="11" spans="1:12" x14ac:dyDescent="0.2">
      <c r="A11" t="str">
        <f>'Ind T2'!A11</f>
        <v>Water and sewerage</v>
      </c>
      <c r="B11" s="32">
        <f>'Ind T2'!B11</f>
        <v>5.0629999999999837</v>
      </c>
      <c r="C11" s="32">
        <f>'Ind T2'!C11</f>
        <v>5.8959999999999919</v>
      </c>
      <c r="D11" s="32">
        <f>'Ind T2'!D11</f>
        <v>4.8509999999999991</v>
      </c>
      <c r="E11" s="32">
        <f>'Ind T2'!E11</f>
        <v>5.1890000000000072</v>
      </c>
      <c r="F11" s="32">
        <f>'Ind T2'!F11</f>
        <v>5.7450000000000001</v>
      </c>
      <c r="H11" s="11">
        <f t="shared" ref="H11" si="5">C11-B11</f>
        <v>0.83300000000000818</v>
      </c>
      <c r="I11" s="31">
        <f t="shared" ref="I11" si="6">D11-C11</f>
        <v>-1.0449999999999928</v>
      </c>
      <c r="J11" s="11">
        <f t="shared" ref="J11" si="7">E11-D11</f>
        <v>0.33800000000000807</v>
      </c>
      <c r="K11" s="11">
        <f t="shared" ref="K11" si="8">F11-E11</f>
        <v>0.55599999999999294</v>
      </c>
      <c r="L11" s="31">
        <f t="shared" si="4"/>
        <v>0.89400000000000102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68.171999999999912</v>
      </c>
      <c r="C13" s="31">
        <f>'Ind T1'!C8</f>
        <v>69.458999999999989</v>
      </c>
      <c r="D13" s="31">
        <f>'Ind T1'!D8</f>
        <v>67.149000000000058</v>
      </c>
      <c r="E13" s="31">
        <f>'Ind T1'!E8</f>
        <v>66.018999999999949</v>
      </c>
      <c r="F13" s="31">
        <f>'Ind T1'!F8</f>
        <v>62.261999999999908</v>
      </c>
      <c r="H13" s="31">
        <f t="shared" si="0"/>
        <v>1.2870000000000772</v>
      </c>
      <c r="I13" s="31">
        <f t="shared" si="1"/>
        <v>-2.3099999999999312</v>
      </c>
      <c r="J13" s="31">
        <f t="shared" si="2"/>
        <v>-1.1300000000001091</v>
      </c>
      <c r="K13" s="31">
        <f t="shared" si="3"/>
        <v>-3.7570000000000405</v>
      </c>
      <c r="L13" s="31">
        <f t="shared" si="4"/>
        <v>-4.8870000000001497</v>
      </c>
    </row>
    <row r="14" spans="1:12" x14ac:dyDescent="0.2">
      <c r="A14" t="str">
        <f>'Ind T2'!A7</f>
        <v>Food drink and tobacco</v>
      </c>
      <c r="B14" s="32">
        <f>'Ind T2'!B7</f>
        <v>16.488000000000014</v>
      </c>
      <c r="C14" s="32">
        <f>'Ind T2'!C7</f>
        <v>18.268999999999977</v>
      </c>
      <c r="D14" s="32">
        <f>'Ind T2'!D7</f>
        <v>17.563000000000006</v>
      </c>
      <c r="E14" s="32">
        <f>'Ind T2'!E7</f>
        <v>19.025999999999986</v>
      </c>
      <c r="F14" s="32">
        <f>'Ind T2'!F7</f>
        <v>20.344999999999981</v>
      </c>
      <c r="H14" s="11">
        <f t="shared" si="0"/>
        <v>1.7809999999999633</v>
      </c>
      <c r="I14" s="31">
        <f t="shared" si="1"/>
        <v>-0.7059999999999711</v>
      </c>
      <c r="J14" s="11">
        <f t="shared" si="2"/>
        <v>1.4629999999999797</v>
      </c>
      <c r="K14" s="11">
        <f t="shared" si="3"/>
        <v>1.3189999999999955</v>
      </c>
      <c r="L14" s="31">
        <f t="shared" si="4"/>
        <v>2.7819999999999752</v>
      </c>
    </row>
    <row r="15" spans="1:12" x14ac:dyDescent="0.2">
      <c r="A15" t="str">
        <f>'Ind T2'!A8</f>
        <v>Engineering</v>
      </c>
      <c r="B15" s="32">
        <f>'Ind T2'!B8</f>
        <v>11.028999999999987</v>
      </c>
      <c r="C15" s="32">
        <f>'Ind T2'!C8</f>
        <v>11.632999999999997</v>
      </c>
      <c r="D15" s="32">
        <f>'Ind T2'!D8</f>
        <v>10.822999999999974</v>
      </c>
      <c r="E15" s="32">
        <f>'Ind T2'!E8</f>
        <v>10.761000000000008</v>
      </c>
      <c r="F15" s="32">
        <f>'Ind T2'!F8</f>
        <v>9.1779999999999724</v>
      </c>
      <c r="H15" s="11">
        <f t="shared" si="0"/>
        <v>0.60400000000000986</v>
      </c>
      <c r="I15" s="31">
        <f t="shared" si="1"/>
        <v>-0.81000000000002359</v>
      </c>
      <c r="J15" s="11">
        <f t="shared" si="2"/>
        <v>-6.1999999999965638E-2</v>
      </c>
      <c r="K15" s="11">
        <f t="shared" si="3"/>
        <v>-1.5830000000000357</v>
      </c>
      <c r="L15" s="31">
        <f t="shared" si="4"/>
        <v>-1.6450000000000014</v>
      </c>
    </row>
    <row r="16" spans="1:12" x14ac:dyDescent="0.2">
      <c r="A16" t="str">
        <f>'Ind T2'!A9</f>
        <v>Rest of manufacturing</v>
      </c>
      <c r="B16" s="32">
        <f>'Ind T2'!B9</f>
        <v>40.654999999999902</v>
      </c>
      <c r="C16" s="32">
        <f>'Ind T2'!C9</f>
        <v>39.557000000000016</v>
      </c>
      <c r="D16" s="32">
        <f>'Ind T2'!D9</f>
        <v>38.763000000000076</v>
      </c>
      <c r="E16" s="32">
        <f>'Ind T2'!E9</f>
        <v>36.23199999999995</v>
      </c>
      <c r="F16" s="32">
        <f>'Ind T2'!F9</f>
        <v>32.738999999999955</v>
      </c>
      <c r="H16" s="11">
        <f t="shared" si="0"/>
        <v>-1.0979999999998853</v>
      </c>
      <c r="I16" s="31">
        <f t="shared" si="1"/>
        <v>-0.79399999999994009</v>
      </c>
      <c r="J16" s="11">
        <f t="shared" si="2"/>
        <v>-2.5310000000001267</v>
      </c>
      <c r="K16" s="11">
        <f t="shared" si="3"/>
        <v>-3.492999999999995</v>
      </c>
      <c r="L16" s="31">
        <f t="shared" si="4"/>
        <v>-6.0240000000001217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60.977000000000018</v>
      </c>
      <c r="C18" s="31">
        <f>'Ind T1'!C9</f>
        <v>56.516999999999854</v>
      </c>
      <c r="D18" s="31">
        <f>'Ind T1'!D9</f>
        <v>62.070999999999842</v>
      </c>
      <c r="E18" s="31">
        <f>'Ind T1'!E9</f>
        <v>66.449000000000026</v>
      </c>
      <c r="F18" s="31">
        <f>'Ind T1'!F9</f>
        <v>72.145999999999887</v>
      </c>
      <c r="H18" s="31">
        <f t="shared" si="0"/>
        <v>-4.4600000000001643</v>
      </c>
      <c r="I18" s="31">
        <f t="shared" si="1"/>
        <v>5.5539999999999878</v>
      </c>
      <c r="J18" s="31">
        <f t="shared" si="2"/>
        <v>4.3780000000001849</v>
      </c>
      <c r="K18" s="31">
        <f t="shared" si="3"/>
        <v>5.6969999999998606</v>
      </c>
      <c r="L18" s="31">
        <f t="shared" si="4"/>
        <v>10.075000000000045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220.25299999999984</v>
      </c>
      <c r="C20" s="31">
        <f>'Ind T1'!C10</f>
        <v>216.71399999999986</v>
      </c>
      <c r="D20" s="31">
        <f>'Ind T1'!D10</f>
        <v>213.04099999999997</v>
      </c>
      <c r="E20" s="31">
        <f>'Ind T1'!E10</f>
        <v>219.00499999999994</v>
      </c>
      <c r="F20" s="31">
        <f>'Ind T1'!F10</f>
        <v>227.64300000000006</v>
      </c>
      <c r="H20" s="31">
        <f t="shared" si="0"/>
        <v>-3.5389999999999873</v>
      </c>
      <c r="I20" s="31">
        <f t="shared" si="1"/>
        <v>-3.6729999999998881</v>
      </c>
      <c r="J20" s="31">
        <f t="shared" si="2"/>
        <v>5.9639999999999702</v>
      </c>
      <c r="K20" s="31">
        <f t="shared" si="3"/>
        <v>8.6380000000001189</v>
      </c>
      <c r="L20" s="31">
        <f t="shared" si="4"/>
        <v>14.602000000000089</v>
      </c>
    </row>
    <row r="21" spans="1:12" x14ac:dyDescent="0.2">
      <c r="A21" s="10" t="str">
        <f>'Ind T2'!A13</f>
        <v>Wholesale and retail trade</v>
      </c>
      <c r="B21" s="32">
        <f>'Ind T2'!B13</f>
        <v>127.5259999999999</v>
      </c>
      <c r="C21" s="32">
        <f>'Ind T2'!C13</f>
        <v>119.06099999999988</v>
      </c>
      <c r="D21" s="32">
        <f>'Ind T2'!D13</f>
        <v>116.30800000000013</v>
      </c>
      <c r="E21" s="32">
        <f>'Ind T2'!E13</f>
        <v>117.90599999999991</v>
      </c>
      <c r="F21" s="32">
        <f>'Ind T2'!F13</f>
        <v>119.68899999999999</v>
      </c>
      <c r="H21" s="11">
        <f t="shared" si="0"/>
        <v>-8.4650000000000176</v>
      </c>
      <c r="I21" s="31">
        <f t="shared" si="1"/>
        <v>-2.7529999999997443</v>
      </c>
      <c r="J21" s="11">
        <f t="shared" si="2"/>
        <v>1.5979999999997716</v>
      </c>
      <c r="K21" s="11">
        <f t="shared" si="3"/>
        <v>1.7830000000000865</v>
      </c>
      <c r="L21" s="31">
        <f t="shared" si="4"/>
        <v>3.3809999999998581</v>
      </c>
    </row>
    <row r="22" spans="1:12" x14ac:dyDescent="0.2">
      <c r="A22" s="10" t="str">
        <f>'Ind T2'!A14</f>
        <v>Transport and storage</v>
      </c>
      <c r="B22" s="32">
        <f>'Ind T2'!B14</f>
        <v>37.608999999999952</v>
      </c>
      <c r="C22" s="32">
        <f>'Ind T2'!C14</f>
        <v>40.562000000000076</v>
      </c>
      <c r="D22" s="32">
        <f>'Ind T2'!D14</f>
        <v>39.126999999999889</v>
      </c>
      <c r="E22" s="32">
        <f>'Ind T2'!E14</f>
        <v>41.362999999999957</v>
      </c>
      <c r="F22" s="32">
        <f>'Ind T2'!F14</f>
        <v>42.109999999999957</v>
      </c>
      <c r="H22" s="11">
        <f t="shared" si="0"/>
        <v>2.9530000000001237</v>
      </c>
      <c r="I22" s="31">
        <f t="shared" si="1"/>
        <v>-1.435000000000187</v>
      </c>
      <c r="J22" s="11">
        <f t="shared" si="2"/>
        <v>2.2360000000000682</v>
      </c>
      <c r="K22" s="11">
        <f t="shared" si="3"/>
        <v>0.74699999999999989</v>
      </c>
      <c r="L22" s="31">
        <f t="shared" si="4"/>
        <v>2.983000000000068</v>
      </c>
    </row>
    <row r="23" spans="1:12" x14ac:dyDescent="0.2">
      <c r="A23" s="10" t="str">
        <f>'Ind T2'!A15</f>
        <v>Accommodation and food</v>
      </c>
      <c r="B23" s="32">
        <f>'Ind T2'!B15</f>
        <v>55.118000000000002</v>
      </c>
      <c r="C23" s="32">
        <f>'Ind T2'!C15</f>
        <v>57.090999999999902</v>
      </c>
      <c r="D23" s="32">
        <f>'Ind T2'!D15</f>
        <v>57.605999999999931</v>
      </c>
      <c r="E23" s="32">
        <f>'Ind T2'!E15</f>
        <v>59.736000000000082</v>
      </c>
      <c r="F23" s="32">
        <f>'Ind T2'!F15</f>
        <v>65.844000000000108</v>
      </c>
      <c r="H23" s="11">
        <f t="shared" si="0"/>
        <v>1.9729999999998995</v>
      </c>
      <c r="I23" s="31">
        <f t="shared" si="1"/>
        <v>0.51500000000002899</v>
      </c>
      <c r="J23" s="11">
        <f t="shared" si="2"/>
        <v>2.1300000000001518</v>
      </c>
      <c r="K23" s="11">
        <f t="shared" si="3"/>
        <v>6.1080000000000254</v>
      </c>
      <c r="L23" s="31">
        <f t="shared" si="4"/>
        <v>8.2380000000001772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219.57900000000012</v>
      </c>
      <c r="C25" s="31">
        <f>'Ind T1'!C11</f>
        <v>222.5789999999997</v>
      </c>
      <c r="D25" s="31">
        <f>'Ind T1'!D11</f>
        <v>220.46500000000003</v>
      </c>
      <c r="E25" s="31">
        <f>'Ind T1'!E11</f>
        <v>226.613</v>
      </c>
      <c r="F25" s="31">
        <f>'Ind T1'!F11</f>
        <v>238.18299999999999</v>
      </c>
      <c r="H25" s="31">
        <f t="shared" si="0"/>
        <v>2.9999999999995737</v>
      </c>
      <c r="I25" s="31">
        <f t="shared" si="1"/>
        <v>-2.1139999999996633</v>
      </c>
      <c r="J25" s="31">
        <f t="shared" si="2"/>
        <v>6.1479999999999677</v>
      </c>
      <c r="K25" s="31">
        <f t="shared" si="3"/>
        <v>11.569999999999993</v>
      </c>
      <c r="L25" s="31">
        <f t="shared" si="4"/>
        <v>17.717999999999961</v>
      </c>
    </row>
    <row r="26" spans="1:12" x14ac:dyDescent="0.2">
      <c r="A26" s="10" t="str">
        <f>'Ind T2'!A16</f>
        <v>Media</v>
      </c>
      <c r="B26" s="11">
        <f>'Ind T2'!B16</f>
        <v>7.31200000000001</v>
      </c>
      <c r="C26" s="11">
        <f>'Ind T2'!C16</f>
        <v>5.5649999999999924</v>
      </c>
      <c r="D26" s="11">
        <f>'Ind T2'!D16</f>
        <v>5.9099999999999975</v>
      </c>
      <c r="E26" s="11">
        <f>'Ind T2'!E16</f>
        <v>5.7460000000000031</v>
      </c>
      <c r="F26" s="11">
        <f>'Ind T2'!F16</f>
        <v>5.6849999999999765</v>
      </c>
      <c r="H26" s="11">
        <f t="shared" si="0"/>
        <v>-1.7470000000000176</v>
      </c>
      <c r="I26" s="31">
        <f t="shared" si="1"/>
        <v>0.34500000000000508</v>
      </c>
      <c r="J26" s="11">
        <f t="shared" si="2"/>
        <v>-0.16399999999999437</v>
      </c>
      <c r="K26" s="11">
        <f t="shared" si="3"/>
        <v>-6.1000000000026589E-2</v>
      </c>
      <c r="L26" s="31">
        <f t="shared" si="4"/>
        <v>-0.22500000000002096</v>
      </c>
    </row>
    <row r="27" spans="1:12" x14ac:dyDescent="0.2">
      <c r="A27" s="10" t="str">
        <f>'Ind T2'!A17</f>
        <v>Information technology</v>
      </c>
      <c r="B27" s="11">
        <f>'Ind T2'!B17</f>
        <v>13.881999999999961</v>
      </c>
      <c r="C27" s="11">
        <f>'Ind T2'!C17</f>
        <v>13.030000000000026</v>
      </c>
      <c r="D27" s="11">
        <f>'Ind T2'!D17</f>
        <v>12.944000000000008</v>
      </c>
      <c r="E27" s="11">
        <f>'Ind T2'!E17</f>
        <v>13.419000000000016</v>
      </c>
      <c r="F27" s="11">
        <f>'Ind T2'!F17</f>
        <v>13.984000000000023</v>
      </c>
      <c r="H27" s="11">
        <f t="shared" si="0"/>
        <v>-0.85199999999993459</v>
      </c>
      <c r="I27" s="31">
        <f t="shared" si="1"/>
        <v>-8.6000000000018062E-2</v>
      </c>
      <c r="J27" s="11">
        <f t="shared" si="2"/>
        <v>0.47500000000000853</v>
      </c>
      <c r="K27" s="11">
        <f t="shared" si="3"/>
        <v>0.56500000000000661</v>
      </c>
      <c r="L27" s="31">
        <f t="shared" si="4"/>
        <v>1.0400000000000151</v>
      </c>
    </row>
    <row r="28" spans="1:12" x14ac:dyDescent="0.2">
      <c r="A28" s="10" t="str">
        <f>'Ind T2'!A18</f>
        <v>Finance and insurance</v>
      </c>
      <c r="B28" s="11">
        <f>'Ind T2'!B18</f>
        <v>23.159000000000045</v>
      </c>
      <c r="C28" s="11">
        <f>'Ind T2'!C18</f>
        <v>23.675999999999942</v>
      </c>
      <c r="D28" s="11">
        <f>'Ind T2'!D18</f>
        <v>24.293999999999969</v>
      </c>
      <c r="E28" s="11">
        <f>'Ind T2'!E18</f>
        <v>23.858000000000008</v>
      </c>
      <c r="F28" s="11">
        <f>'Ind T2'!F18</f>
        <v>22.250000000000043</v>
      </c>
      <c r="H28" s="11">
        <f t="shared" si="0"/>
        <v>0.51699999999989643</v>
      </c>
      <c r="I28" s="31">
        <f t="shared" si="1"/>
        <v>0.61800000000002697</v>
      </c>
      <c r="J28" s="11">
        <f t="shared" si="2"/>
        <v>-0.43599999999996086</v>
      </c>
      <c r="K28" s="11">
        <f t="shared" si="3"/>
        <v>-1.607999999999965</v>
      </c>
      <c r="L28" s="31">
        <f t="shared" si="4"/>
        <v>-2.0439999999999259</v>
      </c>
    </row>
    <row r="29" spans="1:12" x14ac:dyDescent="0.2">
      <c r="A29" s="10" t="str">
        <f>'Ind T2'!A19</f>
        <v>Real estate</v>
      </c>
      <c r="B29" s="11">
        <f>'Ind T2'!B19</f>
        <v>10.98000000000002</v>
      </c>
      <c r="C29" s="11">
        <f>'Ind T2'!C19</f>
        <v>11.33800000000001</v>
      </c>
      <c r="D29" s="11">
        <f>'Ind T2'!D19</f>
        <v>11.589000000000011</v>
      </c>
      <c r="E29" s="11">
        <f>'Ind T2'!E19</f>
        <v>11.860000000000023</v>
      </c>
      <c r="F29" s="11">
        <f>'Ind T2'!F19</f>
        <v>13.515000000000027</v>
      </c>
      <c r="H29" s="11">
        <f t="shared" ref="H29:H31" si="9">C29-B29</f>
        <v>0.35799999999998988</v>
      </c>
      <c r="I29" s="31">
        <f t="shared" ref="I29:I31" si="10">D29-C29</f>
        <v>0.25100000000000122</v>
      </c>
      <c r="J29" s="11">
        <f t="shared" ref="J29:J31" si="11">E29-D29</f>
        <v>0.27100000000001145</v>
      </c>
      <c r="K29" s="11">
        <f t="shared" ref="K29:K31" si="12">F29-E29</f>
        <v>1.6550000000000047</v>
      </c>
      <c r="L29" s="31">
        <f t="shared" si="4"/>
        <v>1.9260000000000161</v>
      </c>
    </row>
    <row r="30" spans="1:12" x14ac:dyDescent="0.2">
      <c r="A30" s="10" t="str">
        <f>'Ind T2'!A20</f>
        <v>Professional services</v>
      </c>
      <c r="B30" s="11">
        <f>'Ind T2'!B20</f>
        <v>49.270000000000039</v>
      </c>
      <c r="C30" s="11">
        <f>'Ind T2'!C20</f>
        <v>57.925999999999867</v>
      </c>
      <c r="D30" s="11">
        <f>'Ind T2'!D20</f>
        <v>54.007999999999967</v>
      </c>
      <c r="E30" s="11">
        <f>'Ind T2'!E20</f>
        <v>56.813999999999908</v>
      </c>
      <c r="F30" s="11">
        <f>'Ind T2'!F20</f>
        <v>61.303999999999981</v>
      </c>
      <c r="H30" s="11">
        <f t="shared" si="9"/>
        <v>8.6559999999998283</v>
      </c>
      <c r="I30" s="31">
        <f t="shared" si="10"/>
        <v>-3.9179999999998998</v>
      </c>
      <c r="J30" s="11">
        <f t="shared" si="11"/>
        <v>2.8059999999999405</v>
      </c>
      <c r="K30" s="11">
        <f t="shared" si="12"/>
        <v>4.490000000000073</v>
      </c>
      <c r="L30" s="31">
        <f t="shared" si="4"/>
        <v>7.2960000000000136</v>
      </c>
    </row>
    <row r="31" spans="1:12" x14ac:dyDescent="0.2">
      <c r="A31" s="10" t="str">
        <f>'Ind T2'!A21</f>
        <v>Support services</v>
      </c>
      <c r="B31" s="11">
        <f>'Ind T2'!B21</f>
        <v>69.044999999999987</v>
      </c>
      <c r="C31" s="11">
        <f>'Ind T2'!C21</f>
        <v>66.514999999999873</v>
      </c>
      <c r="D31" s="11">
        <f>'Ind T2'!D21</f>
        <v>62.144000000000077</v>
      </c>
      <c r="E31" s="11">
        <f>'Ind T2'!E21</f>
        <v>66.397999999999996</v>
      </c>
      <c r="F31" s="11">
        <f>'Ind T2'!F21</f>
        <v>71.947999999999936</v>
      </c>
      <c r="H31" s="11">
        <f t="shared" si="9"/>
        <v>-2.5300000000001148</v>
      </c>
      <c r="I31" s="31">
        <f t="shared" si="10"/>
        <v>-4.3709999999997962</v>
      </c>
      <c r="J31" s="11">
        <f t="shared" si="11"/>
        <v>4.2539999999999196</v>
      </c>
      <c r="K31" s="11">
        <f t="shared" si="12"/>
        <v>5.5499999999999403</v>
      </c>
      <c r="L31" s="31">
        <f t="shared" si="4"/>
        <v>9.8039999999998599</v>
      </c>
    </row>
    <row r="32" spans="1:12" x14ac:dyDescent="0.2">
      <c r="A32" s="10" t="str">
        <f>'Ind T2'!A25</f>
        <v>Arts and entertainment</v>
      </c>
      <c r="B32" s="11">
        <f>'Ind T2'!B25</f>
        <v>22.307000000000073</v>
      </c>
      <c r="C32" s="11">
        <f>'Ind T2'!C25</f>
        <v>24.71599999999998</v>
      </c>
      <c r="D32" s="11">
        <f>'Ind T2'!D25</f>
        <v>27.991000000000007</v>
      </c>
      <c r="E32" s="11">
        <f>'Ind T2'!E25</f>
        <v>26.947000000000024</v>
      </c>
      <c r="F32" s="11">
        <f>'Ind T2'!F25</f>
        <v>27.82500000000001</v>
      </c>
      <c r="H32" s="11">
        <f t="shared" ref="H32" si="13">C32-B32</f>
        <v>2.4089999999999065</v>
      </c>
      <c r="I32" s="31">
        <f t="shared" ref="I32:I33" si="14">D32-C32</f>
        <v>3.275000000000027</v>
      </c>
      <c r="J32" s="11">
        <f t="shared" ref="J32:J33" si="15">E32-D32</f>
        <v>-1.0439999999999827</v>
      </c>
      <c r="K32" s="11">
        <f t="shared" ref="K32:K33" si="16">F32-E32</f>
        <v>0.8779999999999859</v>
      </c>
      <c r="L32" s="31">
        <f t="shared" si="4"/>
        <v>-0.16599999999999682</v>
      </c>
    </row>
    <row r="33" spans="1:12" x14ac:dyDescent="0.2">
      <c r="A33" s="10" t="str">
        <f>'Ind T2'!A26</f>
        <v>Other services</v>
      </c>
      <c r="B33" s="11">
        <f>'Ind T2'!B26</f>
        <v>23.624000000000006</v>
      </c>
      <c r="C33" s="11">
        <f>'Ind T2'!C26</f>
        <v>19.813000000000013</v>
      </c>
      <c r="D33" s="11">
        <f>'Ind T2'!D26</f>
        <v>21.585000000000004</v>
      </c>
      <c r="E33" s="11">
        <f>'Ind T2'!E26</f>
        <v>21.571000000000012</v>
      </c>
      <c r="F33" s="11">
        <f>'Ind T2'!F26</f>
        <v>21.671999999999983</v>
      </c>
      <c r="H33" s="11">
        <f>C33-B33</f>
        <v>-3.8109999999999928</v>
      </c>
      <c r="I33" s="31">
        <f t="shared" si="14"/>
        <v>1.7719999999999914</v>
      </c>
      <c r="J33" s="11">
        <f t="shared" si="15"/>
        <v>-1.3999999999992241E-2</v>
      </c>
      <c r="K33" s="11">
        <f t="shared" si="16"/>
        <v>0.10099999999997067</v>
      </c>
      <c r="L33" s="31">
        <f t="shared" si="4"/>
        <v>8.6999999999978428E-2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196.78600000000012</v>
      </c>
      <c r="C35" s="31">
        <f>'Ind T1'!C12</f>
        <v>208.01399999999998</v>
      </c>
      <c r="D35" s="31">
        <f>'Ind T1'!D12</f>
        <v>205.56600000000026</v>
      </c>
      <c r="E35" s="31">
        <f>'Ind T1'!E12</f>
        <v>214.97200000000012</v>
      </c>
      <c r="F35" s="31">
        <f>'Ind T1'!F12</f>
        <v>228.34800000000018</v>
      </c>
      <c r="H35" s="31">
        <f t="shared" si="0"/>
        <v>11.227999999999867</v>
      </c>
      <c r="I35" s="31">
        <f t="shared" si="1"/>
        <v>-2.4479999999997233</v>
      </c>
      <c r="J35" s="31">
        <f t="shared" si="2"/>
        <v>9.4059999999998638</v>
      </c>
      <c r="K35" s="31">
        <f t="shared" si="3"/>
        <v>13.376000000000062</v>
      </c>
      <c r="L35" s="31">
        <f t="shared" si="4"/>
        <v>22.781999999999925</v>
      </c>
    </row>
    <row r="36" spans="1:12" x14ac:dyDescent="0.2">
      <c r="A36" s="10" t="str">
        <f>'Ind T2'!A22</f>
        <v>Public admin. and defence</v>
      </c>
      <c r="B36" s="32">
        <f>'Ind T2'!B22</f>
        <v>34.151000000000003</v>
      </c>
      <c r="C36" s="32">
        <f>'Ind T2'!C22</f>
        <v>34.416000000000075</v>
      </c>
      <c r="D36" s="32">
        <f>'Ind T2'!D22</f>
        <v>35.151000000000018</v>
      </c>
      <c r="E36" s="32">
        <f>'Ind T2'!E22</f>
        <v>37.991000000000021</v>
      </c>
      <c r="F36" s="32">
        <f>'Ind T2'!F22</f>
        <v>39.761000000000074</v>
      </c>
      <c r="H36" s="11">
        <f t="shared" si="0"/>
        <v>0.26500000000007162</v>
      </c>
      <c r="I36" s="31">
        <f t="shared" si="1"/>
        <v>0.73499999999994259</v>
      </c>
      <c r="J36" s="11">
        <f t="shared" si="2"/>
        <v>2.8400000000000034</v>
      </c>
      <c r="K36" s="11">
        <f t="shared" si="3"/>
        <v>1.7700000000000529</v>
      </c>
      <c r="L36" s="31">
        <f t="shared" si="4"/>
        <v>4.6100000000000563</v>
      </c>
    </row>
    <row r="37" spans="1:12" x14ac:dyDescent="0.2">
      <c r="A37" s="10" t="str">
        <f>'Ind T2'!A23</f>
        <v>Education</v>
      </c>
      <c r="B37" s="32">
        <f>'Ind T2'!B23</f>
        <v>62.641000000000176</v>
      </c>
      <c r="C37" s="32">
        <f>'Ind T2'!C23</f>
        <v>65.989999999999966</v>
      </c>
      <c r="D37" s="32">
        <f>'Ind T2'!D23</f>
        <v>66.460000000000107</v>
      </c>
      <c r="E37" s="32">
        <f>'Ind T2'!E23</f>
        <v>65.419999999999945</v>
      </c>
      <c r="F37" s="32">
        <f>'Ind T2'!F23</f>
        <v>66.59399999999998</v>
      </c>
      <c r="H37" s="11">
        <f t="shared" si="0"/>
        <v>3.3489999999997906</v>
      </c>
      <c r="I37" s="31">
        <f t="shared" si="1"/>
        <v>0.47000000000014097</v>
      </c>
      <c r="J37" s="11">
        <f t="shared" si="2"/>
        <v>-1.0400000000001626</v>
      </c>
      <c r="K37" s="11">
        <f t="shared" si="3"/>
        <v>1.174000000000035</v>
      </c>
      <c r="L37" s="31">
        <f t="shared" si="4"/>
        <v>0.13399999999987244</v>
      </c>
    </row>
    <row r="38" spans="1:12" x14ac:dyDescent="0.2">
      <c r="A38" s="10" t="str">
        <f>'Ind T2'!A24</f>
        <v>Health and social work</v>
      </c>
      <c r="B38" s="32">
        <f>'Ind T2'!B24</f>
        <v>99.993999999999957</v>
      </c>
      <c r="C38" s="32">
        <f>'Ind T2'!C24</f>
        <v>107.60799999999995</v>
      </c>
      <c r="D38" s="32">
        <f>'Ind T2'!D24</f>
        <v>103.95500000000013</v>
      </c>
      <c r="E38" s="32">
        <f>'Ind T2'!E24</f>
        <v>111.56100000000015</v>
      </c>
      <c r="F38" s="32">
        <f>'Ind T2'!F24</f>
        <v>121.99300000000014</v>
      </c>
      <c r="H38" s="11">
        <f t="shared" si="0"/>
        <v>7.6139999999999901</v>
      </c>
      <c r="I38" s="31">
        <f t="shared" si="1"/>
        <v>-3.6529999999998211</v>
      </c>
      <c r="J38" s="11">
        <f t="shared" si="2"/>
        <v>7.606000000000023</v>
      </c>
      <c r="K38" s="11">
        <f t="shared" si="3"/>
        <v>10.431999999999988</v>
      </c>
      <c r="L38" s="31">
        <f t="shared" si="4"/>
        <v>18.038000000000011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794.68299999999999</v>
      </c>
      <c r="C40" s="33">
        <f>'Ind T1'!C14</f>
        <v>802.09799999999939</v>
      </c>
      <c r="D40" s="33">
        <f>'Ind T1'!D14</f>
        <v>788.61200000000008</v>
      </c>
      <c r="E40" s="33">
        <f>'Ind T1'!E14</f>
        <v>813.53399999999999</v>
      </c>
      <c r="F40" s="33">
        <f>'Ind T1'!F14</f>
        <v>848.76</v>
      </c>
      <c r="G40" s="24"/>
      <c r="H40" s="34">
        <f t="shared" si="0"/>
        <v>7.4149999999993952</v>
      </c>
      <c r="I40" s="34">
        <f>D40-C40</f>
        <v>-13.485999999999308</v>
      </c>
      <c r="J40" s="34">
        <f>E40-D40</f>
        <v>24.921999999999912</v>
      </c>
      <c r="K40" s="34">
        <f>F40-E40</f>
        <v>35.225999999999999</v>
      </c>
      <c r="L40" s="205">
        <f t="shared" si="4"/>
        <v>60.147999999999911</v>
      </c>
    </row>
    <row r="44" spans="1:12" ht="15.75" x14ac:dyDescent="0.25">
      <c r="A44" s="19" t="str">
        <f>CONCATENATE(A1," (Continued)")</f>
        <v>Industry Table 4  Employment by Industry Group in Sector (SIC 2007), 2015-2035, Norfolk and Suffolk 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-8.7436508224025822E-2</v>
      </c>
      <c r="C50" s="44">
        <f t="shared" ref="B50:E54" si="17">IF(AND(D$5-C$5 &lt;&gt; 0,C7&lt;&gt;0,D7&lt;&gt;0),(EXP(LN(D7/C7)/(D$5-C$5))-1)*100,0)</f>
        <v>-29.481173000173456</v>
      </c>
      <c r="D50" s="44">
        <f t="shared" si="17"/>
        <v>0.15307395645984823</v>
      </c>
      <c r="E50" s="44">
        <f t="shared" si="17"/>
        <v>-0.14649825248274073</v>
      </c>
      <c r="F50" s="44">
        <f>IF(AND(F$5-D$5 &lt;&gt; 0,D7&lt;&gt;0,F7&lt;&gt;0),(EXP(LN(F7/D7)/(F$5-D$5))-1)*100,0)</f>
        <v>-4.6740544696399766E-2</v>
      </c>
      <c r="H50" s="44">
        <f>(B7/B$40)*100</f>
        <v>3.6386836008823766</v>
      </c>
      <c r="I50" s="44">
        <f>(C7/C$40)*100</f>
        <v>3.592453789935889</v>
      </c>
      <c r="J50" s="44">
        <f>(D7/D$40)*100</f>
        <v>2.5766790259341708</v>
      </c>
      <c r="K50" s="44">
        <f>(E7/E$40)*100</f>
        <v>2.516920005801849</v>
      </c>
      <c r="L50" s="44">
        <f>(F7/F$40)*100</f>
        <v>2.3773504877703946</v>
      </c>
    </row>
    <row r="51" spans="1:12" x14ac:dyDescent="0.2">
      <c r="A51" t="str">
        <f>A8</f>
        <v>Agriculture</v>
      </c>
      <c r="B51" s="40">
        <f t="shared" si="17"/>
        <v>-1.8155834567422313</v>
      </c>
      <c r="C51" s="44">
        <f t="shared" si="17"/>
        <v>-41.106895782191444</v>
      </c>
      <c r="D51" s="40">
        <f t="shared" si="17"/>
        <v>0.89881607737829494</v>
      </c>
      <c r="E51" s="40">
        <f t="shared" si="17"/>
        <v>-0.20756257656415755</v>
      </c>
      <c r="F51" s="44">
        <f t="shared" ref="F51:F83" si="18">IF(AND(F$5-D$5 &lt;&gt; 0,D8&lt;&gt;0,F8&lt;&gt;0),(EXP(LN(F8/D8)/(F$5-D$5))-1)*100,0)</f>
        <v>0.15987573034761393</v>
      </c>
      <c r="H51" s="40">
        <f t="shared" ref="H51:L54" si="19">(B8/B$7)*100</f>
        <v>66.700096832203798</v>
      </c>
      <c r="I51" s="40">
        <f t="shared" si="19"/>
        <v>62.203713343744546</v>
      </c>
      <c r="J51" s="40">
        <f t="shared" si="19"/>
        <v>51.948818897637764</v>
      </c>
      <c r="K51" s="40">
        <f t="shared" si="19"/>
        <v>53.911896854854426</v>
      </c>
      <c r="L51" s="40">
        <f t="shared" si="19"/>
        <v>53.583110318168295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-1.6917538862956216</v>
      </c>
      <c r="C52" s="44">
        <f t="shared" si="17"/>
        <v>44.237918215613824</v>
      </c>
      <c r="D52" s="40">
        <f t="shared" si="17"/>
        <v>-5.5653088333117555</v>
      </c>
      <c r="E52" s="40">
        <f t="shared" si="17"/>
        <v>-4.1764852418288756</v>
      </c>
      <c r="F52" s="44">
        <f t="shared" si="18"/>
        <v>-4.6416811784597662</v>
      </c>
      <c r="H52" s="40">
        <f t="shared" si="19"/>
        <v>4.9799419006777956</v>
      </c>
      <c r="I52" s="40">
        <f t="shared" si="19"/>
        <v>4.6677077910810345</v>
      </c>
      <c r="J52" s="40">
        <f t="shared" si="19"/>
        <v>9.5472440944882102</v>
      </c>
      <c r="K52" s="40">
        <f t="shared" si="19"/>
        <v>7.1156475874194287</v>
      </c>
      <c r="L52" s="40">
        <f t="shared" si="19"/>
        <v>4.7130538209931583</v>
      </c>
    </row>
    <row r="53" spans="1:12" x14ac:dyDescent="0.2">
      <c r="A53" t="str">
        <f>A10</f>
        <v>Electricity and gas</v>
      </c>
      <c r="B53" s="40">
        <f t="shared" si="17"/>
        <v>3.9503540109398605</v>
      </c>
      <c r="C53" s="44">
        <f t="shared" si="17"/>
        <v>-18.547945205479365</v>
      </c>
      <c r="D53" s="40">
        <f t="shared" si="17"/>
        <v>-1.2554839966624209</v>
      </c>
      <c r="E53" s="40">
        <f t="shared" si="17"/>
        <v>-0.44223407400495462</v>
      </c>
      <c r="F53" s="44">
        <f t="shared" si="18"/>
        <v>-0.71405887545616942</v>
      </c>
      <c r="H53" s="40">
        <f t="shared" si="19"/>
        <v>10.810623876054738</v>
      </c>
      <c r="I53" s="40">
        <f t="shared" si="19"/>
        <v>12.667013708138123</v>
      </c>
      <c r="J53" s="40">
        <f t="shared" si="19"/>
        <v>14.630905511811026</v>
      </c>
      <c r="K53" s="40">
        <f t="shared" si="19"/>
        <v>13.630591912482922</v>
      </c>
      <c r="L53" s="40">
        <f t="shared" si="19"/>
        <v>13.23223312518585</v>
      </c>
    </row>
    <row r="54" spans="1:12" x14ac:dyDescent="0.2">
      <c r="A54" t="str">
        <f>A11</f>
        <v>Water and sewerage</v>
      </c>
      <c r="B54" s="40">
        <f t="shared" si="17"/>
        <v>3.8813026289164831</v>
      </c>
      <c r="C54" s="44">
        <f t="shared" si="17"/>
        <v>-17.72388059701483</v>
      </c>
      <c r="D54" s="40">
        <f t="shared" si="17"/>
        <v>1.3562372014479962</v>
      </c>
      <c r="E54" s="40">
        <f t="shared" si="17"/>
        <v>1.0230872223827125</v>
      </c>
      <c r="F54" s="44">
        <f t="shared" si="18"/>
        <v>1.1340153664555874</v>
      </c>
      <c r="H54" s="40">
        <f t="shared" si="19"/>
        <v>17.509337391063656</v>
      </c>
      <c r="I54" s="40">
        <f t="shared" si="19"/>
        <v>20.461565157036272</v>
      </c>
      <c r="J54" s="40">
        <f t="shared" si="19"/>
        <v>23.873031496063007</v>
      </c>
      <c r="K54" s="40">
        <f t="shared" si="19"/>
        <v>25.34186364524323</v>
      </c>
      <c r="L54" s="40">
        <f t="shared" si="19"/>
        <v>28.471602735652692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0.46866298251047045</v>
      </c>
      <c r="C56" s="44">
        <f t="shared" si="20"/>
        <v>-3.3257029326652199</v>
      </c>
      <c r="D56" s="44">
        <f t="shared" si="20"/>
        <v>-0.33885361970013017</v>
      </c>
      <c r="E56" s="44">
        <f t="shared" si="20"/>
        <v>-0.58419979305236458</v>
      </c>
      <c r="F56" s="44">
        <f t="shared" si="18"/>
        <v>-0.50248491925776184</v>
      </c>
      <c r="H56" s="44">
        <f>(B13/B$40)*100</f>
        <v>8.5785149550197897</v>
      </c>
      <c r="I56" s="44">
        <f>(C13/C$40)*100</f>
        <v>8.6596650284628609</v>
      </c>
      <c r="J56" s="44">
        <f>(D13/D$40)*100</f>
        <v>8.5148336571089533</v>
      </c>
      <c r="K56" s="44">
        <f>(E13/E$40)*100</f>
        <v>8.1150879987806217</v>
      </c>
      <c r="L56" s="44">
        <f>(F13/F$40)*100</f>
        <v>7.335642584476167</v>
      </c>
    </row>
    <row r="57" spans="1:12" x14ac:dyDescent="0.2">
      <c r="A57" t="str">
        <f>A14</f>
        <v>Food drink and tobacco</v>
      </c>
      <c r="B57" s="40">
        <f t="shared" si="20"/>
        <v>2.5974812976668149</v>
      </c>
      <c r="C57" s="44">
        <f t="shared" si="20"/>
        <v>-3.8644698669876409</v>
      </c>
      <c r="D57" s="40">
        <f t="shared" si="20"/>
        <v>1.6131133942770104</v>
      </c>
      <c r="E57" s="40">
        <f t="shared" si="20"/>
        <v>0.67253861870992804</v>
      </c>
      <c r="F57" s="44">
        <f t="shared" si="18"/>
        <v>0.98509216858129189</v>
      </c>
      <c r="H57" s="40">
        <f t="shared" ref="H57:L59" si="21">(B14/B$13)*100</f>
        <v>24.185882767118517</v>
      </c>
      <c r="I57" s="40">
        <f t="shared" si="21"/>
        <v>26.301847132840926</v>
      </c>
      <c r="J57" s="40">
        <f t="shared" si="21"/>
        <v>26.155266645817498</v>
      </c>
      <c r="K57" s="40">
        <f t="shared" si="21"/>
        <v>28.81897635529166</v>
      </c>
      <c r="L57" s="40">
        <f t="shared" si="21"/>
        <v>32.676431852494318</v>
      </c>
    </row>
    <row r="58" spans="1:12" x14ac:dyDescent="0.2">
      <c r="A58" t="str">
        <f>A15</f>
        <v>Engineering</v>
      </c>
      <c r="B58" s="40">
        <f t="shared" si="20"/>
        <v>1.3418662761788269</v>
      </c>
      <c r="C58" s="44">
        <f t="shared" si="20"/>
        <v>-6.9629502278004241</v>
      </c>
      <c r="D58" s="40">
        <f t="shared" si="20"/>
        <v>-0.11483425684183368</v>
      </c>
      <c r="E58" s="40">
        <f t="shared" si="20"/>
        <v>-1.5785991362733287</v>
      </c>
      <c r="F58" s="44">
        <f t="shared" si="18"/>
        <v>-1.0930765793205621</v>
      </c>
      <c r="H58" s="40">
        <f t="shared" si="21"/>
        <v>16.178196326937748</v>
      </c>
      <c r="I58" s="40">
        <f t="shared" si="21"/>
        <v>16.748009617184238</v>
      </c>
      <c r="J58" s="40">
        <f t="shared" si="21"/>
        <v>16.117887086926036</v>
      </c>
      <c r="K58" s="40">
        <f t="shared" si="21"/>
        <v>16.299853072600339</v>
      </c>
      <c r="L58" s="40">
        <f t="shared" si="21"/>
        <v>14.740933474671527</v>
      </c>
    </row>
    <row r="59" spans="1:12" x14ac:dyDescent="0.2">
      <c r="A59" t="str">
        <f>A16</f>
        <v>Rest of manufacturing</v>
      </c>
      <c r="B59" s="40">
        <f t="shared" si="20"/>
        <v>-0.68214177705757661</v>
      </c>
      <c r="C59" s="44">
        <f t="shared" si="20"/>
        <v>-2.0072300730589743</v>
      </c>
      <c r="D59" s="40">
        <f t="shared" si="20"/>
        <v>-1.3413916139883963</v>
      </c>
      <c r="E59" s="40">
        <f t="shared" si="20"/>
        <v>-1.0086355905510214</v>
      </c>
      <c r="F59" s="44">
        <f t="shared" si="18"/>
        <v>-1.1196787807347452</v>
      </c>
      <c r="H59" s="40">
        <f t="shared" si="21"/>
        <v>59.635920905943721</v>
      </c>
      <c r="I59" s="40">
        <f t="shared" si="21"/>
        <v>56.950143249974836</v>
      </c>
      <c r="J59" s="40">
        <f t="shared" si="21"/>
        <v>57.726846267256462</v>
      </c>
      <c r="K59" s="40">
        <f t="shared" si="21"/>
        <v>54.881170572107997</v>
      </c>
      <c r="L59" s="40">
        <f t="shared" si="21"/>
        <v>52.58263467283416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-1.8809664686427308</v>
      </c>
      <c r="C61" s="44">
        <f>IF(AND(D$5-C$5 &lt;&gt; 0,C18&lt;&gt;0,D18&lt;&gt;0),(EXP(LN(D18/C18)/(D$5-C$5))-1)*100,0)</f>
        <v>9.8271316595006866</v>
      </c>
      <c r="D61" s="44">
        <f>IF(AND(E$5-D$5 &lt;&gt; 0,D18&lt;&gt;0,E18&lt;&gt;0),(EXP(LN(E18/D18)/(E$5-D$5))-1)*100,0)</f>
        <v>1.3724496958142263</v>
      </c>
      <c r="E61" s="44">
        <f>IF(AND(F$5-E$5 &lt;&gt; 0,E18&lt;&gt;0,F18&lt;&gt;0),(EXP(LN(F18/E18)/(F$5-E$5))-1)*100,0)</f>
        <v>0.82596348605625813</v>
      </c>
      <c r="F61" s="44">
        <f t="shared" si="18"/>
        <v>1.0077974315649607</v>
      </c>
      <c r="H61" s="44">
        <f>(B18/B$40)*100</f>
        <v>7.673122490351501</v>
      </c>
      <c r="I61" s="44">
        <f>(C18/C$40)*100</f>
        <v>7.0461464808539471</v>
      </c>
      <c r="J61" s="44">
        <f>(D18/D$40)*100</f>
        <v>7.8709175107657288</v>
      </c>
      <c r="K61" s="44">
        <f>(E18/E$40)*100</f>
        <v>8.1679438105844415</v>
      </c>
      <c r="L61" s="44">
        <f>(F18/F$40)*100</f>
        <v>8.5001649465101892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-0.40414048807186909</v>
      </c>
      <c r="C63" s="44">
        <f t="shared" si="22"/>
        <v>-1.6948605073968004</v>
      </c>
      <c r="D63" s="44">
        <f t="shared" si="22"/>
        <v>0.55372592926001829</v>
      </c>
      <c r="E63" s="44">
        <f t="shared" si="22"/>
        <v>0.38758971113173057</v>
      </c>
      <c r="F63" s="44">
        <f t="shared" si="18"/>
        <v>0.44293792892420303</v>
      </c>
      <c r="H63" s="44">
        <f>(B20/B$40)*100</f>
        <v>27.715831344070509</v>
      </c>
      <c r="I63" s="44">
        <f>(C20/C$40)*100</f>
        <v>27.0183942610504</v>
      </c>
      <c r="J63" s="44">
        <f>(D20/D$40)*100</f>
        <v>27.014678954923326</v>
      </c>
      <c r="K63" s="44">
        <f>(E20/E$40)*100</f>
        <v>26.920202474635346</v>
      </c>
      <c r="L63" s="44">
        <f>(F20/F$40)*100</f>
        <v>26.820656015834871</v>
      </c>
    </row>
    <row r="64" spans="1:12" x14ac:dyDescent="0.2">
      <c r="A64" t="str">
        <f>A21</f>
        <v>Wholesale and retail trade</v>
      </c>
      <c r="B64" s="40">
        <f t="shared" si="22"/>
        <v>-1.7024491931585728</v>
      </c>
      <c r="C64" s="44">
        <f t="shared" si="22"/>
        <v>-2.3122601019643252</v>
      </c>
      <c r="D64" s="40">
        <f t="shared" si="22"/>
        <v>0.27328979871779069</v>
      </c>
      <c r="E64" s="40">
        <f t="shared" si="22"/>
        <v>0.1502028426380031</v>
      </c>
      <c r="F64" s="44">
        <f t="shared" si="18"/>
        <v>0.19121503093573189</v>
      </c>
      <c r="H64" s="40">
        <f t="shared" ref="H64:L66" si="23">(B21/B$20)*100</f>
        <v>57.899778890639396</v>
      </c>
      <c r="I64" s="40">
        <f t="shared" si="23"/>
        <v>54.939228660815623</v>
      </c>
      <c r="J64" s="40">
        <f t="shared" si="23"/>
        <v>54.594186095634242</v>
      </c>
      <c r="K64" s="40">
        <f t="shared" si="23"/>
        <v>53.837127006232713</v>
      </c>
      <c r="L64" s="40">
        <f t="shared" si="23"/>
        <v>52.577500735801216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1.907675073853099</v>
      </c>
      <c r="C65" s="44">
        <f t="shared" si="22"/>
        <v>-3.5377939943794345</v>
      </c>
      <c r="D65" s="40">
        <f t="shared" si="22"/>
        <v>1.1176797999434385</v>
      </c>
      <c r="E65" s="40">
        <f t="shared" si="22"/>
        <v>0.17914508096394943</v>
      </c>
      <c r="F65" s="44">
        <f t="shared" si="18"/>
        <v>0.49101807147415855</v>
      </c>
      <c r="H65" s="40">
        <f t="shared" si="23"/>
        <v>17.075363332167999</v>
      </c>
      <c r="I65" s="40">
        <f t="shared" si="23"/>
        <v>18.716834168535538</v>
      </c>
      <c r="J65" s="40">
        <f t="shared" si="23"/>
        <v>18.365948338582662</v>
      </c>
      <c r="K65" s="40">
        <f t="shared" si="23"/>
        <v>18.886783406771521</v>
      </c>
      <c r="L65" s="40">
        <f t="shared" si="23"/>
        <v>18.49826263052233</v>
      </c>
    </row>
    <row r="66" spans="1:12" x14ac:dyDescent="0.2">
      <c r="A66" t="str">
        <f>A23</f>
        <v>Accommodation and food</v>
      </c>
      <c r="B66" s="40">
        <f t="shared" si="22"/>
        <v>0.88313039971130713</v>
      </c>
      <c r="C66" s="44">
        <f t="shared" si="22"/>
        <v>0.90206862727930659</v>
      </c>
      <c r="D66" s="40">
        <f t="shared" si="22"/>
        <v>0.72880544915427947</v>
      </c>
      <c r="E66" s="40">
        <f t="shared" si="22"/>
        <v>0.97828880443664445</v>
      </c>
      <c r="F66" s="44">
        <f t="shared" si="18"/>
        <v>0.89505910413987255</v>
      </c>
      <c r="H66" s="40">
        <f t="shared" si="23"/>
        <v>25.024857777192612</v>
      </c>
      <c r="I66" s="40">
        <f t="shared" si="23"/>
        <v>26.343937170648847</v>
      </c>
      <c r="J66" s="40">
        <f t="shared" si="23"/>
        <v>27.039865565783082</v>
      </c>
      <c r="K66" s="40">
        <f t="shared" si="23"/>
        <v>27.276089586995777</v>
      </c>
      <c r="L66" s="40">
        <f t="shared" si="23"/>
        <v>28.924236633676454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0.33982655867432765</v>
      </c>
      <c r="C68" s="44">
        <f t="shared" si="24"/>
        <v>-0.94977513601897101</v>
      </c>
      <c r="D68" s="44">
        <f t="shared" si="24"/>
        <v>0.55161109500827532</v>
      </c>
      <c r="E68" s="44">
        <f t="shared" si="24"/>
        <v>0.49919754993039689</v>
      </c>
      <c r="F68" s="44">
        <f t="shared" si="18"/>
        <v>0.51666569524275729</v>
      </c>
      <c r="H68" s="44">
        <f>(B25/B$40)*100</f>
        <v>27.631017651063395</v>
      </c>
      <c r="I68" s="44">
        <f>(C25/C$40)*100</f>
        <v>27.749601669621399</v>
      </c>
      <c r="J68" s="44">
        <f>(D25/D$40)*100</f>
        <v>27.95607979589456</v>
      </c>
      <c r="K68" s="44">
        <f>(E25/E$40)*100</f>
        <v>27.855381582085077</v>
      </c>
      <c r="L68" s="44">
        <f>(F25/F$40)*100</f>
        <v>28.06246759979264</v>
      </c>
    </row>
    <row r="69" spans="1:12" x14ac:dyDescent="0.2">
      <c r="A69" t="str">
        <f>A26</f>
        <v>Media</v>
      </c>
      <c r="B69" s="40">
        <f t="shared" si="24"/>
        <v>-6.5977697310731998</v>
      </c>
      <c r="C69" s="44">
        <f t="shared" si="24"/>
        <v>6.1994609164421455</v>
      </c>
      <c r="D69" s="40">
        <f t="shared" si="24"/>
        <v>-0.56125645490021636</v>
      </c>
      <c r="E69" s="40">
        <f t="shared" si="24"/>
        <v>-0.10667139911697543</v>
      </c>
      <c r="F69" s="44">
        <f t="shared" si="18"/>
        <v>-0.25843018752487179</v>
      </c>
      <c r="H69" s="40">
        <f t="shared" ref="H69:L71" si="25">(B26/B$25)*100</f>
        <v>3.3300087895472732</v>
      </c>
      <c r="I69" s="40">
        <f t="shared" si="25"/>
        <v>2.5002358713086141</v>
      </c>
      <c r="J69" s="40">
        <f t="shared" si="25"/>
        <v>2.6806976164016949</v>
      </c>
      <c r="K69" s="40">
        <f t="shared" si="25"/>
        <v>2.5356003406688954</v>
      </c>
      <c r="L69" s="40">
        <f t="shared" si="25"/>
        <v>2.3868202180676104</v>
      </c>
    </row>
    <row r="70" spans="1:12" x14ac:dyDescent="0.2">
      <c r="A70" t="str">
        <f>A27</f>
        <v>Information technology</v>
      </c>
      <c r="B70" s="40">
        <f t="shared" si="24"/>
        <v>-1.5709952303630925</v>
      </c>
      <c r="C70" s="44">
        <f t="shared" si="24"/>
        <v>-0.66001534919430949</v>
      </c>
      <c r="D70" s="40">
        <f t="shared" si="24"/>
        <v>0.72338896397230457</v>
      </c>
      <c r="E70" s="40">
        <f t="shared" si="24"/>
        <v>0.41327368808068421</v>
      </c>
      <c r="F70" s="44">
        <f t="shared" si="18"/>
        <v>0.51653921151444404</v>
      </c>
      <c r="H70" s="40">
        <f t="shared" si="25"/>
        <v>6.3220981970042462</v>
      </c>
      <c r="I70" s="40">
        <f t="shared" si="25"/>
        <v>5.8541012404584638</v>
      </c>
      <c r="J70" s="40">
        <f t="shared" si="25"/>
        <v>5.8712267253305539</v>
      </c>
      <c r="K70" s="40">
        <f t="shared" si="25"/>
        <v>5.9215490726480899</v>
      </c>
      <c r="L70" s="40">
        <f t="shared" si="25"/>
        <v>5.8711159066768088</v>
      </c>
    </row>
    <row r="71" spans="1:12" x14ac:dyDescent="0.2">
      <c r="A71" t="str">
        <f>A28</f>
        <v>Finance and insurance</v>
      </c>
      <c r="B71" s="40">
        <f t="shared" si="24"/>
        <v>0.55348617987489579</v>
      </c>
      <c r="C71" s="44">
        <f t="shared" si="24"/>
        <v>2.6102382159149728</v>
      </c>
      <c r="D71" s="40">
        <f t="shared" si="24"/>
        <v>-0.36154116874002051</v>
      </c>
      <c r="E71" s="40">
        <f t="shared" si="24"/>
        <v>-0.69534701946630806</v>
      </c>
      <c r="F71" s="44">
        <f t="shared" si="18"/>
        <v>-0.58420284422188162</v>
      </c>
      <c r="H71" s="40">
        <f t="shared" si="25"/>
        <v>10.547001307046681</v>
      </c>
      <c r="I71" s="40">
        <f t="shared" si="25"/>
        <v>10.637122100467687</v>
      </c>
      <c r="J71" s="40">
        <f t="shared" si="25"/>
        <v>11.019436191685738</v>
      </c>
      <c r="K71" s="40">
        <f t="shared" si="25"/>
        <v>10.528080913275058</v>
      </c>
      <c r="L71" s="40">
        <f t="shared" si="25"/>
        <v>9.3415567021995862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0.80533753215601411</v>
      </c>
      <c r="C72" s="44">
        <f t="shared" si="27"/>
        <v>2.2137943199858956</v>
      </c>
      <c r="D72" s="40">
        <f t="shared" si="27"/>
        <v>0.46337068139032933</v>
      </c>
      <c r="E72" s="40">
        <f t="shared" si="27"/>
        <v>1.3148570736809972</v>
      </c>
      <c r="F72" s="44">
        <f t="shared" si="18"/>
        <v>1.030229409774619</v>
      </c>
      <c r="H72" s="40">
        <f t="shared" ref="H72:L72" si="28">(B29/B$25)*100</f>
        <v>5.000478187804851</v>
      </c>
      <c r="I72" s="40">
        <f t="shared" si="28"/>
        <v>5.0939217086966995</v>
      </c>
      <c r="J72" s="40">
        <f t="shared" si="28"/>
        <v>5.2566166965277983</v>
      </c>
      <c r="K72" s="40">
        <f t="shared" si="28"/>
        <v>5.2335920710638941</v>
      </c>
      <c r="L72" s="40">
        <f t="shared" si="28"/>
        <v>5.6742084867517955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4.1292509722205439</v>
      </c>
      <c r="C73" s="44">
        <f t="shared" si="29"/>
        <v>-6.7638020923245339</v>
      </c>
      <c r="D73" s="40">
        <f t="shared" si="29"/>
        <v>1.0181601441571653</v>
      </c>
      <c r="E73" s="40">
        <f t="shared" si="29"/>
        <v>0.76352328085314003</v>
      </c>
      <c r="F73" s="44">
        <f t="shared" si="18"/>
        <v>0.84833083703619305</v>
      </c>
      <c r="H73" s="40">
        <f t="shared" ref="H73:L73" si="30">(B30/B$25)*100</f>
        <v>22.438393471142508</v>
      </c>
      <c r="I73" s="40">
        <f t="shared" si="30"/>
        <v>26.024916995763274</v>
      </c>
      <c r="J73" s="40">
        <f t="shared" si="30"/>
        <v>24.497312498582524</v>
      </c>
      <c r="K73" s="40">
        <f t="shared" si="30"/>
        <v>25.070935912767538</v>
      </c>
      <c r="L73" s="40">
        <f t="shared" si="30"/>
        <v>25.73819290209628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-0.92893300512424393</v>
      </c>
      <c r="C74" s="44">
        <f t="shared" si="31"/>
        <v>-6.5714500488608607</v>
      </c>
      <c r="D74" s="40">
        <f t="shared" si="31"/>
        <v>1.3330603240258476</v>
      </c>
      <c r="E74" s="40">
        <f t="shared" si="31"/>
        <v>0.8059978170118498</v>
      </c>
      <c r="F74" s="44">
        <f t="shared" si="18"/>
        <v>0.98138001258929464</v>
      </c>
      <c r="H74" s="40">
        <f>(B31/B$25)*100</f>
        <v>31.444263795718147</v>
      </c>
      <c r="I74" s="40">
        <f t="shared" ref="I74:L74" si="32">(C31/C$25)*100</f>
        <v>29.883771604688658</v>
      </c>
      <c r="J74" s="40">
        <f t="shared" si="32"/>
        <v>28.187694191821862</v>
      </c>
      <c r="K74" s="40">
        <f t="shared" si="32"/>
        <v>29.300172540851584</v>
      </c>
      <c r="L74" s="40">
        <f t="shared" si="32"/>
        <v>30.207025690330518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2.5969038262344313</v>
      </c>
      <c r="C75" s="44">
        <f t="shared" si="33"/>
        <v>13.250525975076988</v>
      </c>
      <c r="D75" s="40">
        <f t="shared" si="33"/>
        <v>-0.75733874859615913</v>
      </c>
      <c r="E75" s="40">
        <f t="shared" si="33"/>
        <v>0.32114379789589531</v>
      </c>
      <c r="F75" s="44">
        <f t="shared" si="18"/>
        <v>-3.9646357240130659E-2</v>
      </c>
      <c r="H75" s="40">
        <f t="shared" ref="H75:L75" si="34">(B32/B$25)*100</f>
        <v>10.158986059686974</v>
      </c>
      <c r="I75" s="40">
        <f t="shared" si="34"/>
        <v>11.104371930865002</v>
      </c>
      <c r="J75" s="40">
        <f t="shared" si="34"/>
        <v>12.69634635883247</v>
      </c>
      <c r="K75" s="40">
        <f t="shared" si="34"/>
        <v>11.891197768883526</v>
      </c>
      <c r="L75" s="40">
        <f t="shared" si="34"/>
        <v>11.6821939433125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-4.3028065147725059</v>
      </c>
      <c r="C76" s="44">
        <f t="shared" si="35"/>
        <v>8.9436228738706482</v>
      </c>
      <c r="D76" s="40">
        <f t="shared" si="35"/>
        <v>-1.2975338027410022E-2</v>
      </c>
      <c r="E76" s="40">
        <f t="shared" si="35"/>
        <v>4.6723759851885482E-2</v>
      </c>
      <c r="F76" s="44">
        <f t="shared" si="18"/>
        <v>2.6820101115188066E-2</v>
      </c>
      <c r="H76" s="40">
        <f t="shared" ref="H76:L76" si="36">(B33/B$25)*100</f>
        <v>10.758770192049328</v>
      </c>
      <c r="I76" s="40">
        <f t="shared" si="36"/>
        <v>8.9015585477516037</v>
      </c>
      <c r="J76" s="40">
        <f t="shared" si="36"/>
        <v>9.7906697208173625</v>
      </c>
      <c r="K76" s="40">
        <f t="shared" si="36"/>
        <v>9.5188713798414089</v>
      </c>
      <c r="L76" s="40">
        <f t="shared" si="36"/>
        <v>9.0988861505648941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1.3968799846099111</v>
      </c>
      <c r="C78" s="44">
        <f t="shared" ref="C78:C83" si="38">IF(AND(D$5-C$5 &lt;&gt; 0,C35&lt;&gt;0,D35&lt;&gt;0),(EXP(LN(D35/C35)/(D$5-C$5))-1)*100,0)</f>
        <v>-1.1768438662780989</v>
      </c>
      <c r="D78" s="44">
        <f t="shared" si="37"/>
        <v>0.89882815370103675</v>
      </c>
      <c r="E78" s="44">
        <f t="shared" si="37"/>
        <v>0.60545545699048908</v>
      </c>
      <c r="F78" s="44">
        <f t="shared" si="18"/>
        <v>0.70315145450539074</v>
      </c>
      <c r="H78" s="44">
        <f>(B35/B$40)*100</f>
        <v>24.762829958612443</v>
      </c>
      <c r="I78" s="44">
        <f>(C35/C$40)*100</f>
        <v>25.933738770075493</v>
      </c>
      <c r="J78" s="44">
        <f>(D35/D$40)*100</f>
        <v>26.066811055373268</v>
      </c>
      <c r="K78" s="44">
        <f>(E35/E$40)*100</f>
        <v>26.424464128112668</v>
      </c>
      <c r="L78" s="44">
        <f>(F35/F$40)*100</f>
        <v>26.903718365615742</v>
      </c>
    </row>
    <row r="79" spans="1:12" x14ac:dyDescent="0.2">
      <c r="A79" t="str">
        <f>A36</f>
        <v>Public admin. and defence</v>
      </c>
      <c r="B79" s="40">
        <f t="shared" si="37"/>
        <v>0.1934294428687533</v>
      </c>
      <c r="C79" s="44">
        <f t="shared" si="38"/>
        <v>2.1356345885632955</v>
      </c>
      <c r="D79" s="40">
        <f t="shared" si="37"/>
        <v>1.566060631106625</v>
      </c>
      <c r="E79" s="40">
        <f t="shared" si="37"/>
        <v>0.45641082391167931</v>
      </c>
      <c r="F79" s="44">
        <f t="shared" si="18"/>
        <v>0.82494046926280262</v>
      </c>
      <c r="H79" s="40">
        <f>(B36/B$35)*100</f>
        <v>17.354384966410201</v>
      </c>
      <c r="I79" s="40">
        <f t="shared" ref="I79:L81" si="39">(C36/C$35)*100</f>
        <v>16.545040237676346</v>
      </c>
      <c r="J79" s="40">
        <f t="shared" si="39"/>
        <v>17.099617641049576</v>
      </c>
      <c r="K79" s="40">
        <f t="shared" si="39"/>
        <v>17.672534097463853</v>
      </c>
      <c r="L79" s="40">
        <f t="shared" si="39"/>
        <v>17.412458177868885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1.3105939642918063</v>
      </c>
      <c r="C80" s="44">
        <f t="shared" si="38"/>
        <v>0.71222912562531882</v>
      </c>
      <c r="D80" s="40">
        <f t="shared" si="40"/>
        <v>-0.31494781189244092</v>
      </c>
      <c r="E80" s="40">
        <f t="shared" si="40"/>
        <v>0.17802288580244241</v>
      </c>
      <c r="F80" s="44">
        <f t="shared" si="18"/>
        <v>1.3429038090917444E-2</v>
      </c>
      <c r="H80" s="40">
        <f>(B37/B$35)*100</f>
        <v>31.832040897218366</v>
      </c>
      <c r="I80" s="40">
        <f t="shared" si="39"/>
        <v>31.723826280923383</v>
      </c>
      <c r="J80" s="40">
        <f t="shared" si="39"/>
        <v>32.330249165718079</v>
      </c>
      <c r="K80" s="40">
        <f t="shared" si="39"/>
        <v>30.431870197048877</v>
      </c>
      <c r="L80" s="40">
        <f t="shared" si="39"/>
        <v>29.163382206106437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1.8515528036802786</v>
      </c>
      <c r="C81" s="44">
        <f t="shared" si="38"/>
        <v>-3.3947290164298427</v>
      </c>
      <c r="D81" s="40">
        <f t="shared" si="40"/>
        <v>1.4222878868906275</v>
      </c>
      <c r="E81" s="40">
        <f t="shared" si="40"/>
        <v>0.89792880475996206</v>
      </c>
      <c r="F81" s="44">
        <f t="shared" si="18"/>
        <v>1.0724132527102803</v>
      </c>
      <c r="H81" s="40">
        <f>(B38/B$35)*100</f>
        <v>50.813574136371443</v>
      </c>
      <c r="I81" s="40">
        <f t="shared" si="39"/>
        <v>51.731133481400271</v>
      </c>
      <c r="J81" s="40">
        <f t="shared" si="39"/>
        <v>50.570133193232344</v>
      </c>
      <c r="K81" s="40">
        <f t="shared" si="39"/>
        <v>51.89559570548726</v>
      </c>
      <c r="L81" s="40">
        <f t="shared" si="39"/>
        <v>53.424159616024681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0.23245731198053843</v>
      </c>
      <c r="C83" s="206">
        <f t="shared" si="38"/>
        <v>-1.6813406840559764</v>
      </c>
      <c r="D83" s="43">
        <f>IF(AND(E$5-D$5 &lt;&gt; 0,D40&lt;&gt;0,E40&lt;&gt;0),(EXP(LN(E40/D40)/(E$5-D$5))-1)*100,0)</f>
        <v>0.62420574141230922</v>
      </c>
      <c r="E83" s="43">
        <f>IF(AND(F$5-E$5 &lt;&gt; 0,E40&lt;&gt;0,F40&lt;&gt;0),(EXP(LN(F40/E40)/(F$5-E$5))-1)*100,0)</f>
        <v>0.42478707676505412</v>
      </c>
      <c r="F83" s="206">
        <f t="shared" si="18"/>
        <v>0.49121601391242109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-6.8126208661984267</v>
      </c>
      <c r="C89" s="44">
        <f>IF(AND(F$5-D$5 &lt;&gt; 0,D7&lt;&gt;0,F7&lt;&gt;0),(EXP(LN(F7/D7)/(F$5-D$5))-1)*100,0)</f>
        <v>-4.6740544696399766E-2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-11.356490854492984</v>
      </c>
      <c r="C90" s="44">
        <f t="shared" ref="C90:C122" si="43">IF(AND(F$5-D$5 &lt;&gt; 0,D8&lt;&gt;0,F8&lt;&gt;0),(EXP(LN(F8/D8)/(F$5-D$5))-1)*100,0)</f>
        <v>0.15987573034761393</v>
      </c>
    </row>
    <row r="91" spans="1:12" x14ac:dyDescent="0.2">
      <c r="A91" s="30" t="str">
        <f t="shared" si="41"/>
        <v>Mining and quarrying</v>
      </c>
      <c r="B91" s="44">
        <f t="shared" si="42"/>
        <v>6.1421419783767472</v>
      </c>
      <c r="C91" s="44">
        <f t="shared" si="43"/>
        <v>-4.6416811784597662</v>
      </c>
    </row>
    <row r="92" spans="1:12" x14ac:dyDescent="0.2">
      <c r="A92" s="30" t="str">
        <f t="shared" si="41"/>
        <v>Electricity and gas</v>
      </c>
      <c r="B92" s="44">
        <f t="shared" si="42"/>
        <v>-0.99863396314873176</v>
      </c>
      <c r="C92" s="44">
        <f t="shared" si="43"/>
        <v>-0.71405887545616942</v>
      </c>
    </row>
    <row r="93" spans="1:12" x14ac:dyDescent="0.2">
      <c r="A93" s="30" t="str">
        <f t="shared" si="41"/>
        <v>Water and sewerage</v>
      </c>
      <c r="B93" s="44">
        <f t="shared" si="42"/>
        <v>-0.85183760157204746</v>
      </c>
      <c r="C93" s="44">
        <f t="shared" si="43"/>
        <v>1.1340153664555874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-0.30194108897573235</v>
      </c>
      <c r="C95" s="44">
        <f t="shared" si="43"/>
        <v>-0.50248491925776184</v>
      </c>
    </row>
    <row r="96" spans="1:12" x14ac:dyDescent="0.2">
      <c r="A96" s="30" t="str">
        <f t="shared" si="41"/>
        <v>Food drink and tobacco</v>
      </c>
      <c r="B96" s="44">
        <f t="shared" si="42"/>
        <v>1.2712439287402955</v>
      </c>
      <c r="C96" s="44">
        <f t="shared" si="43"/>
        <v>0.98509216858129189</v>
      </c>
    </row>
    <row r="97" spans="1:3" x14ac:dyDescent="0.2">
      <c r="A97" s="30" t="str">
        <f t="shared" si="41"/>
        <v>Engineering</v>
      </c>
      <c r="B97" s="44">
        <f t="shared" si="42"/>
        <v>-0.37638325607404211</v>
      </c>
      <c r="C97" s="44">
        <f t="shared" si="43"/>
        <v>-1.0930765793205621</v>
      </c>
    </row>
    <row r="98" spans="1:3" x14ac:dyDescent="0.2">
      <c r="A98" s="30" t="str">
        <f t="shared" si="41"/>
        <v>Rest of manufacturing</v>
      </c>
      <c r="B98" s="44">
        <f t="shared" si="42"/>
        <v>-0.94858519998828328</v>
      </c>
      <c r="C98" s="44">
        <f t="shared" si="43"/>
        <v>-1.1196787807347452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0.35627610482120708</v>
      </c>
      <c r="C100" s="44">
        <f t="shared" si="43"/>
        <v>1.0077974315649607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-0.66363316721511634</v>
      </c>
      <c r="C102" s="44">
        <f t="shared" si="43"/>
        <v>0.44293792892420303</v>
      </c>
    </row>
    <row r="103" spans="1:3" x14ac:dyDescent="0.2">
      <c r="A103" s="30" t="str">
        <f t="shared" si="41"/>
        <v>Wholesale and retail trade</v>
      </c>
      <c r="B103" s="44">
        <f t="shared" si="42"/>
        <v>-1.8247151542638229</v>
      </c>
      <c r="C103" s="44">
        <f t="shared" si="43"/>
        <v>0.19121503093573189</v>
      </c>
    </row>
    <row r="104" spans="1:3" x14ac:dyDescent="0.2">
      <c r="A104" s="30" t="str">
        <f t="shared" si="41"/>
        <v>Transport and storage</v>
      </c>
      <c r="B104" s="44">
        <f t="shared" si="42"/>
        <v>0.79452739527940963</v>
      </c>
      <c r="C104" s="44">
        <f t="shared" si="43"/>
        <v>0.49101807147415855</v>
      </c>
    </row>
    <row r="105" spans="1:3" x14ac:dyDescent="0.2">
      <c r="A105" s="30" t="str">
        <f t="shared" si="41"/>
        <v>Accommodation and food</v>
      </c>
      <c r="B105" s="44">
        <f t="shared" si="42"/>
        <v>0.8869177608435086</v>
      </c>
      <c r="C105" s="44">
        <f t="shared" si="43"/>
        <v>0.89505910413987255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8.0569949796904794E-2</v>
      </c>
      <c r="C107" s="44">
        <f t="shared" si="43"/>
        <v>0.51666569524275729</v>
      </c>
    </row>
    <row r="108" spans="1:3" x14ac:dyDescent="0.2">
      <c r="A108" s="30" t="str">
        <f t="shared" si="41"/>
        <v>Media</v>
      </c>
      <c r="B108" s="44">
        <f t="shared" si="42"/>
        <v>-4.1680644937362672</v>
      </c>
      <c r="C108" s="44">
        <f t="shared" si="43"/>
        <v>-0.25843018752487179</v>
      </c>
    </row>
    <row r="109" spans="1:3" x14ac:dyDescent="0.2">
      <c r="A109" s="30" t="str">
        <f t="shared" si="41"/>
        <v>Information technology</v>
      </c>
      <c r="B109" s="44">
        <f t="shared" si="42"/>
        <v>-1.3894700365253976</v>
      </c>
      <c r="C109" s="44">
        <f t="shared" si="43"/>
        <v>0.51653921151444404</v>
      </c>
    </row>
    <row r="110" spans="1:3" x14ac:dyDescent="0.2">
      <c r="A110" s="30" t="str">
        <f t="shared" si="41"/>
        <v>Finance and insurance</v>
      </c>
      <c r="B110" s="44">
        <f t="shared" si="42"/>
        <v>0.9615117535327844</v>
      </c>
      <c r="C110" s="44">
        <f t="shared" si="43"/>
        <v>-0.58420284422188162</v>
      </c>
    </row>
    <row r="111" spans="1:3" x14ac:dyDescent="0.2">
      <c r="A111" s="30" t="str">
        <f t="shared" si="41"/>
        <v>Real estate</v>
      </c>
      <c r="B111" s="44">
        <f t="shared" si="42"/>
        <v>1.0854676380801287</v>
      </c>
      <c r="C111" s="44">
        <f t="shared" si="43"/>
        <v>1.030229409774619</v>
      </c>
    </row>
    <row r="112" spans="1:3" x14ac:dyDescent="0.2">
      <c r="A112" s="30" t="str">
        <f t="shared" si="41"/>
        <v>Professional services</v>
      </c>
      <c r="B112" s="44">
        <f t="shared" si="42"/>
        <v>1.8533004774681006</v>
      </c>
      <c r="C112" s="44">
        <f t="shared" si="43"/>
        <v>0.84833083703619305</v>
      </c>
    </row>
    <row r="113" spans="1:3" x14ac:dyDescent="0.2">
      <c r="A113" s="30" t="str">
        <f t="shared" si="41"/>
        <v>Support services</v>
      </c>
      <c r="B113" s="44">
        <f t="shared" si="42"/>
        <v>-2.0840607981837844</v>
      </c>
      <c r="C113" s="44">
        <f t="shared" si="43"/>
        <v>0.98138001258929464</v>
      </c>
    </row>
    <row r="114" spans="1:3" x14ac:dyDescent="0.2">
      <c r="A114" s="30" t="str">
        <f t="shared" si="41"/>
        <v>Arts and entertainment</v>
      </c>
      <c r="B114" s="44">
        <f t="shared" si="42"/>
        <v>4.6442692060454371</v>
      </c>
      <c r="C114" s="44">
        <f t="shared" si="43"/>
        <v>-3.9646357240130659E-2</v>
      </c>
    </row>
    <row r="115" spans="1:3" x14ac:dyDescent="0.2">
      <c r="A115" s="30" t="str">
        <f t="shared" si="41"/>
        <v>Other services</v>
      </c>
      <c r="B115" s="44">
        <f t="shared" si="42"/>
        <v>-1.7890925617700448</v>
      </c>
      <c r="C115" s="44">
        <f t="shared" si="43"/>
        <v>2.6820101115188066E-2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0.87682793954542149</v>
      </c>
      <c r="C117" s="44">
        <f t="shared" si="43"/>
        <v>0.70315145450539074</v>
      </c>
    </row>
    <row r="118" spans="1:3" x14ac:dyDescent="0.2">
      <c r="A118" s="30" t="str">
        <f t="shared" si="41"/>
        <v>Public admin. and defence</v>
      </c>
      <c r="B118" s="44">
        <f t="shared" si="42"/>
        <v>0.57889313144918741</v>
      </c>
      <c r="C118" s="44">
        <f t="shared" si="43"/>
        <v>0.82494046926280262</v>
      </c>
    </row>
    <row r="119" spans="1:3" x14ac:dyDescent="0.2">
      <c r="A119" s="30" t="str">
        <f t="shared" si="41"/>
        <v>Education</v>
      </c>
      <c r="B119" s="44">
        <f t="shared" si="42"/>
        <v>1.1906372635038798</v>
      </c>
      <c r="C119" s="44">
        <f t="shared" si="43"/>
        <v>1.3429038090917444E-2</v>
      </c>
    </row>
    <row r="120" spans="1:3" x14ac:dyDescent="0.2">
      <c r="A120" s="30" t="str">
        <f t="shared" si="41"/>
        <v>Health and social work</v>
      </c>
      <c r="B120" s="44">
        <f t="shared" si="42"/>
        <v>0.77998473557070458</v>
      </c>
      <c r="C120" s="44">
        <f t="shared" si="43"/>
        <v>1.0724132527102803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-0.15325953403276804</v>
      </c>
      <c r="C122" s="206">
        <f t="shared" si="43"/>
        <v>0.49121601391242109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 xml:space="preserve">Industry Table 5  Employment status by Industry (SIC 2007) and Gender, 2020-2035, Norfolk and Suffolk 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269.41888112951676</v>
      </c>
      <c r="C9" s="299" t="str">
        <f>CONCATENATE("(",ROUND((B9/$H11)*100,1),")")</f>
        <v>(34.2)</v>
      </c>
      <c r="D9" s="249">
        <f>SUM(D30,D51,D72,D93,D114,D135,D156,D177,D198,D219,D240,D261,D282,D303,D324,D345,D366,D387,D408,D429,D450,D471)</f>
        <v>68.199047531624856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61.848258001680293</v>
      </c>
      <c r="G9" s="299" t="str">
        <f>CONCATENATE("(",ROUND((F9/$H11)*100,1),")")</f>
        <v>(7.8)</v>
      </c>
      <c r="H9" s="249">
        <f>SUM(H30,H51,H72,H93,H114,H135,H156,H177,H198,H219,H240,H261,H282,H303,H324,H345,H366,H387,H408,H429,H450,H471)</f>
        <v>399.46618666282194</v>
      </c>
      <c r="I9" s="299" t="str">
        <f>CONCATENATE("(",ROUND((H9/$H11)*100,1),")")</f>
        <v>(50.7)</v>
      </c>
      <c r="K9" s="249">
        <f>B14-B9</f>
        <v>7.1950463246194545</v>
      </c>
      <c r="L9" s="249">
        <f>D14-D9</f>
        <v>2.4704680463163839</v>
      </c>
      <c r="M9" s="249">
        <f>F14-F9</f>
        <v>2.6989343482928518</v>
      </c>
      <c r="N9" s="249">
        <f>SUM(K9:M9)</f>
        <v>12.36444871922869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169.76432300983987</v>
      </c>
      <c r="C10" s="299" t="str">
        <f>CONCATENATE("(",ROUND((B10/$H11)*100,1),")")</f>
        <v>(21.5)</v>
      </c>
      <c r="D10" s="249">
        <f t="shared" ref="D10" si="1">SUM(D31,D52,D73,D94,D115,D136,D157,D178,D199,D220,D241,D262,D283,D304,D325,D346,D367,D388,D409,D430,D451,D472)</f>
        <v>178.05259399106939</v>
      </c>
      <c r="E10" s="299" t="str">
        <f>CONCATENATE("(",ROUND((D10/$H11)*100,1),")")</f>
        <v>(22.6)</v>
      </c>
      <c r="F10" s="249">
        <f t="shared" ref="F10" si="2">SUM(F31,F52,F73,F94,F115,F136,F157,F178,F199,F220,F241,F262,F283,F304,F325,F346,F367,F388,F409,F430,F451,F472)</f>
        <v>41.328896336268912</v>
      </c>
      <c r="G10" s="299" t="str">
        <f>CONCATENATE("(",ROUND((F10/$H11)*100,1),")")</f>
        <v>(5.2)</v>
      </c>
      <c r="H10" s="249">
        <f t="shared" ref="H10" si="3">SUM(H31,H52,H73,H94,H115,H136,H157,H178,H199,H220,H241,H262,H283,H304,H325,H346,H367,H388,H409,H430,H451,H472)</f>
        <v>389.1458133371782</v>
      </c>
      <c r="I10" s="299" t="str">
        <f>CONCATENATE("(",ROUND((H10/$H11)*100,1),")")</f>
        <v>(49.3)</v>
      </c>
      <c r="K10" s="249">
        <f t="shared" ref="K10:K11" si="4">B15-B10</f>
        <v>8.668275763345008</v>
      </c>
      <c r="L10" s="249">
        <f t="shared" ref="L10:L11" si="5">D15-D10</f>
        <v>2.6072473520387689</v>
      </c>
      <c r="M10" s="249">
        <f t="shared" ref="M10:M11" si="6">F15-F10</f>
        <v>1.2820281653870396</v>
      </c>
      <c r="N10" s="249">
        <f t="shared" ref="N10:N11" si="7">SUM(K10:M10)</f>
        <v>12.557551280770817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439.18320413935669</v>
      </c>
      <c r="C11" s="299" t="str">
        <f>CONCATENATE("(",ROUND((B11/$H11)*100,1),")")</f>
        <v>(55.7)</v>
      </c>
      <c r="D11" s="249">
        <f t="shared" ref="D11" si="8">SUM(D32,D53,D74,D95,D116,D137,D158,D179,D200,D221,D242,D263,D284,D305,D326,D347,D368,D389,D410,D431,D452,D473)</f>
        <v>246.25164152269423</v>
      </c>
      <c r="E11" s="299" t="str">
        <f>CONCATENATE("(",ROUND((D11/$H11)*100,1),")")</f>
        <v>(31.2)</v>
      </c>
      <c r="F11" s="249">
        <f t="shared" ref="F11" si="9">SUM(F32,F53,F74,F95,F116,F137,F158,F179,F200,F221,F242,F263,F284,F305,F326,F347,F368,F389,F410,F431,F452,F473)</f>
        <v>103.17715433794919</v>
      </c>
      <c r="G11" s="299" t="str">
        <f>CONCATENATE("(",ROUND((F11/$H11)*100,1),")")</f>
        <v>(13.1)</v>
      </c>
      <c r="H11" s="249">
        <f t="shared" ref="H11" si="10">SUM(H32,H53,H74,H95,H116,H137,H158,H179,H200,H221,H242,H263,H284,H305,H326,H347,H368,H389,H410,H431,H452,H473)</f>
        <v>788.61200000000008</v>
      </c>
      <c r="I11" s="299" t="str">
        <f>CONCATENATE("(",ROUND((H11/$H11)*100,1),")")</f>
        <v>(100)</v>
      </c>
      <c r="K11" s="249">
        <f t="shared" si="4"/>
        <v>15.863322087964491</v>
      </c>
      <c r="L11" s="249">
        <f t="shared" si="5"/>
        <v>5.0777153983551955</v>
      </c>
      <c r="M11" s="249">
        <f t="shared" si="6"/>
        <v>3.9809625136798985</v>
      </c>
      <c r="N11" s="249">
        <f t="shared" si="7"/>
        <v>24.921999999999585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276.61392745413622</v>
      </c>
      <c r="C14" s="299" t="str">
        <f>CONCATENATE("(",ROUND((B14/$H16)*100,1),")")</f>
        <v>(34)</v>
      </c>
      <c r="D14" s="249">
        <f t="shared" ref="D14" si="11">SUM(D35,D56,D77,D98,D119,D140,D161,D182,D203,D224,D245,D266,D287,D308,D329,D350,D371,D392,D413,D434,D455,D476)</f>
        <v>70.66951557794124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64.547192349973145</v>
      </c>
      <c r="G14" s="299" t="str">
        <f>CONCATENATE("(",ROUND((F14/$H16)*100,1),")")</f>
        <v>(7.9)</v>
      </c>
      <c r="H14" s="249">
        <f t="shared" ref="H14" si="13">SUM(H35,H56,H77,H98,H119,H140,H161,H182,H203,H224,H245,H266,H287,H308,H329,H350,H371,H392,H413,H434,H455,H476)</f>
        <v>411.83063538205067</v>
      </c>
      <c r="I14" s="299" t="str">
        <f>CONCATENATE("(",ROUND((H14/$H16)*100,1),")")</f>
        <v>(50.6)</v>
      </c>
      <c r="K14" s="249">
        <f>B19-B14</f>
        <v>6.1090032705083104</v>
      </c>
      <c r="L14" s="249">
        <f>D19-D14</f>
        <v>4.628956968820745</v>
      </c>
      <c r="M14" s="249">
        <f>F19-F14</f>
        <v>4.5143187531772497</v>
      </c>
      <c r="N14" s="249">
        <f>SUM(K14:M14)</f>
        <v>15.252278992506305</v>
      </c>
    </row>
    <row r="15" spans="1:17" x14ac:dyDescent="0.2">
      <c r="A15" s="282" t="s">
        <v>365</v>
      </c>
      <c r="B15" s="249">
        <f t="shared" si="0"/>
        <v>178.43259877318488</v>
      </c>
      <c r="C15" s="299" t="str">
        <f>CONCATENATE("(",ROUND((B15/$H16)*100,1),")")</f>
        <v>(21.9)</v>
      </c>
      <c r="D15" s="249">
        <f t="shared" ref="D15" si="14">SUM(D36,D57,D78,D99,D120,D141,D162,D183,D204,D225,D246,D267,D288,D309,D330,D351,D372,D393,D414,D435,D456,D477)</f>
        <v>180.65984134310816</v>
      </c>
      <c r="E15" s="299" t="str">
        <f>CONCATENATE("(",ROUND((D15/$H16)*100,1),")")</f>
        <v>(22.2)</v>
      </c>
      <c r="F15" s="249">
        <f t="shared" ref="F15" si="15">SUM(F36,F57,F78,F99,F120,F141,F162,F183,F204,F225,F246,F267,F288,F309,F330,F351,F372,F393,F414,F435,F456,F477)</f>
        <v>42.610924501655951</v>
      </c>
      <c r="G15" s="299" t="str">
        <f>CONCATENATE("(",ROUND((F15/$H16)*100,1),")")</f>
        <v>(5.2)</v>
      </c>
      <c r="H15" s="249">
        <f t="shared" ref="H15" si="16">SUM(H36,H57,H78,H99,H120,H141,H162,H183,H204,H225,H246,H267,H288,H309,H330,H351,H372,H393,H414,H435,H456,H477)</f>
        <v>401.70336461794903</v>
      </c>
      <c r="I15" s="299" t="str">
        <f>CONCATENATE("(",ROUND((H15/$H16)*100,1),")")</f>
        <v>(49.4)</v>
      </c>
      <c r="K15" s="249">
        <f t="shared" ref="K15:K16" si="17">B20-B15</f>
        <v>14.219171820198255</v>
      </c>
      <c r="L15" s="249">
        <f t="shared" ref="L15:L16" si="18">D20-D15</f>
        <v>2.5899597122705984</v>
      </c>
      <c r="M15" s="249">
        <f t="shared" ref="M15:M16" si="19">F20-F15</f>
        <v>3.1645894750254442</v>
      </c>
      <c r="N15" s="249">
        <f t="shared" ref="N15:N16" si="20">SUM(K15:M15)</f>
        <v>19.973721007494298</v>
      </c>
    </row>
    <row r="16" spans="1:17" x14ac:dyDescent="0.2">
      <c r="A16" s="282" t="s">
        <v>363</v>
      </c>
      <c r="B16" s="249">
        <f t="shared" si="0"/>
        <v>455.04652622732118</v>
      </c>
      <c r="C16" s="299" t="str">
        <f>CONCATENATE("(",ROUND((B16/$H16)*100,1),")")</f>
        <v>(55.9)</v>
      </c>
      <c r="D16" s="249">
        <f t="shared" ref="D16" si="21">SUM(D37,D58,D79,D100,D121,D142,D163,D184,D205,D226,D247,D268,D289,D310,D331,D352,D373,D394,D415,D436,D457,D478)</f>
        <v>251.32935692104942</v>
      </c>
      <c r="E16" s="299" t="str">
        <f>CONCATENATE("(",ROUND((D16/$H16)*100,1),")")</f>
        <v>(30.9)</v>
      </c>
      <c r="F16" s="249">
        <f t="shared" ref="F16" si="22">SUM(F37,F58,F79,F100,F121,F142,F163,F184,F205,F226,F247,F268,F289,F310,F331,F352,F373,F394,F415,F436,F457,F478)</f>
        <v>107.15811685162909</v>
      </c>
      <c r="G16" s="299" t="str">
        <f>CONCATENATE("(",ROUND((F16/$H16)*100,1),")")</f>
        <v>(13.2)</v>
      </c>
      <c r="H16" s="249">
        <f t="shared" ref="H16" si="23">SUM(H37,H58,H79,H100,H121,H142,H163,H184,H205,H226,H247,H268,H289,H310,H331,H352,H373,H394,H415,H436,H457,H478)</f>
        <v>813.53399999999965</v>
      </c>
      <c r="I16" s="299" t="str">
        <f>CONCATENATE("(",ROUND((H16/$H16)*100,1),")")</f>
        <v>(100)</v>
      </c>
      <c r="K16" s="249">
        <f t="shared" si="17"/>
        <v>20.328175090706566</v>
      </c>
      <c r="L16" s="249">
        <f t="shared" si="18"/>
        <v>7.218916681091315</v>
      </c>
      <c r="M16" s="249">
        <f t="shared" si="19"/>
        <v>7.6789082282026726</v>
      </c>
      <c r="N16" s="249">
        <f t="shared" si="20"/>
        <v>35.226000000000553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282.72293072464453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75.298472546761985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69.061511103150394</v>
      </c>
      <c r="G19" s="299" t="str">
        <f>CONCATENATE("(",ROUND((F19/$H21)*100,1),")")</f>
        <v>(8.1)</v>
      </c>
      <c r="H19" s="249">
        <f t="shared" ref="H19" si="26">SUM(H40,H61,H82,H103,H124,H145,H166,H187,H208,H229,H250,H271,H292,H313,H334,H355,H376,H397,H418,H439,H460,H481)</f>
        <v>427.08291437455694</v>
      </c>
      <c r="I19" s="299" t="str">
        <f>CONCATENATE("(",ROUND((H19/$H21)*100,1),")")</f>
        <v>(50.3)</v>
      </c>
      <c r="K19" s="249">
        <f>B19-B9</f>
        <v>13.304049595127765</v>
      </c>
      <c r="L19" s="249">
        <f>D19-D9</f>
        <v>7.099425015137129</v>
      </c>
      <c r="M19" s="249">
        <f>F19-F9</f>
        <v>7.2132531014701016</v>
      </c>
      <c r="N19" s="249">
        <f>SUM(K19:M19)</f>
        <v>27.616727711734995</v>
      </c>
    </row>
    <row r="20" spans="1:14" x14ac:dyDescent="0.2">
      <c r="A20" s="282" t="s">
        <v>365</v>
      </c>
      <c r="B20" s="249">
        <f t="shared" si="0"/>
        <v>192.65177059338313</v>
      </c>
      <c r="C20" s="299" t="str">
        <f>CONCATENATE("(",ROUND((B20/$H21)*100,1),")")</f>
        <v>(22.7)</v>
      </c>
      <c r="D20" s="249">
        <f t="shared" ref="D20" si="27">SUM(D41,D62,D83,D104,D125,D146,D167,D188,D209,D230,D251,D272,D293,D314,D335,D356,D377,D398,D419,D440,D461,D482)</f>
        <v>183.24980105537875</v>
      </c>
      <c r="E20" s="299" t="str">
        <f>CONCATENATE("(",ROUND((D20/$H21)*100,1),")")</f>
        <v>(21.6)</v>
      </c>
      <c r="F20" s="249">
        <f t="shared" ref="F20" si="28">SUM(F41,F62,F83,F104,F125,F146,F167,F188,F209,F230,F251,F272,F293,F314,F335,F356,F377,F398,F419,F440,F461,F482)</f>
        <v>45.775513976681395</v>
      </c>
      <c r="G20" s="299" t="str">
        <f>CONCATENATE("(",ROUND((F20/$H21)*100,1),")")</f>
        <v>(5.4)</v>
      </c>
      <c r="H20" s="249">
        <f t="shared" ref="H20" si="29">SUM(H41,H62,H83,H104,H125,H146,H167,H188,H209,H230,H251,H272,H293,H314,H335,H356,H377,H398,H419,H440,H461,H482)</f>
        <v>421.67708562544328</v>
      </c>
      <c r="I20" s="299" t="str">
        <f>CONCATENATE("(",ROUND((H20/$H21)*100,1),")")</f>
        <v>(49.7)</v>
      </c>
      <c r="K20" s="249">
        <f t="shared" ref="K20:K21" si="30">B20-B10</f>
        <v>22.887447583543263</v>
      </c>
      <c r="L20" s="249">
        <f t="shared" ref="L20:L21" si="31">D20-D10</f>
        <v>5.1972070643093673</v>
      </c>
      <c r="M20" s="249">
        <f t="shared" ref="M20:M21" si="32">F20-F10</f>
        <v>4.4466176404124838</v>
      </c>
      <c r="N20" s="249">
        <f t="shared" ref="N20:N21" si="33">SUM(K20:M20)</f>
        <v>32.531272288265114</v>
      </c>
    </row>
    <row r="21" spans="1:14" x14ac:dyDescent="0.2">
      <c r="A21" s="282" t="s">
        <v>363</v>
      </c>
      <c r="B21" s="249">
        <f t="shared" si="0"/>
        <v>475.37470131802775</v>
      </c>
      <c r="C21" s="299" t="str">
        <f>CONCATENATE("(",ROUND((B21/$H21)*100,1),")")</f>
        <v>(56)</v>
      </c>
      <c r="D21" s="249">
        <f t="shared" ref="D21" si="34">SUM(D42,D63,D84,D105,D126,D147,D168,D189,D210,D231,D252,D273,D294,D315,D336,D357,D378,D399,D420,D441,D462,D483)</f>
        <v>258.54827360214074</v>
      </c>
      <c r="E21" s="299" t="str">
        <f>CONCATENATE("(",ROUND((D21/$H21)*100,1),")")</f>
        <v>(30.5)</v>
      </c>
      <c r="F21" s="249">
        <f>SUM(F42,F63,F84,F105,F126,F147,F168,F189,F210,F231,F252,F273,F294,F315,F336,F357,F378,F399,F420,F441,F462,F483)</f>
        <v>114.83702507983176</v>
      </c>
      <c r="G21" s="299" t="str">
        <f>CONCATENATE("(",ROUND((F21/$H21)*100,1),")")</f>
        <v>(13.5)</v>
      </c>
      <c r="H21" s="249">
        <f t="shared" ref="H21" si="35">SUM(H42,H63,H84,H105,H126,H147,H168,H189,H210,H231,H252,H273,H294,H315,H336,H357,H378,H399,H420,H441,H462,H483)</f>
        <v>848.76000000000033</v>
      </c>
      <c r="I21" s="299" t="str">
        <f>CONCATENATE("(",ROUND((H21/$H21)*100,1),")")</f>
        <v>(100)</v>
      </c>
      <c r="K21" s="249">
        <f t="shared" si="30"/>
        <v>36.191497178671057</v>
      </c>
      <c r="L21" s="249">
        <f t="shared" si="31"/>
        <v>12.29663207944651</v>
      </c>
      <c r="M21" s="249">
        <f t="shared" si="32"/>
        <v>11.659870741882571</v>
      </c>
      <c r="N21" s="249">
        <f t="shared" si="33"/>
        <v>60.148000000000138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6.117941123332483</v>
      </c>
      <c r="C30" s="299" t="str">
        <f>CONCATENATE("(",ROUND((B30/$H32)*100,1),")")</f>
        <v>(58)</v>
      </c>
      <c r="D30" s="302">
        <f>'Ind T6'!M9</f>
        <v>0.46011099320373111</v>
      </c>
      <c r="E30" s="299" t="str">
        <f>CONCATENATE("(",ROUND((D30/$H32)*100,1),")")</f>
        <v>(4.4)</v>
      </c>
      <c r="F30" s="302">
        <f>'Ind T6'!N9</f>
        <v>0</v>
      </c>
      <c r="G30" s="299" t="str">
        <f>CONCATENATE("(",ROUND((F30/$H32)*100,1),")")</f>
        <v>(0)</v>
      </c>
      <c r="H30" s="302">
        <f>SUM(B30,D30,F30)</f>
        <v>6.578052116536214</v>
      </c>
      <c r="I30" s="299" t="str">
        <f>CONCATENATE("(",ROUND((H30/$H32)*100,1),")")</f>
        <v>(62.3)</v>
      </c>
      <c r="K30" s="302">
        <f>B35-B30</f>
        <v>0.39225964349833475</v>
      </c>
      <c r="L30" s="302">
        <f>D35-D30</f>
        <v>1.7085187681130098E-2</v>
      </c>
      <c r="M30" s="302">
        <f>F35-F30</f>
        <v>0</v>
      </c>
      <c r="N30" s="302">
        <f>SUM(K30:M30)</f>
        <v>0.40934483117946485</v>
      </c>
    </row>
    <row r="31" spans="1:14" x14ac:dyDescent="0.2">
      <c r="A31" s="282" t="s">
        <v>365</v>
      </c>
      <c r="B31" s="302">
        <f>'Ind T6'!L8</f>
        <v>1.5425542585225069</v>
      </c>
      <c r="C31" s="299" t="str">
        <f>CONCATENATE("(",ROUND((B31/$H32)*100,1),")")</f>
        <v>(14.6)</v>
      </c>
      <c r="D31" s="302">
        <f>'Ind T6'!M8</f>
        <v>1.7267646110915147</v>
      </c>
      <c r="E31" s="299" t="str">
        <f>CONCATENATE("(",ROUND((D31/$H32)*100,1),")")</f>
        <v>(16.4)</v>
      </c>
      <c r="F31" s="302">
        <f>'Ind T6'!N8</f>
        <v>0.70862901384974974</v>
      </c>
      <c r="G31" s="299" t="str">
        <f>CONCATENATE("(",ROUND((F31/$H32)*100,1),")")</f>
        <v>(6.7)</v>
      </c>
      <c r="H31" s="302">
        <f t="shared" ref="H31" si="36">SUM(B31,D31,F31)</f>
        <v>3.9779478834637718</v>
      </c>
      <c r="I31" s="299" t="str">
        <f>CONCATENATE("(",ROUND((H31/$H32)*100,1),")")</f>
        <v>(37.7)</v>
      </c>
      <c r="K31" s="302">
        <f t="shared" ref="K31:K32" si="37">B36-B31</f>
        <v>4.5471640812757341E-2</v>
      </c>
      <c r="L31" s="302">
        <f t="shared" ref="L31:L32" si="38">D36-D31</f>
        <v>-3.0490150934459059E-3</v>
      </c>
      <c r="M31" s="302">
        <f t="shared" ref="M31:M32" si="39">F36-F31</f>
        <v>3.1232543101244126E-2</v>
      </c>
      <c r="N31" s="302">
        <f t="shared" ref="N31:N32" si="40">SUM(K31:M31)</f>
        <v>7.3655168820555561E-2</v>
      </c>
    </row>
    <row r="32" spans="1:14" x14ac:dyDescent="0.2">
      <c r="A32" s="282" t="s">
        <v>363</v>
      </c>
      <c r="B32" s="302">
        <f>SUM(B30:B31)</f>
        <v>7.6604953818549895</v>
      </c>
      <c r="C32" s="299" t="str">
        <f>CONCATENATE("(",ROUND((B32/$H32)*100,1),")")</f>
        <v>(72.6)</v>
      </c>
      <c r="D32" s="302">
        <f>SUM(D30:D31)</f>
        <v>2.186875604295246</v>
      </c>
      <c r="E32" s="299" t="str">
        <f>CONCATENATE("(",ROUND((D32/$H32)*100,1),")")</f>
        <v>(20.7)</v>
      </c>
      <c r="F32" s="302">
        <f>SUM(F30:F31)</f>
        <v>0.70862901384974974</v>
      </c>
      <c r="G32" s="299" t="str">
        <f>CONCATENATE("(",ROUND((F32/$H32)*100,1),")")</f>
        <v>(6.7)</v>
      </c>
      <c r="H32" s="302">
        <f>SUM(H30:H31)</f>
        <v>10.555999999999987</v>
      </c>
      <c r="I32" s="299" t="str">
        <f>CONCATENATE("(",ROUND((H32/$H32)*100,1),")")</f>
        <v>(100)</v>
      </c>
      <c r="K32" s="302">
        <f t="shared" si="37"/>
        <v>0.43773128431109321</v>
      </c>
      <c r="L32" s="302">
        <f t="shared" si="38"/>
        <v>1.4036172587684081E-2</v>
      </c>
      <c r="M32" s="302">
        <f t="shared" si="39"/>
        <v>3.1232543101244126E-2</v>
      </c>
      <c r="N32" s="302">
        <f t="shared" si="40"/>
        <v>0.48300000000002141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6.5102007668308177</v>
      </c>
      <c r="C35" s="299" t="str">
        <f>CONCATENATE("(",ROUND((B35/$H37)*100,1),")")</f>
        <v>(59)</v>
      </c>
      <c r="D35" s="302">
        <f>'Ind T6'!R9</f>
        <v>0.47719618088486121</v>
      </c>
      <c r="E35" s="299" t="str">
        <f>CONCATENATE("(",ROUND((D35/$H37)*100,1),")")</f>
        <v>(4.3)</v>
      </c>
      <c r="F35" s="302">
        <f>'Ind T6'!S9</f>
        <v>0</v>
      </c>
      <c r="G35" s="299" t="str">
        <f>CONCATENATE("(",ROUND((F35/$H37)*100,1),")")</f>
        <v>(0)</v>
      </c>
      <c r="H35" s="302">
        <f>SUM(B35,D35,F35)</f>
        <v>6.9873969477156788</v>
      </c>
      <c r="I35" s="299" t="str">
        <f>CONCATENATE("(",ROUND((H35/$H37)*100,1),")")</f>
        <v>(63.3)</v>
      </c>
      <c r="K35" s="302">
        <f>B40-B35</f>
        <v>0.13226250739005518</v>
      </c>
      <c r="L35" s="302">
        <f>D40-D35</f>
        <v>-2.5762609617764942E-2</v>
      </c>
      <c r="M35" s="302">
        <f>F40-F35</f>
        <v>0</v>
      </c>
      <c r="N35" s="302">
        <f>SUM(K35:M35)</f>
        <v>0.10649989777229024</v>
      </c>
    </row>
    <row r="36" spans="1:14" x14ac:dyDescent="0.2">
      <c r="A36" s="282" t="s">
        <v>365</v>
      </c>
      <c r="B36" s="302">
        <f>'Ind T6'!Q8</f>
        <v>1.5880258993352643</v>
      </c>
      <c r="C36" s="299" t="str">
        <f>CONCATENATE("(",ROUND((B36/$H37)*100,1),")")</f>
        <v>(14.4)</v>
      </c>
      <c r="D36" s="302">
        <f>'Ind T6'!R8</f>
        <v>1.7237155959980688</v>
      </c>
      <c r="E36" s="299" t="str">
        <f>CONCATENATE("(",ROUND((D36/$H37)*100,1),")")</f>
        <v>(15.6)</v>
      </c>
      <c r="F36" s="302">
        <f>'Ind T6'!S8</f>
        <v>0.73986155695099387</v>
      </c>
      <c r="G36" s="299" t="str">
        <f>CONCATENATE("(",ROUND((F36/$H37)*100,1),")")</f>
        <v>(6.7)</v>
      </c>
      <c r="H36" s="302">
        <f t="shared" ref="H36" si="41">SUM(B36,D36,F36)</f>
        <v>4.0516030522843272</v>
      </c>
      <c r="I36" s="299" t="str">
        <f>CONCATENATE("(",ROUND((H36/$H37)*100,1),")")</f>
        <v>(36.7)</v>
      </c>
      <c r="K36" s="302">
        <f t="shared" ref="K36:K37" si="42">B41-B36</f>
        <v>-9.4726797325642709E-2</v>
      </c>
      <c r="L36" s="302">
        <f t="shared" ref="L36:L37" si="43">D41-D36</f>
        <v>-0.21630919487375344</v>
      </c>
      <c r="M36" s="302">
        <f t="shared" ref="M36:M37" si="44">F41-F36</f>
        <v>-2.2463905572904452E-2</v>
      </c>
      <c r="N36" s="302">
        <f t="shared" ref="N36:N37" si="45">SUM(K36:M36)</f>
        <v>-0.3334998977723006</v>
      </c>
    </row>
    <row r="37" spans="1:14" x14ac:dyDescent="0.2">
      <c r="A37" s="282" t="s">
        <v>363</v>
      </c>
      <c r="B37" s="302">
        <f>SUM(B35:B36)</f>
        <v>8.0982266661660827</v>
      </c>
      <c r="C37" s="299" t="str">
        <f>CONCATENATE("(",ROUND((B37/$H37)*100,1),")")</f>
        <v>(73.4)</v>
      </c>
      <c r="D37" s="302">
        <f>SUM(D35:D36)</f>
        <v>2.20091177688293</v>
      </c>
      <c r="E37" s="299" t="str">
        <f>CONCATENATE("(",ROUND((D37/$H37)*100,1),")")</f>
        <v>(19.9)</v>
      </c>
      <c r="F37" s="302">
        <f>SUM(F35:F36)</f>
        <v>0.73986155695099387</v>
      </c>
      <c r="G37" s="299" t="str">
        <f>CONCATENATE("(",ROUND((F37/$H37)*100,1),")")</f>
        <v>(6.7)</v>
      </c>
      <c r="H37" s="302">
        <f>SUM(H35:H36)</f>
        <v>11.039000000000005</v>
      </c>
      <c r="I37" s="299" t="str">
        <f>CONCATENATE("(",ROUND((H37/$H37)*100,1),")")</f>
        <v>(100)</v>
      </c>
      <c r="K37" s="302">
        <f t="shared" si="42"/>
        <v>3.7535710064412697E-2</v>
      </c>
      <c r="L37" s="302">
        <f t="shared" si="43"/>
        <v>-0.24207180449151844</v>
      </c>
      <c r="M37" s="302">
        <f t="shared" si="44"/>
        <v>-2.2463905572904452E-2</v>
      </c>
      <c r="N37" s="302">
        <f t="shared" si="45"/>
        <v>-0.22700000000001019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6.6424632742208729</v>
      </c>
      <c r="C40" s="299" t="str">
        <f>CONCATENATE("(",ROUND((B40/$H42)*100,1),")")</f>
        <v>(61.4)</v>
      </c>
      <c r="D40" s="302">
        <f>'Ind T6'!W9</f>
        <v>0.45143357126709627</v>
      </c>
      <c r="E40" s="299" t="str">
        <f>CONCATENATE("(",ROUND((D40/$H42)*100,1),")")</f>
        <v>(4.2)</v>
      </c>
      <c r="F40" s="302">
        <f>'Ind T6'!X9</f>
        <v>0</v>
      </c>
      <c r="G40" s="299" t="str">
        <f>CONCATENATE("(",ROUND((F40/$H42)*100,1),")")</f>
        <v>(0)</v>
      </c>
      <c r="H40" s="302">
        <f>SUM(B40,D40,F40)</f>
        <v>7.0938968454879694</v>
      </c>
      <c r="I40" s="299" t="str">
        <f>CONCATENATE("(",ROUND((H40/$H42)*100,1),")")</f>
        <v>(65.6)</v>
      </c>
      <c r="K40" s="302">
        <f>B40-B30</f>
        <v>0.52452215088838994</v>
      </c>
      <c r="L40" s="302">
        <f>D40-D30</f>
        <v>-8.6774219366348437E-3</v>
      </c>
      <c r="M40" s="302">
        <f>F40-F30</f>
        <v>0</v>
      </c>
      <c r="N40" s="302">
        <f>SUM(K40:M40)</f>
        <v>0.51584472895175515</v>
      </c>
    </row>
    <row r="41" spans="1:14" x14ac:dyDescent="0.2">
      <c r="A41" s="282" t="s">
        <v>365</v>
      </c>
      <c r="B41" s="302">
        <f>'Ind T6'!V8</f>
        <v>1.4932991020096216</v>
      </c>
      <c r="C41" s="299" t="str">
        <f>CONCATENATE("(",ROUND((B41/$H42)*100,1),")")</f>
        <v>(13.8)</v>
      </c>
      <c r="D41" s="302">
        <f>'Ind T6'!W8</f>
        <v>1.5074064011243153</v>
      </c>
      <c r="E41" s="299" t="str">
        <f>CONCATENATE("(",ROUND((D41/$H42)*100,1),")")</f>
        <v>(13.9)</v>
      </c>
      <c r="F41" s="302">
        <f>'Ind T6'!X8</f>
        <v>0.71739765137808942</v>
      </c>
      <c r="G41" s="299" t="str">
        <f>CONCATENATE("(",ROUND((F41/$H42)*100,1),")")</f>
        <v>(6.6)</v>
      </c>
      <c r="H41" s="302">
        <f t="shared" ref="H41" si="46">SUM(B41,D41,F41)</f>
        <v>3.7181031545120264</v>
      </c>
      <c r="I41" s="299" t="str">
        <f>CONCATENATE("(",ROUND((H41/$H42)*100,1),")")</f>
        <v>(34.4)</v>
      </c>
      <c r="K41" s="302">
        <f t="shared" ref="K41:K42" si="47">B41-B31</f>
        <v>-4.9255156512885367E-2</v>
      </c>
      <c r="L41" s="302">
        <f t="shared" ref="L41:L42" si="48">D41-D31</f>
        <v>-0.21935820996719935</v>
      </c>
      <c r="M41" s="302">
        <f t="shared" ref="M41:M42" si="49">F41-F31</f>
        <v>8.7686375283396734E-3</v>
      </c>
      <c r="N41" s="302">
        <f t="shared" ref="N41:N42" si="50">SUM(K41:M41)</f>
        <v>-0.25984472895174504</v>
      </c>
    </row>
    <row r="42" spans="1:14" x14ac:dyDescent="0.2">
      <c r="A42" s="282" t="s">
        <v>363</v>
      </c>
      <c r="B42" s="302">
        <f>SUM(B40:B41)</f>
        <v>8.1357623762304954</v>
      </c>
      <c r="C42" s="299" t="str">
        <f>CONCATENATE("(",ROUND((B42/$H42)*100,1),")")</f>
        <v>(75.2)</v>
      </c>
      <c r="D42" s="302">
        <f>SUM(D40:D41)</f>
        <v>1.9588399723914116</v>
      </c>
      <c r="E42" s="299" t="str">
        <f>CONCATENATE("(",ROUND((D42/$H42)*100,1),")")</f>
        <v>(18.1)</v>
      </c>
      <c r="F42" s="302">
        <f>SUM(F40:F41)</f>
        <v>0.71739765137808942</v>
      </c>
      <c r="G42" s="299" t="str">
        <f>CONCATENATE("(",ROUND((F42/$H42)*100,1),")")</f>
        <v>(6.6)</v>
      </c>
      <c r="H42" s="302">
        <f>SUM(H40:H41)</f>
        <v>10.811999999999996</v>
      </c>
      <c r="I42" s="299" t="str">
        <f>CONCATENATE("(",ROUND((H42/$H42)*100,1),")")</f>
        <v>(100)</v>
      </c>
      <c r="K42" s="302">
        <f t="shared" si="47"/>
        <v>0.4752669943755059</v>
      </c>
      <c r="L42" s="302">
        <f t="shared" si="48"/>
        <v>-0.22803563190383436</v>
      </c>
      <c r="M42" s="302">
        <f t="shared" si="49"/>
        <v>8.7686375283396734E-3</v>
      </c>
      <c r="N42" s="302">
        <f t="shared" si="50"/>
        <v>0.25600000000001122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1.1468430590833396</v>
      </c>
      <c r="C51" s="299" t="str">
        <f>CONCATENATE("(",ROUND((B51/$H53)*100,1),")")</f>
        <v>(59.1)</v>
      </c>
      <c r="D51" s="302">
        <f>'Ind T6'!M18</f>
        <v>3.5157665820861922E-3</v>
      </c>
      <c r="E51" s="299" t="str">
        <f>CONCATENATE("(",ROUND((D51/$H53)*100,1),")")</f>
        <v>(0.2)</v>
      </c>
      <c r="F51" s="302">
        <f>'Ind T6'!N18</f>
        <v>0.60682131206515355</v>
      </c>
      <c r="G51" s="299" t="str">
        <f>CONCATENATE("(",ROUND((F51/$H53)*100,1),")")</f>
        <v>(31.3)</v>
      </c>
      <c r="H51" s="302">
        <f>SUM(B51,D51,F51)</f>
        <v>1.7571801377305794</v>
      </c>
      <c r="I51" s="299" t="str">
        <f>CONCATENATE("(",ROUND((H51/$H53)*100,1),")")</f>
        <v>(90.6)</v>
      </c>
      <c r="K51" s="302">
        <f>B56-B51</f>
        <v>-0.28566807096025104</v>
      </c>
      <c r="L51" s="302">
        <f>D56-D51</f>
        <v>-7.4448745698428923E-4</v>
      </c>
      <c r="M51" s="302">
        <f>F56-F51</f>
        <v>-0.15094589600569103</v>
      </c>
      <c r="N51" s="302">
        <f>SUM(K51:M51)</f>
        <v>-0.43735845442292637</v>
      </c>
    </row>
    <row r="52" spans="1:14" x14ac:dyDescent="0.2">
      <c r="A52" s="282" t="s">
        <v>365</v>
      </c>
      <c r="B52" s="302">
        <f>'Ind T6'!L17</f>
        <v>0.14977165639739309</v>
      </c>
      <c r="C52" s="299" t="str">
        <f>CONCATENATE("(",ROUND((B52/$H53)*100,1),")")</f>
        <v>(7.7)</v>
      </c>
      <c r="D52" s="302">
        <f>'Ind T6'!M17</f>
        <v>3.3048205872027371E-2</v>
      </c>
      <c r="E52" s="299" t="str">
        <f>CONCATENATE("(",ROUND((D52/$H53)*100,1),")")</f>
        <v>(1.7)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0.18281986226942046</v>
      </c>
      <c r="I52" s="299" t="str">
        <f>CONCATENATE("(",ROUND((H52/$H53)*100,1),")")</f>
        <v>(9.4)</v>
      </c>
      <c r="K52" s="302">
        <f t="shared" ref="K52:K53" si="52">B57-B52</f>
        <v>-3.7534851831092508E-2</v>
      </c>
      <c r="L52" s="302">
        <f t="shared" ref="L52:L53" si="53">D57-D52</f>
        <v>-8.1066937459782495E-3</v>
      </c>
      <c r="M52" s="302">
        <f t="shared" ref="M52:M53" si="54">F57-F52</f>
        <v>0</v>
      </c>
      <c r="N52" s="302">
        <f t="shared" ref="N52:N53" si="55">SUM(K52:M52)</f>
        <v>-4.5641545577070758E-2</v>
      </c>
    </row>
    <row r="53" spans="1:14" x14ac:dyDescent="0.2">
      <c r="A53" s="282" t="s">
        <v>363</v>
      </c>
      <c r="B53" s="302">
        <f>SUM(B51:B52)</f>
        <v>1.2966147154807328</v>
      </c>
      <c r="C53" s="299" t="str">
        <f>CONCATENATE("(",ROUND((B53/$H53)*100,1),")")</f>
        <v>(66.8)</v>
      </c>
      <c r="D53" s="302">
        <f>SUM(D51:D52)</f>
        <v>3.6563972454113566E-2</v>
      </c>
      <c r="E53" s="299" t="str">
        <f>CONCATENATE("(",ROUND((D53/$H53)*100,1),")")</f>
        <v>(1.9)</v>
      </c>
      <c r="F53" s="302">
        <f>SUM(F51:F52)</f>
        <v>0.60682131206515355</v>
      </c>
      <c r="G53" s="299" t="str">
        <f>CONCATENATE("(",ROUND((F53/$H53)*100,1),")")</f>
        <v>(31.3)</v>
      </c>
      <c r="H53" s="302">
        <f>SUM(H51:H52)</f>
        <v>1.9399999999999997</v>
      </c>
      <c r="I53" s="299" t="str">
        <f>CONCATENATE("(",ROUND((H53/$H53)*100,1),")")</f>
        <v>(100)</v>
      </c>
      <c r="K53" s="302">
        <f t="shared" si="52"/>
        <v>-0.32320292279134366</v>
      </c>
      <c r="L53" s="302">
        <f t="shared" si="53"/>
        <v>-8.8511812029625422E-3</v>
      </c>
      <c r="M53" s="302">
        <f t="shared" si="54"/>
        <v>-0.15094589600569103</v>
      </c>
      <c r="N53" s="302">
        <f t="shared" si="55"/>
        <v>-0.48299999999999721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0.86117498812308857</v>
      </c>
      <c r="C56" s="299" t="str">
        <f>CONCATENATE("(",ROUND((B56/$H58)*100,1),")")</f>
        <v>(59.1)</v>
      </c>
      <c r="D56" s="302">
        <f>'Ind T6'!R18</f>
        <v>2.771279125101903E-3</v>
      </c>
      <c r="E56" s="299" t="str">
        <f>CONCATENATE("(",ROUND((D56/$H58)*100,1),")")</f>
        <v>(0.2)</v>
      </c>
      <c r="F56" s="302">
        <f>'Ind T6'!S18</f>
        <v>0.45587541605946252</v>
      </c>
      <c r="G56" s="299" t="str">
        <f>CONCATENATE("(",ROUND((F56/$H58)*100,1),")")</f>
        <v>(31.3)</v>
      </c>
      <c r="H56" s="302">
        <f>SUM(B56,D56,F56)</f>
        <v>1.319821683307653</v>
      </c>
      <c r="I56" s="299" t="str">
        <f>CONCATENATE("(",ROUND((H56/$H58)*100,1),")")</f>
        <v>(90.6)</v>
      </c>
      <c r="K56" s="302">
        <f>B61-B56</f>
        <v>-0.28744804029538473</v>
      </c>
      <c r="L56" s="302">
        <f>D61-D56</f>
        <v>-7.3196532950451894E-4</v>
      </c>
      <c r="M56" s="302">
        <f>F61-F56</f>
        <v>-0.17037148468941954</v>
      </c>
      <c r="N56" s="302">
        <f>SUM(K56:M56)</f>
        <v>-0.45855149031430881</v>
      </c>
    </row>
    <row r="57" spans="1:14" x14ac:dyDescent="0.2">
      <c r="A57" s="282" t="s">
        <v>365</v>
      </c>
      <c r="B57" s="302">
        <f>'Ind T6'!Q17</f>
        <v>0.11223680456630059</v>
      </c>
      <c r="C57" s="299" t="str">
        <f>CONCATENATE("(",ROUND((B57/$H58)*100,1),")")</f>
        <v>(7.7)</v>
      </c>
      <c r="D57" s="302">
        <f>'Ind T6'!R17</f>
        <v>2.4941512126049122E-2</v>
      </c>
      <c r="E57" s="299" t="str">
        <f>CONCATENATE("(",ROUND((D57/$H58)*100,1),")")</f>
        <v>(1.7)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0.1371783166923497</v>
      </c>
      <c r="I57" s="299" t="str">
        <f>CONCATENATE("(",ROUND((H57/$H58)*100,1),")")</f>
        <v>(9.4)</v>
      </c>
      <c r="K57" s="302">
        <f t="shared" ref="K57:K58" si="57">B62-B57</f>
        <v>-4.0181050454949171E-2</v>
      </c>
      <c r="L57" s="302">
        <f t="shared" ref="L57:L58" si="58">D62-D57</f>
        <v>-7.2674592307449236E-3</v>
      </c>
      <c r="M57" s="302">
        <f t="shared" ref="M57:M58" si="59">F62-F57</f>
        <v>0</v>
      </c>
      <c r="N57" s="302">
        <f t="shared" ref="N57:N58" si="60">SUM(K57:M57)</f>
        <v>-4.7448509685694099E-2</v>
      </c>
    </row>
    <row r="58" spans="1:14" x14ac:dyDescent="0.2">
      <c r="A58" s="282" t="s">
        <v>363</v>
      </c>
      <c r="B58" s="302">
        <f>SUM(B56:B57)</f>
        <v>0.97341179268938915</v>
      </c>
      <c r="C58" s="299" t="str">
        <f>CONCATENATE("(",ROUND((B58/$H58)*100,1),")")</f>
        <v>(66.8)</v>
      </c>
      <c r="D58" s="302">
        <f>SUM(D56:D57)</f>
        <v>2.7712791251151024E-2</v>
      </c>
      <c r="E58" s="299" t="str">
        <f>CONCATENATE("(",ROUND((D58/$H58)*100,1),")")</f>
        <v>(1.9)</v>
      </c>
      <c r="F58" s="302">
        <f>SUM(F56:F57)</f>
        <v>0.45587541605946252</v>
      </c>
      <c r="G58" s="299" t="str">
        <f>CONCATENATE("(",ROUND((F58/$H58)*100,1),")")</f>
        <v>(31.3)</v>
      </c>
      <c r="H58" s="302">
        <f>SUM(H56:H57)</f>
        <v>1.4570000000000027</v>
      </c>
      <c r="I58" s="299" t="str">
        <f>CONCATENATE("(",ROUND((H58/$H58)*100,1),")")</f>
        <v>(100)</v>
      </c>
      <c r="K58" s="302">
        <f t="shared" si="57"/>
        <v>-0.32762909075033386</v>
      </c>
      <c r="L58" s="302">
        <f t="shared" si="58"/>
        <v>-7.9994245602494421E-3</v>
      </c>
      <c r="M58" s="302">
        <f t="shared" si="59"/>
        <v>-0.17037148468941954</v>
      </c>
      <c r="N58" s="302">
        <f t="shared" si="60"/>
        <v>-0.50600000000000289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0.57372694782770384</v>
      </c>
      <c r="C61" s="299" t="str">
        <f>CONCATENATE("(",ROUND((B61/$H63)*100,1),")")</f>
        <v>(60.3)</v>
      </c>
      <c r="D61" s="302">
        <f>'Ind T6'!W18</f>
        <v>2.039313795597384E-3</v>
      </c>
      <c r="E61" s="299" t="str">
        <f>CONCATENATE("(",ROUND((D61/$H63)*100,1),")")</f>
        <v>(0.2)</v>
      </c>
      <c r="F61" s="302">
        <f>'Ind T6'!X18</f>
        <v>0.28550393137004298</v>
      </c>
      <c r="G61" s="299" t="str">
        <f>CONCATENATE("(",ROUND((F61/$H63)*100,1),")")</f>
        <v>(30)</v>
      </c>
      <c r="H61" s="302">
        <f>SUM(B61,D61,F61)</f>
        <v>0.86127019299334417</v>
      </c>
      <c r="I61" s="299" t="str">
        <f>CONCATENATE("(",ROUND((H61/$H63)*100,1),")")</f>
        <v>(90.6)</v>
      </c>
      <c r="K61" s="302">
        <f>B61-B51</f>
        <v>-0.57311611125563577</v>
      </c>
      <c r="L61" s="302">
        <f>D61-D51</f>
        <v>-1.4764527864888082E-3</v>
      </c>
      <c r="M61" s="302">
        <f>F61-F51</f>
        <v>-0.32131738069511057</v>
      </c>
      <c r="N61" s="302">
        <f>SUM(K61:M61)</f>
        <v>-0.89590994473723518</v>
      </c>
    </row>
    <row r="62" spans="1:14" x14ac:dyDescent="0.2">
      <c r="A62" s="282" t="s">
        <v>365</v>
      </c>
      <c r="B62" s="302">
        <f>'Ind T6'!V17</f>
        <v>7.2055754111351414E-2</v>
      </c>
      <c r="C62" s="299" t="str">
        <f>CONCATENATE("(",ROUND((B62/$H63)*100,1),")")</f>
        <v>(7.6)</v>
      </c>
      <c r="D62" s="302">
        <f>'Ind T6'!W17</f>
        <v>1.7674052895304198E-2</v>
      </c>
      <c r="E62" s="299" t="str">
        <f>CONCATENATE("(",ROUND((D62/$H63)*100,1),")")</f>
        <v>(1.9)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8.9729807006655615E-2</v>
      </c>
      <c r="I62" s="299" t="str">
        <f>CONCATENATE("(",ROUND((H62/$H63)*100,1),")")</f>
        <v>(9.4)</v>
      </c>
      <c r="K62" s="302">
        <f t="shared" ref="K62:K63" si="62">B62-B52</f>
        <v>-7.771590228604168E-2</v>
      </c>
      <c r="L62" s="302">
        <f t="shared" ref="L62:L63" si="63">D62-D52</f>
        <v>-1.5374152976723173E-2</v>
      </c>
      <c r="M62" s="302">
        <f t="shared" ref="M62:M63" si="64">F62-F52</f>
        <v>0</v>
      </c>
      <c r="N62" s="302">
        <f t="shared" ref="N62:N63" si="65">SUM(K62:M62)</f>
        <v>-9.3090055262764856E-2</v>
      </c>
    </row>
    <row r="63" spans="1:14" x14ac:dyDescent="0.2">
      <c r="A63" s="282" t="s">
        <v>363</v>
      </c>
      <c r="B63" s="302">
        <f>SUM(B61:B62)</f>
        <v>0.64578270193905529</v>
      </c>
      <c r="C63" s="299" t="str">
        <f>CONCATENATE("(",ROUND((B63/$H63)*100,1),")")</f>
        <v>(67.9)</v>
      </c>
      <c r="D63" s="302">
        <f>SUM(D61:D62)</f>
        <v>1.9713366690901582E-2</v>
      </c>
      <c r="E63" s="299" t="str">
        <f>CONCATENATE("(",ROUND((D63/$H63)*100,1),")")</f>
        <v>(2.1)</v>
      </c>
      <c r="F63" s="302">
        <f>SUM(F61:F62)</f>
        <v>0.28550393137004298</v>
      </c>
      <c r="G63" s="299" t="str">
        <f>CONCATENATE("(",ROUND((F63/$H63)*100,1),")")</f>
        <v>(30)</v>
      </c>
      <c r="H63" s="302">
        <f>SUM(H61:H62)</f>
        <v>0.95099999999999985</v>
      </c>
      <c r="I63" s="299" t="str">
        <f>CONCATENATE("(",ROUND((H63/$H63)*100,1),")")</f>
        <v>(100)</v>
      </c>
      <c r="K63" s="302">
        <f t="shared" si="62"/>
        <v>-0.65083201354167752</v>
      </c>
      <c r="L63" s="302">
        <f t="shared" si="63"/>
        <v>-1.6850605763211984E-2</v>
      </c>
      <c r="M63" s="302">
        <f t="shared" si="64"/>
        <v>-0.32131738069511057</v>
      </c>
      <c r="N63" s="302">
        <f t="shared" si="65"/>
        <v>-0.9890000000000001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10.862871942249125</v>
      </c>
      <c r="C72" s="299" t="str">
        <f>CONCATENATE("(",ROUND((B72/$H74)*100,1),")")</f>
        <v>(61.9)</v>
      </c>
      <c r="D72" s="302">
        <f>'Ind T6'!M27</f>
        <v>0.97654724903247769</v>
      </c>
      <c r="E72" s="299" t="str">
        <f>CONCATENATE("(",ROUND((D72/$H74)*100,1),")")</f>
        <v>(5.6)</v>
      </c>
      <c r="F72" s="302">
        <f>'Ind T6'!N27</f>
        <v>0.22173306702996332</v>
      </c>
      <c r="G72" s="299" t="str">
        <f>CONCATENATE("(",ROUND((F72/$H74)*100,1),")")</f>
        <v>(1.3)</v>
      </c>
      <c r="H72" s="302">
        <f>SUM(B72,D72,F72)</f>
        <v>12.061152258311566</v>
      </c>
      <c r="I72" s="299" t="str">
        <f>CONCATENATE("(",ROUND((H72/$H74)*100,1),")")</f>
        <v>(68.7)</v>
      </c>
      <c r="K72" s="302">
        <f>B77-B72</f>
        <v>0.75218795209412725</v>
      </c>
      <c r="L72" s="302">
        <f>D77-D72</f>
        <v>7.8992450280899518E-2</v>
      </c>
      <c r="M72" s="302">
        <f>F77-F72</f>
        <v>1.9989647305890312E-2</v>
      </c>
      <c r="N72" s="302">
        <f>SUM(K72:M72)</f>
        <v>0.85117004968091714</v>
      </c>
    </row>
    <row r="73" spans="1:14" x14ac:dyDescent="0.2">
      <c r="A73" s="282" t="s">
        <v>365</v>
      </c>
      <c r="B73" s="302">
        <f>'Ind T6'!L26</f>
        <v>4.1059023820405098</v>
      </c>
      <c r="C73" s="299" t="str">
        <f>CONCATENATE("(",ROUND((B73/$H74)*100,1),")")</f>
        <v>(23.4)</v>
      </c>
      <c r="D73" s="302">
        <f>'Ind T6'!M26</f>
        <v>1.267411872756548</v>
      </c>
      <c r="E73" s="299" t="str">
        <f>CONCATENATE("(",ROUND((D73/$H74)*100,1),")")</f>
        <v>(7.2)</v>
      </c>
      <c r="F73" s="302">
        <f>'Ind T6'!N26</f>
        <v>0.12853348689139013</v>
      </c>
      <c r="G73" s="299" t="str">
        <f>CONCATENATE("(",ROUND((F73/$H74)*100,1),")")</f>
        <v>(0.7)</v>
      </c>
      <c r="H73" s="302">
        <f t="shared" ref="H73" si="66">SUM(B73,D73,F73)</f>
        <v>5.5018477416884481</v>
      </c>
      <c r="I73" s="299" t="str">
        <f>CONCATENATE("(",ROUND((H73/$H74)*100,1),")")</f>
        <v>(31.3)</v>
      </c>
      <c r="K73" s="302">
        <f t="shared" ref="K73:K74" si="67">B78-B73</f>
        <v>0.49816799587378036</v>
      </c>
      <c r="L73" s="302">
        <f t="shared" ref="L73:L74" si="68">D78-D73</f>
        <v>9.9429573806479654E-2</v>
      </c>
      <c r="M73" s="302">
        <f t="shared" ref="M73:M74" si="69">F78-F73</f>
        <v>1.4232380638812075E-2</v>
      </c>
      <c r="N73" s="302">
        <f t="shared" ref="N73:N74" si="70">SUM(K73:M73)</f>
        <v>0.61182995031907206</v>
      </c>
    </row>
    <row r="74" spans="1:14" x14ac:dyDescent="0.2">
      <c r="A74" s="282" t="s">
        <v>363</v>
      </c>
      <c r="B74" s="302">
        <f>SUM(B72:B73)</f>
        <v>14.968774324289635</v>
      </c>
      <c r="C74" s="299" t="str">
        <f>CONCATENATE("(",ROUND((B74/$H74)*100,1),")")</f>
        <v>(85.2)</v>
      </c>
      <c r="D74" s="302">
        <f>SUM(D72:D73)</f>
        <v>2.2439591217890258</v>
      </c>
      <c r="E74" s="299" t="str">
        <f>CONCATENATE("(",ROUND((D74/$H74)*100,1),")")</f>
        <v>(12.8)</v>
      </c>
      <c r="F74" s="302">
        <f>SUM(F72:F73)</f>
        <v>0.35026655392135342</v>
      </c>
      <c r="G74" s="299" t="str">
        <f>CONCATENATE("(",ROUND((F74/$H74)*100,1),")")</f>
        <v>(2)</v>
      </c>
      <c r="H74" s="302">
        <f>SUM(H72:H73)</f>
        <v>17.563000000000013</v>
      </c>
      <c r="I74" s="299" t="str">
        <f>CONCATENATE("(",ROUND((H74/$H74)*100,1),")")</f>
        <v>(100)</v>
      </c>
      <c r="K74" s="302">
        <f t="shared" si="67"/>
        <v>1.2503559479679094</v>
      </c>
      <c r="L74" s="302">
        <f t="shared" si="68"/>
        <v>0.17842202408737906</v>
      </c>
      <c r="M74" s="302">
        <f t="shared" si="69"/>
        <v>3.4222027944702416E-2</v>
      </c>
      <c r="N74" s="302">
        <f t="shared" si="70"/>
        <v>1.4629999999999908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11.615059894343252</v>
      </c>
      <c r="C77" s="299" t="str">
        <f>CONCATENATE("(",ROUND((B77/$H79)*100,1),")")</f>
        <v>(61)</v>
      </c>
      <c r="D77" s="302">
        <f>'Ind T6'!R27</f>
        <v>1.0555396993133772</v>
      </c>
      <c r="E77" s="299" t="str">
        <f>CONCATENATE("(",ROUND((D77/$H79)*100,1),")")</f>
        <v>(5.5)</v>
      </c>
      <c r="F77" s="302">
        <f>'Ind T6'!S27</f>
        <v>0.24172271433585363</v>
      </c>
      <c r="G77" s="299" t="str">
        <f>CONCATENATE("(",ROUND((F77/$H79)*100,1),")")</f>
        <v>(1.3)</v>
      </c>
      <c r="H77" s="302">
        <f>SUM(B77,D77,F77)</f>
        <v>12.912322307992483</v>
      </c>
      <c r="I77" s="299" t="str">
        <f>CONCATENATE("(",ROUND((H77/$H79)*100,1),")")</f>
        <v>(67.9)</v>
      </c>
      <c r="K77" s="302">
        <f>B82-B77</f>
        <v>0.49294902167135213</v>
      </c>
      <c r="L77" s="302">
        <f>D82-D77</f>
        <v>6.9641678848424649E-2</v>
      </c>
      <c r="M77" s="302">
        <f>F82-F77</f>
        <v>2.5190417737719684E-2</v>
      </c>
      <c r="N77" s="302">
        <f>SUM(K77:M77)</f>
        <v>0.58778111825749646</v>
      </c>
    </row>
    <row r="78" spans="1:14" x14ac:dyDescent="0.2">
      <c r="A78" s="282" t="s">
        <v>365</v>
      </c>
      <c r="B78" s="302">
        <f>'Ind T6'!Q26</f>
        <v>4.6040703779142902</v>
      </c>
      <c r="C78" s="299" t="str">
        <f>CONCATENATE("(",ROUND((B78/$H79)*100,1),")")</f>
        <v>(24.2)</v>
      </c>
      <c r="D78" s="302">
        <f>'Ind T6'!R26</f>
        <v>1.3668414465630276</v>
      </c>
      <c r="E78" s="299" t="str">
        <f>CONCATENATE("(",ROUND((D78/$H79)*100,1),")")</f>
        <v>(7.2)</v>
      </c>
      <c r="F78" s="302">
        <f>'Ind T6'!S26</f>
        <v>0.14276586753020221</v>
      </c>
      <c r="G78" s="299" t="str">
        <f>CONCATENATE("(",ROUND((F78/$H79)*100,1),")")</f>
        <v>(0.8)</v>
      </c>
      <c r="H78" s="302">
        <f t="shared" ref="H78" si="71">SUM(B78,D78,F78)</f>
        <v>6.1136776920075198</v>
      </c>
      <c r="I78" s="299" t="str">
        <f>CONCATENATE("(",ROUND((H78/$H79)*100,1),")")</f>
        <v>(32.1)</v>
      </c>
      <c r="K78" s="302">
        <f t="shared" ref="K78:K79" si="72">B83-B78</f>
        <v>0.63623773576012788</v>
      </c>
      <c r="L78" s="302">
        <f t="shared" ref="L78:L79" si="73">D83-D78</f>
        <v>7.9153968042209311E-2</v>
      </c>
      <c r="M78" s="302">
        <f t="shared" ref="M78:M79" si="74">F83-F78</f>
        <v>1.5827177940172271E-2</v>
      </c>
      <c r="N78" s="302">
        <f t="shared" ref="N78:N79" si="75">SUM(K78:M78)</f>
        <v>0.73121888174250949</v>
      </c>
    </row>
    <row r="79" spans="1:14" x14ac:dyDescent="0.2">
      <c r="A79" s="282" t="s">
        <v>363</v>
      </c>
      <c r="B79" s="302">
        <f>SUM(B77:B78)</f>
        <v>16.219130272257544</v>
      </c>
      <c r="C79" s="299" t="str">
        <f>CONCATENATE("(",ROUND((B79/$H79)*100,1),")")</f>
        <v>(85.2)</v>
      </c>
      <c r="D79" s="302">
        <f>SUM(D77:D78)</f>
        <v>2.4223811458764049</v>
      </c>
      <c r="E79" s="299" t="str">
        <f>CONCATENATE("(",ROUND((D79/$H79)*100,1),")")</f>
        <v>(12.7)</v>
      </c>
      <c r="F79" s="302">
        <f>SUM(F77:F78)</f>
        <v>0.38448858186605583</v>
      </c>
      <c r="G79" s="299" t="str">
        <f>CONCATENATE("(",ROUND((F79/$H79)*100,1),")")</f>
        <v>(2)</v>
      </c>
      <c r="H79" s="302">
        <f>SUM(H77:H78)</f>
        <v>19.026000000000003</v>
      </c>
      <c r="I79" s="299" t="str">
        <f>CONCATENATE("(",ROUND((H79/$H79)*100,1),")")</f>
        <v>(100)</v>
      </c>
      <c r="K79" s="302">
        <f t="shared" si="72"/>
        <v>1.1291867574314765</v>
      </c>
      <c r="L79" s="302">
        <f t="shared" si="73"/>
        <v>0.14879564689063418</v>
      </c>
      <c r="M79" s="302">
        <f t="shared" si="74"/>
        <v>4.1017595677891983E-2</v>
      </c>
      <c r="N79" s="302">
        <f t="shared" si="75"/>
        <v>1.3190000000000026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12.108008916014604</v>
      </c>
      <c r="C82" s="299" t="str">
        <f>CONCATENATE("(",ROUND((B82/$H84)*100,1),")")</f>
        <v>(59.5)</v>
      </c>
      <c r="D82" s="302">
        <f>'Ind T6'!W27</f>
        <v>1.1251813781618019</v>
      </c>
      <c r="E82" s="299" t="str">
        <f>CONCATENATE("(",ROUND((D82/$H84)*100,1),")")</f>
        <v>(5.5)</v>
      </c>
      <c r="F82" s="302">
        <f>'Ind T6'!X27</f>
        <v>0.26691313207357331</v>
      </c>
      <c r="G82" s="299" t="str">
        <f>CONCATENATE("(",ROUND((F82/$H84)*100,1),")")</f>
        <v>(1.3)</v>
      </c>
      <c r="H82" s="302">
        <f>SUM(B82,D82,F82)</f>
        <v>13.50010342624998</v>
      </c>
      <c r="I82" s="299" t="str">
        <f>CONCATENATE("(",ROUND((H82/$H84)*100,1),")")</f>
        <v>(66.4)</v>
      </c>
      <c r="K82" s="302">
        <f>B82-B72</f>
        <v>1.2451369737654794</v>
      </c>
      <c r="L82" s="302">
        <f>D82-D72</f>
        <v>0.14863412912932417</v>
      </c>
      <c r="M82" s="302">
        <f>F82-F72</f>
        <v>4.5180065043609996E-2</v>
      </c>
      <c r="N82" s="302">
        <f>SUM(K82:M82)</f>
        <v>1.4389511679384135</v>
      </c>
    </row>
    <row r="83" spans="1:14" x14ac:dyDescent="0.2">
      <c r="A83" s="282" t="s">
        <v>365</v>
      </c>
      <c r="B83" s="302">
        <f>'Ind T6'!V26</f>
        <v>5.2403081136744181</v>
      </c>
      <c r="C83" s="299" t="str">
        <f>CONCATENATE("(",ROUND((B83/$H84)*100,1),")")</f>
        <v>(25.8)</v>
      </c>
      <c r="D83" s="302">
        <f>'Ind T6'!W26</f>
        <v>1.445995414605237</v>
      </c>
      <c r="E83" s="299" t="str">
        <f>CONCATENATE("(",ROUND((D83/$H84)*100,1),")")</f>
        <v>(7.1)</v>
      </c>
      <c r="F83" s="302">
        <f>'Ind T6'!X26</f>
        <v>0.15859304547037448</v>
      </c>
      <c r="G83" s="299" t="str">
        <f>CONCATENATE("(",ROUND((F83/$H84)*100,1),")")</f>
        <v>(0.8)</v>
      </c>
      <c r="H83" s="302">
        <f t="shared" ref="H83" si="76">SUM(B83,D83,F83)</f>
        <v>6.84489657375003</v>
      </c>
      <c r="I83" s="299" t="str">
        <f>CONCATENATE("(",ROUND((H83/$H84)*100,1),")")</f>
        <v>(33.6)</v>
      </c>
      <c r="K83" s="302">
        <f t="shared" ref="K83:K84" si="77">B83-B73</f>
        <v>1.1344057316339082</v>
      </c>
      <c r="L83" s="302">
        <f t="shared" ref="L83:L84" si="78">D83-D73</f>
        <v>0.17858354184868896</v>
      </c>
      <c r="M83" s="302">
        <f t="shared" ref="M83:M84" si="79">F83-F73</f>
        <v>3.0059558578984347E-2</v>
      </c>
      <c r="N83" s="302">
        <f t="shared" ref="N83:N84" si="80">SUM(K83:M83)</f>
        <v>1.3430488320615814</v>
      </c>
    </row>
    <row r="84" spans="1:14" x14ac:dyDescent="0.2">
      <c r="A84" s="282" t="s">
        <v>363</v>
      </c>
      <c r="B84" s="302">
        <f>SUM(B82:B83)</f>
        <v>17.348317029689021</v>
      </c>
      <c r="C84" s="299" t="str">
        <f>CONCATENATE("(",ROUND((B84/$H84)*100,1),")")</f>
        <v>(85.3)</v>
      </c>
      <c r="D84" s="302">
        <f>SUM(D82:D83)</f>
        <v>2.571176792767039</v>
      </c>
      <c r="E84" s="299" t="str">
        <f>CONCATENATE("(",ROUND((D84/$H84)*100,1),")")</f>
        <v>(12.6)</v>
      </c>
      <c r="F84" s="302">
        <f>SUM(F82:F83)</f>
        <v>0.42550617754394782</v>
      </c>
      <c r="G84" s="299" t="str">
        <f>CONCATENATE("(",ROUND((F84/$H84)*100,1),")")</f>
        <v>(2.1)</v>
      </c>
      <c r="H84" s="302">
        <f>SUM(H82:H83)</f>
        <v>20.34500000000001</v>
      </c>
      <c r="I84" s="299" t="str">
        <f>CONCATENATE("(",ROUND((H84/$H84)*100,1),")")</f>
        <v>(100)</v>
      </c>
      <c r="K84" s="302">
        <f t="shared" si="77"/>
        <v>2.3795427053993858</v>
      </c>
      <c r="L84" s="302">
        <f t="shared" si="78"/>
        <v>0.32721767097801324</v>
      </c>
      <c r="M84" s="302">
        <f t="shared" si="79"/>
        <v>7.5239623622594398E-2</v>
      </c>
      <c r="N84" s="302">
        <f t="shared" si="80"/>
        <v>2.7819999999999934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7.560132611966937</v>
      </c>
      <c r="C93" s="299" t="str">
        <f>CONCATENATE("(",ROUND((B93/$H95)*100,1),")")</f>
        <v>(69.9)</v>
      </c>
      <c r="D93" s="302">
        <f>'Ind T6'!M36</f>
        <v>0.6479818862146286</v>
      </c>
      <c r="E93" s="299" t="str">
        <f>CONCATENATE("(",ROUND((D93/$H95)*100,1),")")</f>
        <v>(6)</v>
      </c>
      <c r="F93" s="302">
        <f>'Ind T6'!N36</f>
        <v>0.36681140215165819</v>
      </c>
      <c r="G93" s="299" t="str">
        <f>CONCATENATE("(",ROUND((F93/$H95)*100,1),")")</f>
        <v>(3.4)</v>
      </c>
      <c r="H93" s="302">
        <f>SUM(B93,D93,F93)</f>
        <v>8.5749259003332234</v>
      </c>
      <c r="I93" s="299" t="str">
        <f>CONCATENATE("(",ROUND((H93/$H95)*100,1),")")</f>
        <v>(79.2)</v>
      </c>
      <c r="K93" s="302">
        <f>B98-B93</f>
        <v>-2.7819373696509331E-2</v>
      </c>
      <c r="L93" s="302">
        <f>D98-D93</f>
        <v>1.7506097485336158E-2</v>
      </c>
      <c r="M93" s="302">
        <f>F98-F93</f>
        <v>7.3160927535416143E-3</v>
      </c>
      <c r="N93" s="302">
        <f>SUM(K93:M93)</f>
        <v>-2.9971834576315581E-3</v>
      </c>
    </row>
    <row r="94" spans="1:14" x14ac:dyDescent="0.2">
      <c r="A94" s="282" t="s">
        <v>365</v>
      </c>
      <c r="B94" s="302">
        <f>'Ind T6'!L35</f>
        <v>1.6880547226885951</v>
      </c>
      <c r="C94" s="299" t="str">
        <f>CONCATENATE("(",ROUND((B94/$H95)*100,1),")")</f>
        <v>(15.6)</v>
      </c>
      <c r="D94" s="302">
        <f>'Ind T6'!M35</f>
        <v>0.48908186952951249</v>
      </c>
      <c r="E94" s="299" t="str">
        <f>CONCATENATE("(",ROUND((D94/$H95)*100,1),")")</f>
        <v>(4.5)</v>
      </c>
      <c r="F94" s="302">
        <f>'Ind T6'!N35</f>
        <v>7.0937507448669501E-2</v>
      </c>
      <c r="G94" s="299" t="str">
        <f>CONCATENATE("(",ROUND((F94/$H95)*100,1),")")</f>
        <v>(0.7)</v>
      </c>
      <c r="H94" s="302">
        <f t="shared" ref="H94" si="81">SUM(B94,D94,F94)</f>
        <v>2.248074099666777</v>
      </c>
      <c r="I94" s="299" t="str">
        <f>CONCATENATE("(",ROUND((H94/$H95)*100,1),")")</f>
        <v>(20.8)</v>
      </c>
      <c r="K94" s="302">
        <f t="shared" ref="K94:K95" si="82">B99-B94</f>
        <v>-5.9787920211895385E-2</v>
      </c>
      <c r="L94" s="302">
        <f t="shared" ref="L94:L95" si="83">D99-D94</f>
        <v>3.0061519117952074E-4</v>
      </c>
      <c r="M94" s="302">
        <f t="shared" ref="M94:M95" si="84">F99-F94</f>
        <v>4.8448847833439113E-4</v>
      </c>
      <c r="N94" s="302">
        <f t="shared" ref="N94:N95" si="85">SUM(K94:M94)</f>
        <v>-5.9002816542381473E-2</v>
      </c>
    </row>
    <row r="95" spans="1:14" x14ac:dyDescent="0.2">
      <c r="A95" s="282" t="s">
        <v>363</v>
      </c>
      <c r="B95" s="302">
        <f>SUM(B93:B94)</f>
        <v>9.2481873346555314</v>
      </c>
      <c r="C95" s="299" t="str">
        <f>CONCATENATE("(",ROUND((B95/$H95)*100,1),")")</f>
        <v>(85.4)</v>
      </c>
      <c r="D95" s="302">
        <f>SUM(D93:D94)</f>
        <v>1.137063755744141</v>
      </c>
      <c r="E95" s="299" t="str">
        <f>CONCATENATE("(",ROUND((D95/$H95)*100,1),")")</f>
        <v>(10.5)</v>
      </c>
      <c r="F95" s="302">
        <f>SUM(F93:F94)</f>
        <v>0.4377489096003277</v>
      </c>
      <c r="G95" s="299" t="str">
        <f>CONCATENATE("(",ROUND((F95/$H95)*100,1),")")</f>
        <v>(4)</v>
      </c>
      <c r="H95" s="302">
        <f>SUM(H93:H94)</f>
        <v>10.823</v>
      </c>
      <c r="I95" s="299" t="str">
        <f>CONCATENATE("(",ROUND((H95/$H95)*100,1),")")</f>
        <v>(100)</v>
      </c>
      <c r="K95" s="302">
        <f t="shared" si="82"/>
        <v>-8.7607293908403605E-2</v>
      </c>
      <c r="L95" s="302">
        <f t="shared" si="83"/>
        <v>1.780671267651579E-2</v>
      </c>
      <c r="M95" s="302">
        <f t="shared" si="84"/>
        <v>7.8005812318759915E-3</v>
      </c>
      <c r="N95" s="302">
        <f t="shared" si="85"/>
        <v>-6.2000000000011823E-2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7.5323132382704276</v>
      </c>
      <c r="C98" s="299" t="str">
        <f>CONCATENATE("(",ROUND((B98/$H100)*100,1),")")</f>
        <v>(70)</v>
      </c>
      <c r="D98" s="302">
        <f>'Ind T6'!R36</f>
        <v>0.66548798369996476</v>
      </c>
      <c r="E98" s="299" t="str">
        <f>CONCATENATE("(",ROUND((D98/$H100)*100,1),")")</f>
        <v>(6.2)</v>
      </c>
      <c r="F98" s="302">
        <f>'Ind T6'!S36</f>
        <v>0.37412749490519981</v>
      </c>
      <c r="G98" s="299" t="str">
        <f>CONCATENATE("(",ROUND((F98/$H100)*100,1),")")</f>
        <v>(3.5)</v>
      </c>
      <c r="H98" s="302">
        <f>SUM(B98,D98,F98)</f>
        <v>8.5719287168755915</v>
      </c>
      <c r="I98" s="299" t="str">
        <f>CONCATENATE("(",ROUND((H98/$H100)*100,1),")")</f>
        <v>(79.7)</v>
      </c>
      <c r="K98" s="302">
        <f>B103-B98</f>
        <v>-1.1032531151020537</v>
      </c>
      <c r="L98" s="302">
        <f>D103-D98</f>
        <v>-6.2593425309871109E-2</v>
      </c>
      <c r="M98" s="302">
        <f>F103-F98</f>
        <v>-3.8321708617119421E-2</v>
      </c>
      <c r="N98" s="302">
        <f>SUM(K98:M98)</f>
        <v>-1.2041682490290442</v>
      </c>
    </row>
    <row r="99" spans="1:14" x14ac:dyDescent="0.2">
      <c r="A99" s="282" t="s">
        <v>365</v>
      </c>
      <c r="B99" s="302">
        <f>'Ind T6'!Q35</f>
        <v>1.6282668024766997</v>
      </c>
      <c r="C99" s="299" t="str">
        <f>CONCATENATE("(",ROUND((B99/$H100)*100,1),")")</f>
        <v>(15.1)</v>
      </c>
      <c r="D99" s="302">
        <f>'Ind T6'!R35</f>
        <v>0.48938248472069201</v>
      </c>
      <c r="E99" s="299" t="str">
        <f>CONCATENATE("(",ROUND((D99/$H100)*100,1),")")</f>
        <v>(4.5)</v>
      </c>
      <c r="F99" s="302">
        <f>'Ind T6'!S35</f>
        <v>7.1421995927003892E-2</v>
      </c>
      <c r="G99" s="299" t="str">
        <f>CONCATENATE("(",ROUND((F99/$H100)*100,1),")")</f>
        <v>(0.7)</v>
      </c>
      <c r="H99" s="302">
        <f t="shared" ref="H99" si="86">SUM(B99,D99,F99)</f>
        <v>2.1890712831243957</v>
      </c>
      <c r="I99" s="299" t="str">
        <f>CONCATENATE("(",ROUND((H99/$H100)*100,1),")")</f>
        <v>(20.3)</v>
      </c>
      <c r="K99" s="302">
        <f t="shared" ref="K99:K100" si="87">B104-B99</f>
        <v>-0.30864082064484122</v>
      </c>
      <c r="L99" s="302">
        <f t="shared" ref="L99:L100" si="88">D104-D99</f>
        <v>-6.3077687294573415E-2</v>
      </c>
      <c r="M99" s="302">
        <f t="shared" ref="M99:M100" si="89">F104-F99</f>
        <v>-7.1132430315337114E-3</v>
      </c>
      <c r="N99" s="302">
        <f t="shared" ref="N99:N100" si="90">SUM(K99:M99)</f>
        <v>-0.37883175097094834</v>
      </c>
    </row>
    <row r="100" spans="1:14" x14ac:dyDescent="0.2">
      <c r="A100" s="282" t="s">
        <v>363</v>
      </c>
      <c r="B100" s="302">
        <f>SUM(B98:B99)</f>
        <v>9.1605800407471278</v>
      </c>
      <c r="C100" s="299" t="str">
        <f>CONCATENATE("(",ROUND((B100/$H100)*100,1),")")</f>
        <v>(85.1)</v>
      </c>
      <c r="D100" s="302">
        <f>SUM(D98:D99)</f>
        <v>1.1548704684206568</v>
      </c>
      <c r="E100" s="299" t="str">
        <f>CONCATENATE("(",ROUND((D100/$H100)*100,1),")")</f>
        <v>(10.7)</v>
      </c>
      <c r="F100" s="302">
        <f>SUM(F98:F99)</f>
        <v>0.44554949083220369</v>
      </c>
      <c r="G100" s="299" t="str">
        <f>CONCATENATE("(",ROUND((F100/$H100)*100,1),")")</f>
        <v>(4.1)</v>
      </c>
      <c r="H100" s="302">
        <f>SUM(H98:H99)</f>
        <v>10.760999999999987</v>
      </c>
      <c r="I100" s="299" t="str">
        <f>CONCATENATE("(",ROUND((H100/$H100)*100,1),")")</f>
        <v>(100)</v>
      </c>
      <c r="K100" s="302">
        <f t="shared" si="87"/>
        <v>-1.4118939357468951</v>
      </c>
      <c r="L100" s="302">
        <f t="shared" si="88"/>
        <v>-0.12567111260444452</v>
      </c>
      <c r="M100" s="302">
        <f t="shared" si="89"/>
        <v>-4.5434951648653132E-2</v>
      </c>
      <c r="N100" s="302">
        <f t="shared" si="90"/>
        <v>-1.5829999999999929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6.4290601231683739</v>
      </c>
      <c r="C103" s="299" t="str">
        <f>CONCATENATE("(",ROUND((B103/$H105)*100,1),")")</f>
        <v>(70)</v>
      </c>
      <c r="D103" s="302">
        <f>'Ind T6'!W36</f>
        <v>0.60289455839009365</v>
      </c>
      <c r="E103" s="299" t="str">
        <f>CONCATENATE("(",ROUND((D103/$H105)*100,1),")")</f>
        <v>(6.6)</v>
      </c>
      <c r="F103" s="302">
        <f>'Ind T6'!X36</f>
        <v>0.33580578628808039</v>
      </c>
      <c r="G103" s="299" t="str">
        <f>CONCATENATE("(",ROUND((F103/$H105)*100,1),")")</f>
        <v>(3.7)</v>
      </c>
      <c r="H103" s="302">
        <f>SUM(B103,D103,F103)</f>
        <v>7.3677604678465478</v>
      </c>
      <c r="I103" s="299" t="str">
        <f>CONCATENATE("(",ROUND((H103/$H105)*100,1),")")</f>
        <v>(80.3)</v>
      </c>
      <c r="K103" s="302">
        <f>B103-B93</f>
        <v>-1.131072488798563</v>
      </c>
      <c r="L103" s="302">
        <f>D103-D93</f>
        <v>-4.5087327824534951E-2</v>
      </c>
      <c r="M103" s="302">
        <f>F103-F93</f>
        <v>-3.1005615863577807E-2</v>
      </c>
      <c r="N103" s="302">
        <f>SUM(K103:M103)</f>
        <v>-1.2071654324866758</v>
      </c>
    </row>
    <row r="104" spans="1:14" x14ac:dyDescent="0.2">
      <c r="A104" s="282" t="s">
        <v>365</v>
      </c>
      <c r="B104" s="302">
        <f>'Ind T6'!V35</f>
        <v>1.3196259818318585</v>
      </c>
      <c r="C104" s="299" t="str">
        <f>CONCATENATE("(",ROUND((B104/$H105)*100,1),")")</f>
        <v>(14.4)</v>
      </c>
      <c r="D104" s="302">
        <f>'Ind T6'!W35</f>
        <v>0.4263047974261186</v>
      </c>
      <c r="E104" s="299" t="str">
        <f>CONCATENATE("(",ROUND((D104/$H105)*100,1),")")</f>
        <v>(4.6)</v>
      </c>
      <c r="F104" s="302">
        <f>'Ind T6'!X35</f>
        <v>6.4308752895470181E-2</v>
      </c>
      <c r="G104" s="299" t="str">
        <f>CONCATENATE("(",ROUND((F104/$H105)*100,1),")")</f>
        <v>(0.7)</v>
      </c>
      <c r="H104" s="302">
        <f t="shared" ref="H104" si="91">SUM(B104,D104,F104)</f>
        <v>1.8102395321534475</v>
      </c>
      <c r="I104" s="299" t="str">
        <f>CONCATENATE("(",ROUND((H104/$H105)*100,1),")")</f>
        <v>(19.7)</v>
      </c>
      <c r="K104" s="302">
        <f t="shared" ref="K104:K105" si="92">B104-B94</f>
        <v>-0.3684287408567366</v>
      </c>
      <c r="L104" s="302">
        <f t="shared" ref="L104:L105" si="93">D104-D94</f>
        <v>-6.2777072103393894E-2</v>
      </c>
      <c r="M104" s="302">
        <f t="shared" ref="M104:M105" si="94">F104-F94</f>
        <v>-6.6287545531993203E-3</v>
      </c>
      <c r="N104" s="302">
        <f t="shared" ref="N104:N105" si="95">SUM(K104:M104)</f>
        <v>-0.43783456751332983</v>
      </c>
    </row>
    <row r="105" spans="1:14" x14ac:dyDescent="0.2">
      <c r="A105" s="282" t="s">
        <v>363</v>
      </c>
      <c r="B105" s="302">
        <f>SUM(B103:B104)</f>
        <v>7.7486861050002327</v>
      </c>
      <c r="C105" s="299" t="str">
        <f>CONCATENATE("(",ROUND((B105/$H105)*100,1),")")</f>
        <v>(84.4)</v>
      </c>
      <c r="D105" s="302">
        <f>SUM(D103:D104)</f>
        <v>1.0291993558162122</v>
      </c>
      <c r="E105" s="299" t="str">
        <f>CONCATENATE("(",ROUND((D105/$H105)*100,1),")")</f>
        <v>(11.2)</v>
      </c>
      <c r="F105" s="302">
        <f>SUM(F103:F104)</f>
        <v>0.40011453918355055</v>
      </c>
      <c r="G105" s="299" t="str">
        <f>CONCATENATE("(",ROUND((F105/$H105)*100,1),")")</f>
        <v>(4.4)</v>
      </c>
      <c r="H105" s="302">
        <f>SUM(H103:H104)</f>
        <v>9.1779999999999955</v>
      </c>
      <c r="I105" s="299" t="str">
        <f>CONCATENATE("(",ROUND((H105/$H105)*100,1),")")</f>
        <v>(100)</v>
      </c>
      <c r="K105" s="302">
        <f t="shared" si="92"/>
        <v>-1.4995012296552988</v>
      </c>
      <c r="L105" s="302">
        <f t="shared" si="93"/>
        <v>-0.10786439992792873</v>
      </c>
      <c r="M105" s="302">
        <f t="shared" si="94"/>
        <v>-3.7634370416777141E-2</v>
      </c>
      <c r="N105" s="302">
        <f t="shared" si="95"/>
        <v>-1.6450000000000047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25.117315764717503</v>
      </c>
      <c r="C114" s="299" t="str">
        <f>CONCATENATE("(",ROUND((B114/$H116)*100,1),")")</f>
        <v>(64.8)</v>
      </c>
      <c r="D114" s="302">
        <f>'Ind T6'!M45</f>
        <v>2.0290800631761812</v>
      </c>
      <c r="E114" s="299" t="str">
        <f>CONCATENATE("(",ROUND((D114/$H116)*100,1),")")</f>
        <v>(5.2)</v>
      </c>
      <c r="F114" s="302">
        <f>'Ind T6'!N45</f>
        <v>2.6903163949387965</v>
      </c>
      <c r="G114" s="299" t="str">
        <f>CONCATENATE("(",ROUND((F114/$H116)*100,1),")")</f>
        <v>(6.9)</v>
      </c>
      <c r="H114" s="302">
        <f>SUM(B114,D114,F114)</f>
        <v>29.836712222832482</v>
      </c>
      <c r="I114" s="299" t="str">
        <f>CONCATENATE("(",ROUND((H114/$H116)*100,1),")")</f>
        <v>(77)</v>
      </c>
      <c r="K114" s="302">
        <f>B119-B114</f>
        <v>-1.7124137083888868</v>
      </c>
      <c r="L114" s="302">
        <f>D119-D114</f>
        <v>-0.11140941335537424</v>
      </c>
      <c r="M114" s="302">
        <f>F119-F114</f>
        <v>-0.20503907502706653</v>
      </c>
      <c r="N114" s="302">
        <f>SUM(K114:M114)</f>
        <v>-2.0288621967713274</v>
      </c>
    </row>
    <row r="115" spans="1:14" x14ac:dyDescent="0.2">
      <c r="A115" s="282" t="s">
        <v>365</v>
      </c>
      <c r="B115" s="302">
        <f>'Ind T6'!L44</f>
        <v>6.2085876608344988</v>
      </c>
      <c r="C115" s="299" t="str">
        <f>CONCATENATE("(",ROUND((B115/$H116)*100,1),")")</f>
        <v>(16)</v>
      </c>
      <c r="D115" s="302">
        <f>'Ind T6'!M44</f>
        <v>2.2728488772973656</v>
      </c>
      <c r="E115" s="299" t="str">
        <f>CONCATENATE("(",ROUND((D115/$H116)*100,1),")")</f>
        <v>(5.9)</v>
      </c>
      <c r="F115" s="302">
        <f>'Ind T6'!N44</f>
        <v>0.44485123903568879</v>
      </c>
      <c r="G115" s="299" t="str">
        <f>CONCATENATE("(",ROUND((F115/$H116)*100,1),")")</f>
        <v>(1.1)</v>
      </c>
      <c r="H115" s="302">
        <f t="shared" ref="H115" si="96">SUM(B115,D115,F115)</f>
        <v>8.9262877771675537</v>
      </c>
      <c r="I115" s="299" t="str">
        <f>CONCATENATE("(",ROUND((H115/$H116)*100,1),")")</f>
        <v>(23)</v>
      </c>
      <c r="K115" s="302">
        <f t="shared" ref="K115:K116" si="97">B120-B115</f>
        <v>-0.32092152745590852</v>
      </c>
      <c r="L115" s="302">
        <f t="shared" ref="L115:L116" si="98">D120-D115</f>
        <v>-0.1351798426896873</v>
      </c>
      <c r="M115" s="302">
        <f t="shared" ref="M115:M116" si="99">F120-F115</f>
        <v>-4.6036433083155914E-2</v>
      </c>
      <c r="N115" s="302">
        <f t="shared" ref="N115:N116" si="100">SUM(K115:M115)</f>
        <v>-0.50213780322875179</v>
      </c>
    </row>
    <row r="116" spans="1:14" x14ac:dyDescent="0.2">
      <c r="A116" s="282" t="s">
        <v>363</v>
      </c>
      <c r="B116" s="302">
        <f>SUM(B114:B115)</f>
        <v>31.325903425552003</v>
      </c>
      <c r="C116" s="299" t="str">
        <f>CONCATENATE("(",ROUND((B116/$H116)*100,1),")")</f>
        <v>(80.8)</v>
      </c>
      <c r="D116" s="302">
        <f>SUM(D114:D115)</f>
        <v>4.3019289404735463</v>
      </c>
      <c r="E116" s="299" t="str">
        <f>CONCATENATE("(",ROUND((D116/$H116)*100,1),")")</f>
        <v>(11.1)</v>
      </c>
      <c r="F116" s="302">
        <f>SUM(F114:F115)</f>
        <v>3.1351676339744854</v>
      </c>
      <c r="G116" s="299" t="str">
        <f>CONCATENATE("(",ROUND((F116/$H116)*100,1),")")</f>
        <v>(8.1)</v>
      </c>
      <c r="H116" s="302">
        <f>SUM(H114:H115)</f>
        <v>38.763000000000034</v>
      </c>
      <c r="I116" s="299" t="str">
        <f>CONCATENATE("(",ROUND((H116/$H116)*100,1),")")</f>
        <v>(100)</v>
      </c>
      <c r="K116" s="302">
        <f t="shared" si="97"/>
        <v>-2.0333352358447954</v>
      </c>
      <c r="L116" s="302">
        <f t="shared" si="98"/>
        <v>-0.24658925604506088</v>
      </c>
      <c r="M116" s="302">
        <f t="shared" si="99"/>
        <v>-0.2510755081102225</v>
      </c>
      <c r="N116" s="302">
        <f t="shared" si="100"/>
        <v>-2.5310000000000787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23.404902056328616</v>
      </c>
      <c r="C119" s="299" t="str">
        <f>CONCATENATE("(",ROUND((B119/$H121)*100,1),")")</f>
        <v>(64.6)</v>
      </c>
      <c r="D119" s="302">
        <f>'Ind T6'!R45</f>
        <v>1.9176706498208069</v>
      </c>
      <c r="E119" s="299" t="str">
        <f>CONCATENATE("(",ROUND((D119/$H121)*100,1),")")</f>
        <v>(5.3)</v>
      </c>
      <c r="F119" s="302">
        <f>'Ind T6'!S45</f>
        <v>2.48527731991173</v>
      </c>
      <c r="G119" s="299" t="str">
        <f>CONCATENATE("(",ROUND((F119/$H121)*100,1),")")</f>
        <v>(6.9)</v>
      </c>
      <c r="H119" s="302">
        <f>SUM(B119,D119,F119)</f>
        <v>27.807850026061153</v>
      </c>
      <c r="I119" s="299" t="str">
        <f>CONCATENATE("(",ROUND((H119/$H121)*100,1),")")</f>
        <v>(76.7)</v>
      </c>
      <c r="K119" s="302">
        <f>B124-B119</f>
        <v>-2.4482280092385409</v>
      </c>
      <c r="L119" s="302">
        <f>D124-D119</f>
        <v>-0.15594169668512925</v>
      </c>
      <c r="M119" s="302">
        <f>F124-F119</f>
        <v>-0.19494823249726911</v>
      </c>
      <c r="N119" s="302">
        <f>SUM(K119:M119)</f>
        <v>-2.7991179384209395</v>
      </c>
    </row>
    <row r="120" spans="1:14" x14ac:dyDescent="0.2">
      <c r="A120" s="282" t="s">
        <v>365</v>
      </c>
      <c r="B120" s="302">
        <f>'Ind T6'!Q44</f>
        <v>5.8876661333785902</v>
      </c>
      <c r="C120" s="299" t="str">
        <f>CONCATENATE("(",ROUND((B120/$H121)*100,1),")")</f>
        <v>(16.2)</v>
      </c>
      <c r="D120" s="302">
        <f>'Ind T6'!R44</f>
        <v>2.1376690346076783</v>
      </c>
      <c r="E120" s="299" t="str">
        <f>CONCATENATE("(",ROUND((D120/$H121)*100,1),")")</f>
        <v>(5.9)</v>
      </c>
      <c r="F120" s="302">
        <f>'Ind T6'!S44</f>
        <v>0.39881480595253288</v>
      </c>
      <c r="G120" s="299" t="str">
        <f>CONCATENATE("(",ROUND((F120/$H121)*100,1),")")</f>
        <v>(1.1)</v>
      </c>
      <c r="H120" s="302">
        <f t="shared" ref="H120" si="101">SUM(B120,D120,F120)</f>
        <v>8.4241499739388015</v>
      </c>
      <c r="I120" s="299" t="str">
        <f>CONCATENATE("(",ROUND((H120/$H121)*100,1),")")</f>
        <v>(23.3)</v>
      </c>
      <c r="K120" s="302">
        <f t="shared" ref="K120:K121" si="102">B125-B120</f>
        <v>-0.48112115366529995</v>
      </c>
      <c r="L120" s="302">
        <f t="shared" ref="L120:L121" si="103">D125-D120</f>
        <v>-0.16498871814086691</v>
      </c>
      <c r="M120" s="302">
        <f t="shared" ref="M120:M121" si="104">F125-F120</f>
        <v>-4.7772189772905815E-2</v>
      </c>
      <c r="N120" s="302">
        <f t="shared" ref="N120:N121" si="105">SUM(K120:M120)</f>
        <v>-0.69388206157907262</v>
      </c>
    </row>
    <row r="121" spans="1:14" x14ac:dyDescent="0.2">
      <c r="A121" s="282" t="s">
        <v>363</v>
      </c>
      <c r="B121" s="302">
        <f>SUM(B119:B120)</f>
        <v>29.292568189707207</v>
      </c>
      <c r="C121" s="299" t="str">
        <f>CONCATENATE("(",ROUND((B121/$H121)*100,1),")")</f>
        <v>(80.8)</v>
      </c>
      <c r="D121" s="302">
        <f>SUM(D119:D120)</f>
        <v>4.0553396844284855</v>
      </c>
      <c r="E121" s="299" t="str">
        <f>CONCATENATE("(",ROUND((D121/$H121)*100,1),")")</f>
        <v>(11.2)</v>
      </c>
      <c r="F121" s="302">
        <f>SUM(F119:F120)</f>
        <v>2.8840921258642629</v>
      </c>
      <c r="G121" s="299" t="str">
        <f>CONCATENATE("(",ROUND((F121/$H121)*100,1),")")</f>
        <v>(8)</v>
      </c>
      <c r="H121" s="302">
        <f>SUM(H119:H120)</f>
        <v>36.231999999999957</v>
      </c>
      <c r="I121" s="299" t="str">
        <f>CONCATENATE("(",ROUND((H121/$H121)*100,1),")")</f>
        <v>(100)</v>
      </c>
      <c r="K121" s="302">
        <f t="shared" si="102"/>
        <v>-2.9293491629038435</v>
      </c>
      <c r="L121" s="302">
        <f t="shared" si="103"/>
        <v>-0.32093041482599638</v>
      </c>
      <c r="M121" s="302">
        <f t="shared" si="104"/>
        <v>-0.2427204222701751</v>
      </c>
      <c r="N121" s="302">
        <f t="shared" si="105"/>
        <v>-3.493000000000015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20.956674047090075</v>
      </c>
      <c r="C124" s="299" t="str">
        <f>CONCATENATE("(",ROUND((B124/$H126)*100,1),")")</f>
        <v>(64)</v>
      </c>
      <c r="D124" s="302">
        <f>'Ind T6'!W45</f>
        <v>1.7617289531356777</v>
      </c>
      <c r="E124" s="299" t="str">
        <f>CONCATENATE("(",ROUND((D124/$H126)*100,1),")")</f>
        <v>(5.4)</v>
      </c>
      <c r="F124" s="302">
        <f>'Ind T6'!X45</f>
        <v>2.2903290874144608</v>
      </c>
      <c r="G124" s="299" t="str">
        <f>CONCATENATE("(",ROUND((F124/$H126)*100,1),")")</f>
        <v>(7)</v>
      </c>
      <c r="H124" s="302">
        <f>SUM(B124,D124,F124)</f>
        <v>25.008732087640212</v>
      </c>
      <c r="I124" s="299" t="str">
        <f>CONCATENATE("(",ROUND((H124/$H126)*100,1),")")</f>
        <v>(76.4)</v>
      </c>
      <c r="K124" s="302">
        <f>B124-B114</f>
        <v>-4.1606417176274277</v>
      </c>
      <c r="L124" s="302">
        <f>D124-D114</f>
        <v>-0.26735111004050349</v>
      </c>
      <c r="M124" s="302">
        <f>F124-F114</f>
        <v>-0.39998730752433564</v>
      </c>
      <c r="N124" s="302">
        <f>SUM(K124:M124)</f>
        <v>-4.8279801351922664</v>
      </c>
    </row>
    <row r="125" spans="1:14" x14ac:dyDescent="0.2">
      <c r="A125" s="282" t="s">
        <v>365</v>
      </c>
      <c r="B125" s="302">
        <f>'Ind T6'!V44</f>
        <v>5.4065449797132903</v>
      </c>
      <c r="C125" s="299" t="str">
        <f>CONCATENATE("(",ROUND((B125/$H126)*100,1),")")</f>
        <v>(16.5)</v>
      </c>
      <c r="D125" s="302">
        <f>'Ind T6'!W44</f>
        <v>1.9726803164668114</v>
      </c>
      <c r="E125" s="299" t="str">
        <f>CONCATENATE("(",ROUND((D125/$H126)*100,1),")")</f>
        <v>(6)</v>
      </c>
      <c r="F125" s="302">
        <f>'Ind T6'!X44</f>
        <v>0.35104261617962706</v>
      </c>
      <c r="G125" s="299" t="str">
        <f>CONCATENATE("(",ROUND((F125/$H126)*100,1),")")</f>
        <v>(1.1)</v>
      </c>
      <c r="H125" s="302">
        <f t="shared" ref="H125" si="106">SUM(B125,D125,F125)</f>
        <v>7.7302679123597287</v>
      </c>
      <c r="I125" s="299" t="str">
        <f>CONCATENATE("(",ROUND((H125/$H126)*100,1),")")</f>
        <v>(23.6)</v>
      </c>
      <c r="K125" s="302">
        <f t="shared" ref="K125:K126" si="107">B125-B115</f>
        <v>-0.80204268112120847</v>
      </c>
      <c r="L125" s="302">
        <f t="shared" ref="L125:L126" si="108">D125-D115</f>
        <v>-0.30016856083055421</v>
      </c>
      <c r="M125" s="302">
        <f t="shared" ref="M125:M126" si="109">F125-F115</f>
        <v>-9.380862285606173E-2</v>
      </c>
      <c r="N125" s="302">
        <f t="shared" ref="N125:N126" si="110">SUM(K125:M125)</f>
        <v>-1.1960198648078244</v>
      </c>
    </row>
    <row r="126" spans="1:14" x14ac:dyDescent="0.2">
      <c r="A126" s="282" t="s">
        <v>363</v>
      </c>
      <c r="B126" s="302">
        <f>SUM(B124:B125)</f>
        <v>26.363219026803364</v>
      </c>
      <c r="C126" s="299" t="str">
        <f>CONCATENATE("(",ROUND((B126/$H126)*100,1),")")</f>
        <v>(80.5)</v>
      </c>
      <c r="D126" s="302">
        <f>SUM(D124:D125)</f>
        <v>3.7344092696024891</v>
      </c>
      <c r="E126" s="299" t="str">
        <f>CONCATENATE("(",ROUND((D126/$H126)*100,1),")")</f>
        <v>(11.4)</v>
      </c>
      <c r="F126" s="302">
        <f>SUM(F124:F125)</f>
        <v>2.6413717035940878</v>
      </c>
      <c r="G126" s="299" t="str">
        <f>CONCATENATE("(",ROUND((F126/$H126)*100,1),")")</f>
        <v>(8.1)</v>
      </c>
      <c r="H126" s="302">
        <f>SUM(H124:H125)</f>
        <v>32.73899999999994</v>
      </c>
      <c r="I126" s="299" t="str">
        <f>CONCATENATE("(",ROUND((H126/$H126)*100,1),")")</f>
        <v>(100)</v>
      </c>
      <c r="K126" s="302">
        <f t="shared" si="107"/>
        <v>-4.9626843987486389</v>
      </c>
      <c r="L126" s="302">
        <f t="shared" si="108"/>
        <v>-0.56751967087105726</v>
      </c>
      <c r="M126" s="302">
        <f t="shared" si="109"/>
        <v>-0.4937959303803976</v>
      </c>
      <c r="N126" s="302">
        <f t="shared" si="110"/>
        <v>-6.0240000000000933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1.6273790893787761</v>
      </c>
      <c r="C135" s="299" t="str">
        <f>CONCATENATE("(",ROUND((B135/$H137)*100,1),")")</f>
        <v>(54.7)</v>
      </c>
      <c r="D135" s="302">
        <f>'Ind T6'!M54</f>
        <v>1.7547217538093716E-2</v>
      </c>
      <c r="E135" s="299" t="str">
        <f>CONCATENATE("(",ROUND((D135/$H137)*100,1),")")</f>
        <v>(0.6)</v>
      </c>
      <c r="F135" s="302">
        <f>'Ind T6'!N54</f>
        <v>0.72093996627287582</v>
      </c>
      <c r="G135" s="299" t="str">
        <f>CONCATENATE("(",ROUND((F135/$H137)*100,1),")")</f>
        <v>(24.2)</v>
      </c>
      <c r="H135" s="302">
        <f>SUM(B135,D135,F135)</f>
        <v>2.3658662731897455</v>
      </c>
      <c r="I135" s="299" t="str">
        <f>CONCATENATE("(",ROUND((H135/$H137)*100,1),")")</f>
        <v>(79.6)</v>
      </c>
      <c r="K135" s="302">
        <f>B140-B135</f>
        <v>-0.10818245407047322</v>
      </c>
      <c r="L135" s="302">
        <f>D140-D135</f>
        <v>-8.8603808782786175E-4</v>
      </c>
      <c r="M135" s="302">
        <f>F140-F135</f>
        <v>-4.0860914175164353E-2</v>
      </c>
      <c r="N135" s="302">
        <f>SUM(K135:M135)</f>
        <v>-0.14992940633346544</v>
      </c>
    </row>
    <row r="136" spans="1:14" x14ac:dyDescent="0.2">
      <c r="A136" s="282" t="s">
        <v>365</v>
      </c>
      <c r="B136" s="302">
        <f>'Ind T6'!L53</f>
        <v>0.49633558178428394</v>
      </c>
      <c r="C136" s="299" t="str">
        <f>CONCATENATE("(",ROUND((B136/$H137)*100,1),")")</f>
        <v>(16.7)</v>
      </c>
      <c r="D136" s="302">
        <f>'Ind T6'!M53</f>
        <v>0.11079814502597435</v>
      </c>
      <c r="E136" s="299" t="str">
        <f>CONCATENATE("(",ROUND((D136/$H137)*100,1),")")</f>
        <v>(3.7)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0.60713372681025835</v>
      </c>
      <c r="I136" s="299" t="str">
        <f>CONCATENATE("(",ROUND((H136/$H137)*100,1),")")</f>
        <v>(20.4)</v>
      </c>
      <c r="K136" s="302">
        <f t="shared" ref="K136:K137" si="112">B141-B136</f>
        <v>-2.5278599147333103E-2</v>
      </c>
      <c r="L136" s="302">
        <f t="shared" ref="L136:L137" si="113">D141-D136</f>
        <v>-6.791994519202052E-3</v>
      </c>
      <c r="M136" s="302">
        <f t="shared" ref="M136:M137" si="114">F141-F136</f>
        <v>0</v>
      </c>
      <c r="N136" s="302">
        <f t="shared" ref="N136:N137" si="115">SUM(K136:M136)</f>
        <v>-3.2070593666535155E-2</v>
      </c>
    </row>
    <row r="137" spans="1:14" x14ac:dyDescent="0.2">
      <c r="A137" s="282" t="s">
        <v>363</v>
      </c>
      <c r="B137" s="302">
        <f>SUM(B135:B136)</f>
        <v>2.1237146711630599</v>
      </c>
      <c r="C137" s="299" t="str">
        <f>CONCATENATE("(",ROUND((B137/$H137)*100,1),")")</f>
        <v>(71.4)</v>
      </c>
      <c r="D137" s="302">
        <f>SUM(D135:D136)</f>
        <v>0.12834536256406806</v>
      </c>
      <c r="E137" s="299" t="str">
        <f>CONCATENATE("(",ROUND((D137/$H137)*100,1),")")</f>
        <v>(4.3)</v>
      </c>
      <c r="F137" s="302">
        <f>SUM(F135:F136)</f>
        <v>0.72093996627287582</v>
      </c>
      <c r="G137" s="299" t="str">
        <f>CONCATENATE("(",ROUND((F137/$H137)*100,1),")")</f>
        <v>(24.2)</v>
      </c>
      <c r="H137" s="302">
        <f>SUM(H135:H136)</f>
        <v>2.9730000000000039</v>
      </c>
      <c r="I137" s="299" t="str">
        <f>CONCATENATE("(",ROUND((H137/$H137)*100,1),")")</f>
        <v>(100)</v>
      </c>
      <c r="K137" s="302">
        <f t="shared" si="112"/>
        <v>-0.13346105321780621</v>
      </c>
      <c r="L137" s="302">
        <f t="shared" si="113"/>
        <v>-7.6780326070299137E-3</v>
      </c>
      <c r="M137" s="302">
        <f t="shared" si="114"/>
        <v>-4.0860914175164353E-2</v>
      </c>
      <c r="N137" s="302">
        <f t="shared" si="115"/>
        <v>-0.18200000000000049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1.5191966353083028</v>
      </c>
      <c r="C140" s="299" t="str">
        <f>CONCATENATE("(",ROUND((B140/$H142)*100,1),")")</f>
        <v>(54.4)</v>
      </c>
      <c r="D140" s="302">
        <f>'Ind T6'!R54</f>
        <v>1.6661179450265854E-2</v>
      </c>
      <c r="E140" s="299" t="str">
        <f>CONCATENATE("(",ROUND((D140/$H142)*100,1),")")</f>
        <v>(0.6)</v>
      </c>
      <c r="F140" s="302">
        <f>'Ind T6'!S54</f>
        <v>0.68007905209771147</v>
      </c>
      <c r="G140" s="299" t="str">
        <f>CONCATENATE("(",ROUND((F140/$H142)*100,1),")")</f>
        <v>(24.4)</v>
      </c>
      <c r="H140" s="302">
        <f>SUM(B140,D140,F140)</f>
        <v>2.2159368668562802</v>
      </c>
      <c r="I140" s="299" t="str">
        <f>CONCATENATE("(",ROUND((H140/$H142)*100,1),")")</f>
        <v>(79.4)</v>
      </c>
      <c r="K140" s="302">
        <f>B145-B140</f>
        <v>-8.2941670305105797E-2</v>
      </c>
      <c r="L140" s="302">
        <f>D145-D140</f>
        <v>-5.0078603223627921E-4</v>
      </c>
      <c r="M140" s="302">
        <f>F145-F140</f>
        <v>-2.1543020326159956E-2</v>
      </c>
      <c r="N140" s="302">
        <f>SUM(K140:M140)</f>
        <v>-0.10498547666350203</v>
      </c>
    </row>
    <row r="141" spans="1:14" x14ac:dyDescent="0.2">
      <c r="A141" s="282" t="s">
        <v>365</v>
      </c>
      <c r="B141" s="302">
        <f>'Ind T6'!Q53</f>
        <v>0.47105698263695084</v>
      </c>
      <c r="C141" s="299" t="str">
        <f>CONCATENATE("(",ROUND((B141/$H142)*100,1),")")</f>
        <v>(16.9)</v>
      </c>
      <c r="D141" s="302">
        <f>'Ind T6'!R53</f>
        <v>0.1040061505067723</v>
      </c>
      <c r="E141" s="299" t="str">
        <f>CONCATENATE("(",ROUND((D141/$H142)*100,1),")")</f>
        <v>(3.7)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0.57506313314372315</v>
      </c>
      <c r="I141" s="299" t="str">
        <f>CONCATENATE("(",ROUND((H141/$H142)*100,1),")")</f>
        <v>(20.6)</v>
      </c>
      <c r="K141" s="302">
        <f t="shared" ref="K141:K142" si="117">B146-B141</f>
        <v>-1.1495794809663618E-2</v>
      </c>
      <c r="L141" s="302">
        <f t="shared" ref="L141:L142" si="118">D146-D141</f>
        <v>-4.5187285268373512E-3</v>
      </c>
      <c r="M141" s="302">
        <f t="shared" ref="M141:M142" si="119">F146-F141</f>
        <v>0</v>
      </c>
      <c r="N141" s="302">
        <f t="shared" ref="N141:N142" si="120">SUM(K141:M141)</f>
        <v>-1.6014523336500969E-2</v>
      </c>
    </row>
    <row r="142" spans="1:14" x14ac:dyDescent="0.2">
      <c r="A142" s="282" t="s">
        <v>363</v>
      </c>
      <c r="B142" s="302">
        <f>SUM(B140:B141)</f>
        <v>1.9902536179452537</v>
      </c>
      <c r="C142" s="299" t="str">
        <f>CONCATENATE("(",ROUND((B142/$H142)*100,1),")")</f>
        <v>(71.3)</v>
      </c>
      <c r="D142" s="302">
        <f>SUM(D140:D141)</f>
        <v>0.12066732995703815</v>
      </c>
      <c r="E142" s="299" t="str">
        <f>CONCATENATE("(",ROUND((D142/$H142)*100,1),")")</f>
        <v>(4.3)</v>
      </c>
      <c r="F142" s="302">
        <f>SUM(F140:F141)</f>
        <v>0.68007905209771147</v>
      </c>
      <c r="G142" s="299" t="str">
        <f>CONCATENATE("(",ROUND((F142/$H142)*100,1),")")</f>
        <v>(24.4)</v>
      </c>
      <c r="H142" s="302">
        <f>SUM(H140:H141)</f>
        <v>2.7910000000000035</v>
      </c>
      <c r="I142" s="299" t="str">
        <f>CONCATENATE("(",ROUND((H142/$H142)*100,1),")")</f>
        <v>(100)</v>
      </c>
      <c r="K142" s="302">
        <f t="shared" si="117"/>
        <v>-9.443746511476947E-2</v>
      </c>
      <c r="L142" s="302">
        <f t="shared" si="118"/>
        <v>-5.0195145590736234E-3</v>
      </c>
      <c r="M142" s="302">
        <f t="shared" si="119"/>
        <v>-2.1543020326159956E-2</v>
      </c>
      <c r="N142" s="302">
        <f t="shared" si="120"/>
        <v>-0.12100000000000305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1.436254965003197</v>
      </c>
      <c r="C145" s="299" t="str">
        <f>CONCATENATE("(",ROUND((B145/$H147)*100,1),")")</f>
        <v>(53.8)</v>
      </c>
      <c r="D145" s="302">
        <f>'Ind T6'!W54</f>
        <v>1.6160393418029575E-2</v>
      </c>
      <c r="E145" s="299" t="str">
        <f>CONCATENATE("(",ROUND((D145/$H147)*100,1),")")</f>
        <v>(0.6)</v>
      </c>
      <c r="F145" s="302">
        <f>'Ind T6'!X54</f>
        <v>0.65853603177155151</v>
      </c>
      <c r="G145" s="299" t="str">
        <f>CONCATENATE("(",ROUND((F145/$H147)*100,1),")")</f>
        <v>(24.7)</v>
      </c>
      <c r="H145" s="302">
        <f>SUM(B145,D145,F145)</f>
        <v>2.1109513901927781</v>
      </c>
      <c r="I145" s="299" t="str">
        <f>CONCATENATE("(",ROUND((H145/$H147)*100,1),")")</f>
        <v>(79.1)</v>
      </c>
      <c r="K145" s="302">
        <f>B145-B135</f>
        <v>-0.19112412437557902</v>
      </c>
      <c r="L145" s="302">
        <f>D145-D135</f>
        <v>-1.386824120064141E-3</v>
      </c>
      <c r="M145" s="302">
        <f>F145-F135</f>
        <v>-6.240393450132431E-2</v>
      </c>
      <c r="N145" s="302">
        <f>SUM(K145:M145)</f>
        <v>-0.25491488299696746</v>
      </c>
    </row>
    <row r="146" spans="1:14" x14ac:dyDescent="0.2">
      <c r="A146" s="282" t="s">
        <v>365</v>
      </c>
      <c r="B146" s="302">
        <f>'Ind T6'!V53</f>
        <v>0.45956118782728722</v>
      </c>
      <c r="C146" s="299" t="str">
        <f>CONCATENATE("(",ROUND((B146/$H147)*100,1),")")</f>
        <v>(17.2)</v>
      </c>
      <c r="D146" s="302">
        <f>'Ind T6'!W53</f>
        <v>9.9487421979934945E-2</v>
      </c>
      <c r="E146" s="299" t="str">
        <f>CONCATENATE("(",ROUND((D146/$H147)*100,1),")")</f>
        <v>(3.7)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0.55904860980722215</v>
      </c>
      <c r="I146" s="299" t="str">
        <f>CONCATENATE("(",ROUND((H146/$H147)*100,1),")")</f>
        <v>(20.9)</v>
      </c>
      <c r="K146" s="302">
        <f t="shared" ref="K146:K147" si="122">B146-B136</f>
        <v>-3.677439395699672E-2</v>
      </c>
      <c r="L146" s="302">
        <f t="shared" ref="L146:L147" si="123">D146-D136</f>
        <v>-1.1310723046039403E-2</v>
      </c>
      <c r="M146" s="302">
        <f t="shared" ref="M146:M147" si="124">F146-F136</f>
        <v>0</v>
      </c>
      <c r="N146" s="302">
        <f t="shared" ref="N146:N147" si="125">SUM(K146:M146)</f>
        <v>-4.8085117003036124E-2</v>
      </c>
    </row>
    <row r="147" spans="1:14" x14ac:dyDescent="0.2">
      <c r="A147" s="282" t="s">
        <v>363</v>
      </c>
      <c r="B147" s="302">
        <f>SUM(B145:B146)</f>
        <v>1.8958161528304842</v>
      </c>
      <c r="C147" s="299" t="str">
        <f>CONCATENATE("(",ROUND((B147/$H147)*100,1),")")</f>
        <v>(71)</v>
      </c>
      <c r="D147" s="302">
        <f>SUM(D145:D146)</f>
        <v>0.11564781539796452</v>
      </c>
      <c r="E147" s="299" t="str">
        <f>CONCATENATE("(",ROUND((D147/$H147)*100,1),")")</f>
        <v>(4.3)</v>
      </c>
      <c r="F147" s="302">
        <f>SUM(F145:F146)</f>
        <v>0.65853603177155151</v>
      </c>
      <c r="G147" s="299" t="str">
        <f>CONCATENATE("(",ROUND((F147/$H147)*100,1),")")</f>
        <v>(24.7)</v>
      </c>
      <c r="H147" s="302">
        <f>SUM(H145:H146)</f>
        <v>2.6700000000000004</v>
      </c>
      <c r="I147" s="299" t="str">
        <f>CONCATENATE("(",ROUND((H147/$H147)*100,1),")")</f>
        <v>(100)</v>
      </c>
      <c r="K147" s="302">
        <f t="shared" si="122"/>
        <v>-0.22789851833257568</v>
      </c>
      <c r="L147" s="302">
        <f t="shared" si="123"/>
        <v>-1.2697547166103537E-2</v>
      </c>
      <c r="M147" s="302">
        <f t="shared" si="124"/>
        <v>-6.240393450132431E-2</v>
      </c>
      <c r="N147" s="302">
        <f t="shared" si="125"/>
        <v>-0.30300000000000354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3.2950188679294987</v>
      </c>
      <c r="C156" s="299" t="str">
        <f>CONCATENATE("(",ROUND((B156/$H158)*100,1),")")</f>
        <v>(67.9)</v>
      </c>
      <c r="D156" s="302">
        <f>'Ind T6'!M63</f>
        <v>0.11803526060209914</v>
      </c>
      <c r="E156" s="299" t="str">
        <f>CONCATENATE("(",ROUND((D156/$H158)*100,1),")")</f>
        <v>(2.4)</v>
      </c>
      <c r="F156" s="302">
        <f>'Ind T6'!N63</f>
        <v>0.17308817485401592</v>
      </c>
      <c r="G156" s="299" t="str">
        <f>CONCATENATE("(",ROUND((F156/$H158)*100,1),")")</f>
        <v>(3.6)</v>
      </c>
      <c r="H156" s="302">
        <f>SUM(B156,D156,F156)</f>
        <v>3.5861423033856141</v>
      </c>
      <c r="I156" s="299" t="str">
        <f>CONCATENATE("(",ROUND((H156/$H158)*100,1),")")</f>
        <v>(73.9)</v>
      </c>
      <c r="K156" s="302">
        <f>B161-B156</f>
        <v>0.19687504479997608</v>
      </c>
      <c r="L156" s="302">
        <f>D161-D156</f>
        <v>8.4032510101508945E-3</v>
      </c>
      <c r="M156" s="302">
        <f>F161-F156</f>
        <v>4.9299461829354352E-3</v>
      </c>
      <c r="N156" s="302">
        <f>SUM(K156:M156)</f>
        <v>0.2102082419930624</v>
      </c>
    </row>
    <row r="157" spans="1:14" x14ac:dyDescent="0.2">
      <c r="A157" s="282" t="s">
        <v>365</v>
      </c>
      <c r="B157" s="302">
        <f>'Ind T6'!L62</f>
        <v>0.93046221744432478</v>
      </c>
      <c r="C157" s="299" t="str">
        <f>CONCATENATE("(",ROUND((B157/$H158)*100,1),")")</f>
        <v>(19.2)</v>
      </c>
      <c r="D157" s="302">
        <f>'Ind T6'!M62</f>
        <v>0.31649761815762767</v>
      </c>
      <c r="E157" s="299" t="str">
        <f>CONCATENATE("(",ROUND((D157/$H158)*100,1),")")</f>
        <v>(6.5)</v>
      </c>
      <c r="F157" s="302">
        <f>'Ind T6'!N62</f>
        <v>1.7897861012439228E-2</v>
      </c>
      <c r="G157" s="299" t="str">
        <f>CONCATENATE("(",ROUND((F157/$H158)*100,1),")")</f>
        <v>(0.4)</v>
      </c>
      <c r="H157" s="302">
        <f t="shared" ref="H157" si="126">SUM(B157,D157,F157)</f>
        <v>1.2648576966143916</v>
      </c>
      <c r="I157" s="299" t="str">
        <f>CONCATENATE("(",ROUND((H157/$H158)*100,1),")")</f>
        <v>(26.1)</v>
      </c>
      <c r="K157" s="302">
        <f t="shared" ref="K157:K158" si="127">B162-B157</f>
        <v>0.10135819952834824</v>
      </c>
      <c r="L157" s="302">
        <f t="shared" ref="L157:L158" si="128">D162-D157</f>
        <v>2.5160237225069826E-2</v>
      </c>
      <c r="M157" s="302">
        <f t="shared" ref="M157:M158" si="129">F162-F157</f>
        <v>1.273321253521028E-3</v>
      </c>
      <c r="N157" s="302">
        <f t="shared" ref="N157:N158" si="130">SUM(K157:M157)</f>
        <v>0.12779175800693909</v>
      </c>
    </row>
    <row r="158" spans="1:14" x14ac:dyDescent="0.2">
      <c r="A158" s="282" t="s">
        <v>363</v>
      </c>
      <c r="B158" s="302">
        <f>SUM(B156:B157)</f>
        <v>4.2254810853738238</v>
      </c>
      <c r="C158" s="299" t="str">
        <f>CONCATENATE("(",ROUND((B158/$H158)*100,1),")")</f>
        <v>(87.1)</v>
      </c>
      <c r="D158" s="302">
        <f>SUM(D156:D157)</f>
        <v>0.43453287875972679</v>
      </c>
      <c r="E158" s="299" t="str">
        <f>CONCATENATE("(",ROUND((D158/$H158)*100,1),")")</f>
        <v>(9)</v>
      </c>
      <c r="F158" s="302">
        <f>SUM(F156:F157)</f>
        <v>0.19098603586645516</v>
      </c>
      <c r="G158" s="299" t="str">
        <f>CONCATENATE("(",ROUND((F158/$H158)*100,1),")")</f>
        <v>(3.9)</v>
      </c>
      <c r="H158" s="302">
        <f>SUM(H156:H157)</f>
        <v>4.8510000000000062</v>
      </c>
      <c r="I158" s="299" t="str">
        <f>CONCATENATE("(",ROUND((H158/$H158)*100,1),")")</f>
        <v>(100)</v>
      </c>
      <c r="K158" s="302">
        <f t="shared" si="127"/>
        <v>0.29823324432832443</v>
      </c>
      <c r="L158" s="302">
        <f t="shared" si="128"/>
        <v>3.3563488235220706E-2</v>
      </c>
      <c r="M158" s="302">
        <f t="shared" si="129"/>
        <v>6.2032674364564666E-3</v>
      </c>
      <c r="N158" s="302">
        <f t="shared" si="130"/>
        <v>0.33800000000000163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3.4918939127294748</v>
      </c>
      <c r="C161" s="299" t="str">
        <f>CONCATENATE("(",ROUND((B161/$H163)*100,1),")")</f>
        <v>(67.3)</v>
      </c>
      <c r="D161" s="302">
        <f>'Ind T6'!R63</f>
        <v>0.12643851161225003</v>
      </c>
      <c r="E161" s="299" t="str">
        <f>CONCATENATE("(",ROUND((D161/$H163)*100,1),")")</f>
        <v>(2.4)</v>
      </c>
      <c r="F161" s="302">
        <f>'Ind T6'!S63</f>
        <v>0.17801812103695136</v>
      </c>
      <c r="G161" s="299" t="str">
        <f>CONCATENATE("(",ROUND((F161/$H163)*100,1),")")</f>
        <v>(3.4)</v>
      </c>
      <c r="H161" s="302">
        <f>SUM(B161,D161,F161)</f>
        <v>3.7963505453786763</v>
      </c>
      <c r="I161" s="299" t="str">
        <f>CONCATENATE("(",ROUND((H161/$H163)*100,1),")")</f>
        <v>(73.2)</v>
      </c>
      <c r="K161" s="302">
        <f>B166-B161</f>
        <v>0.30379839495117444</v>
      </c>
      <c r="L161" s="302">
        <f>D166-D161</f>
        <v>1.2946103773144396E-2</v>
      </c>
      <c r="M161" s="302">
        <f>F166-F161</f>
        <v>2.2126481895553829E-3</v>
      </c>
      <c r="N161" s="302">
        <f>SUM(K161:M161)</f>
        <v>0.31895714691387422</v>
      </c>
    </row>
    <row r="162" spans="1:14" x14ac:dyDescent="0.2">
      <c r="A162" s="282" t="s">
        <v>365</v>
      </c>
      <c r="B162" s="302">
        <f>'Ind T6'!Q62</f>
        <v>1.031820416972673</v>
      </c>
      <c r="C162" s="299" t="str">
        <f>CONCATENATE("(",ROUND((B162/$H163)*100,1),")")</f>
        <v>(19.9)</v>
      </c>
      <c r="D162" s="302">
        <f>'Ind T6'!R62</f>
        <v>0.3416578553826975</v>
      </c>
      <c r="E162" s="299" t="str">
        <f>CONCATENATE("(",ROUND((D162/$H163)*100,1),")")</f>
        <v>(6.6)</v>
      </c>
      <c r="F162" s="302">
        <f>'Ind T6'!S62</f>
        <v>1.9171182265960256E-2</v>
      </c>
      <c r="G162" s="299" t="str">
        <f>CONCATENATE("(",ROUND((F162/$H163)*100,1),")")</f>
        <v>(0.4)</v>
      </c>
      <c r="H162" s="302">
        <f t="shared" ref="H162" si="131">SUM(B162,D162,F162)</f>
        <v>1.3926494546213306</v>
      </c>
      <c r="I162" s="299" t="str">
        <f>CONCATENATE("(",ROUND((H162/$H163)*100,1),")")</f>
        <v>(26.8)</v>
      </c>
      <c r="K162" s="302">
        <f t="shared" ref="K162:K163" si="132">B167-B162</f>
        <v>0.19264112150301527</v>
      </c>
      <c r="L162" s="302">
        <f t="shared" ref="L162:L163" si="133">D167-D162</f>
        <v>4.3265221541325616E-2</v>
      </c>
      <c r="M162" s="302">
        <f t="shared" ref="M162:M163" si="134">F167-F162</f>
        <v>1.1365100417746778E-3</v>
      </c>
      <c r="N162" s="302">
        <f t="shared" ref="N162:N163" si="135">SUM(K162:M162)</f>
        <v>0.23704285308611556</v>
      </c>
    </row>
    <row r="163" spans="1:14" x14ac:dyDescent="0.2">
      <c r="A163" s="282" t="s">
        <v>363</v>
      </c>
      <c r="B163" s="302">
        <f>SUM(B161:B162)</f>
        <v>4.5237143297021483</v>
      </c>
      <c r="C163" s="299" t="str">
        <f>CONCATENATE("(",ROUND((B163/$H163)*100,1),")")</f>
        <v>(87.2)</v>
      </c>
      <c r="D163" s="302">
        <f>SUM(D161:D162)</f>
        <v>0.4680963669949475</v>
      </c>
      <c r="E163" s="299" t="str">
        <f>CONCATENATE("(",ROUND((D163/$H163)*100,1),")")</f>
        <v>(9)</v>
      </c>
      <c r="F163" s="302">
        <f>SUM(F161:F162)</f>
        <v>0.19718930330291162</v>
      </c>
      <c r="G163" s="299" t="str">
        <f>CONCATENATE("(",ROUND((F163/$H163)*100,1),")")</f>
        <v>(3.8)</v>
      </c>
      <c r="H163" s="302">
        <f>SUM(H161:H162)</f>
        <v>5.1890000000000072</v>
      </c>
      <c r="I163" s="299" t="str">
        <f>CONCATENATE("(",ROUND((H163/$H163)*100,1),")")</f>
        <v>(100)</v>
      </c>
      <c r="K163" s="302">
        <f t="shared" si="132"/>
        <v>0.49643951645418927</v>
      </c>
      <c r="L163" s="302">
        <f t="shared" si="133"/>
        <v>5.621132531447004E-2</v>
      </c>
      <c r="M163" s="302">
        <f t="shared" si="134"/>
        <v>3.3491582313300572E-3</v>
      </c>
      <c r="N163" s="302">
        <f t="shared" si="135"/>
        <v>0.55599999999998939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3.7956923076806492</v>
      </c>
      <c r="C166" s="299" t="str">
        <f>CONCATENATE("(",ROUND((B166/$H168)*100,1),")")</f>
        <v>(66.1)</v>
      </c>
      <c r="D166" s="302">
        <f>'Ind T6'!W63</f>
        <v>0.13938461538539443</v>
      </c>
      <c r="E166" s="299" t="str">
        <f>CONCATENATE("(",ROUND((D166/$H168)*100,1),")")</f>
        <v>(2.4)</v>
      </c>
      <c r="F166" s="302">
        <f>'Ind T6'!X63</f>
        <v>0.18023076922650674</v>
      </c>
      <c r="G166" s="299" t="str">
        <f>CONCATENATE("(",ROUND((F166/$H168)*100,1),")")</f>
        <v>(3.1)</v>
      </c>
      <c r="H166" s="302">
        <f>SUM(B166,D166,F166)</f>
        <v>4.11530769229255</v>
      </c>
      <c r="I166" s="299" t="str">
        <f>CONCATENATE("(",ROUND((H166/$H168)*100,1),")")</f>
        <v>(71.6)</v>
      </c>
      <c r="K166" s="302">
        <f>B166-B156</f>
        <v>0.50067343975115053</v>
      </c>
      <c r="L166" s="302">
        <f>D166-D156</f>
        <v>2.1349354783295291E-2</v>
      </c>
      <c r="M166" s="302">
        <f>F166-F156</f>
        <v>7.1425943724908181E-3</v>
      </c>
      <c r="N166" s="302">
        <f>SUM(K166:M166)</f>
        <v>0.52916538890693654</v>
      </c>
    </row>
    <row r="167" spans="1:14" x14ac:dyDescent="0.2">
      <c r="A167" s="282" t="s">
        <v>365</v>
      </c>
      <c r="B167" s="302">
        <f>'Ind T6'!V62</f>
        <v>1.2244615384756883</v>
      </c>
      <c r="C167" s="299" t="str">
        <f>CONCATENATE("(",ROUND((B167/$H168)*100,1),")")</f>
        <v>(21.3)</v>
      </c>
      <c r="D167" s="302">
        <f>'Ind T6'!W62</f>
        <v>0.38492307692402311</v>
      </c>
      <c r="E167" s="299" t="str">
        <f>CONCATENATE("(",ROUND((D167/$H168)*100,1),")")</f>
        <v>(6.7)</v>
      </c>
      <c r="F167" s="302">
        <f>'Ind T6'!X62</f>
        <v>2.0307692307734933E-2</v>
      </c>
      <c r="G167" s="299" t="str">
        <f>CONCATENATE("(",ROUND((F167/$H168)*100,1),")")</f>
        <v>(0.4)</v>
      </c>
      <c r="H167" s="302">
        <f t="shared" ref="H167" si="136">SUM(B167,D167,F167)</f>
        <v>1.6296923077074463</v>
      </c>
      <c r="I167" s="299" t="str">
        <f>CONCATENATE("(",ROUND((H167/$H168)*100,1),")")</f>
        <v>(28.4)</v>
      </c>
      <c r="K167" s="302">
        <f t="shared" ref="K167:K168" si="137">B167-B157</f>
        <v>0.2939993210313635</v>
      </c>
      <c r="L167" s="302">
        <f t="shared" ref="L167:L168" si="138">D167-D157</f>
        <v>6.8425458766395442E-2</v>
      </c>
      <c r="M167" s="302">
        <f t="shared" ref="M167:M168" si="139">F167-F157</f>
        <v>2.4098312952957057E-3</v>
      </c>
      <c r="N167" s="302">
        <f t="shared" ref="N167:N168" si="140">SUM(K167:M167)</f>
        <v>0.36483461109305465</v>
      </c>
    </row>
    <row r="168" spans="1:14" x14ac:dyDescent="0.2">
      <c r="A168" s="282" t="s">
        <v>363</v>
      </c>
      <c r="B168" s="302">
        <f>SUM(B166:B167)</f>
        <v>5.0201538461563375</v>
      </c>
      <c r="C168" s="299" t="str">
        <f>CONCATENATE("(",ROUND((B168/$H168)*100,1),")")</f>
        <v>(87.4)</v>
      </c>
      <c r="D168" s="302">
        <f>SUM(D166:D167)</f>
        <v>0.52430769230941754</v>
      </c>
      <c r="E168" s="299" t="str">
        <f>CONCATENATE("(",ROUND((D168/$H168)*100,1),")")</f>
        <v>(9.1)</v>
      </c>
      <c r="F168" s="302">
        <f>SUM(F166:F167)</f>
        <v>0.20053846153424168</v>
      </c>
      <c r="G168" s="299" t="str">
        <f>CONCATENATE("(",ROUND((F168/$H168)*100,1),")")</f>
        <v>(3.5)</v>
      </c>
      <c r="H168" s="302">
        <f>SUM(H166:H167)</f>
        <v>5.7449999999999966</v>
      </c>
      <c r="I168" s="299" t="str">
        <f>CONCATENATE("(",ROUND((H168/$H168)*100,1),")")</f>
        <v>(100)</v>
      </c>
      <c r="K168" s="302">
        <f t="shared" si="137"/>
        <v>0.7946727607825137</v>
      </c>
      <c r="L168" s="302">
        <f t="shared" si="138"/>
        <v>8.9774813549690746E-2</v>
      </c>
      <c r="M168" s="302">
        <f t="shared" si="139"/>
        <v>9.5524256677865238E-3</v>
      </c>
      <c r="N168" s="302">
        <f t="shared" si="140"/>
        <v>0.89399999999999102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28.11191035969291</v>
      </c>
      <c r="C177" s="299" t="str">
        <f>CONCATENATE("(",ROUND((B177/$H179)*100,1),")")</f>
        <v>(45.3)</v>
      </c>
      <c r="D177" s="302">
        <f>'Ind T6'!M72</f>
        <v>2.1939408516185241</v>
      </c>
      <c r="E177" s="299" t="str">
        <f>CONCATENATE("(",ROUND((D177/$H179)*100,1),")")</f>
        <v>(3.5)</v>
      </c>
      <c r="F177" s="302">
        <f>'Ind T6'!N72</f>
        <v>22.283573905896816</v>
      </c>
      <c r="G177" s="299" t="str">
        <f>CONCATENATE("(",ROUND((F177/$H179)*100,1),")")</f>
        <v>(35.9)</v>
      </c>
      <c r="H177" s="302">
        <f>SUM(B177,D177,F177)</f>
        <v>52.589425117208251</v>
      </c>
      <c r="I177" s="299" t="str">
        <f>CONCATENATE("(",ROUND((H177/$H179)*100,1),")")</f>
        <v>(84.7)</v>
      </c>
      <c r="K177" s="302">
        <f>B182-B177</f>
        <v>1.6140169147927708</v>
      </c>
      <c r="L177" s="302">
        <f>D182-D177</f>
        <v>0.19825707401692849</v>
      </c>
      <c r="M177" s="302">
        <f>F182-F177</f>
        <v>1.8194160327316915</v>
      </c>
      <c r="N177" s="302">
        <f>SUM(K177:M177)</f>
        <v>3.6316900215413908</v>
      </c>
    </row>
    <row r="178" spans="1:14" x14ac:dyDescent="0.2">
      <c r="A178" s="282" t="s">
        <v>365</v>
      </c>
      <c r="B178" s="302">
        <f>'Ind T6'!L71</f>
        <v>4.9340966958894166</v>
      </c>
      <c r="C178" s="299" t="str">
        <f>CONCATENATE("(",ROUND((B178/$H179)*100,1),")")</f>
        <v>(7.9)</v>
      </c>
      <c r="D178" s="302">
        <f>'Ind T6'!M71</f>
        <v>3.5095334876731945</v>
      </c>
      <c r="E178" s="299" t="str">
        <f>CONCATENATE("(",ROUND((D178/$H179)*100,1),")")</f>
        <v>(5.7)</v>
      </c>
      <c r="F178" s="302">
        <f>'Ind T6'!N71</f>
        <v>1.037944699228998</v>
      </c>
      <c r="G178" s="299" t="str">
        <f>CONCATENATE("(",ROUND((F178/$H179)*100,1),")")</f>
        <v>(1.7)</v>
      </c>
      <c r="H178" s="302">
        <f t="shared" ref="H178" si="141">SUM(B178,D178,F178)</f>
        <v>9.4815748827916089</v>
      </c>
      <c r="I178" s="299" t="str">
        <f>CONCATENATE("(",ROUND((H178/$H179)*100,1),")")</f>
        <v>(15.3)</v>
      </c>
      <c r="K178" s="302">
        <f t="shared" ref="K178:K179" si="142">B183-B178</f>
        <v>0.37279732159250401</v>
      </c>
      <c r="L178" s="302">
        <f t="shared" ref="L178:L179" si="143">D183-D178</f>
        <v>0.29012852812901269</v>
      </c>
      <c r="M178" s="302">
        <f t="shared" ref="M178:M179" si="144">F183-F178</f>
        <v>8.3384128737187924E-2</v>
      </c>
      <c r="N178" s="302">
        <f t="shared" ref="N178:N179" si="145">SUM(K178:M178)</f>
        <v>0.74630997845870461</v>
      </c>
    </row>
    <row r="179" spans="1:14" x14ac:dyDescent="0.2">
      <c r="A179" s="282" t="s">
        <v>363</v>
      </c>
      <c r="B179" s="302">
        <f>SUM(B177:B178)</f>
        <v>33.046007055582329</v>
      </c>
      <c r="C179" s="299" t="str">
        <f>CONCATENATE("(",ROUND((B179/$H179)*100,1),")")</f>
        <v>(53.2)</v>
      </c>
      <c r="D179" s="302">
        <f>SUM(D177:D178)</f>
        <v>5.7034743392917182</v>
      </c>
      <c r="E179" s="299" t="str">
        <f>CONCATENATE("(",ROUND((D179/$H179)*100,1),")")</f>
        <v>(9.2)</v>
      </c>
      <c r="F179" s="302">
        <f>SUM(F177:F178)</f>
        <v>23.321518605125814</v>
      </c>
      <c r="G179" s="299" t="str">
        <f>CONCATENATE("(",ROUND((F179/$H179)*100,1),")")</f>
        <v>(37.6)</v>
      </c>
      <c r="H179" s="302">
        <f>SUM(H177:H178)</f>
        <v>62.070999999999856</v>
      </c>
      <c r="I179" s="299" t="str">
        <f>CONCATENATE("(",ROUND((H179/$H179)*100,1),")")</f>
        <v>(100)</v>
      </c>
      <c r="K179" s="302">
        <f t="shared" si="142"/>
        <v>1.9868142363852712</v>
      </c>
      <c r="L179" s="302">
        <f t="shared" si="143"/>
        <v>0.48838560214594118</v>
      </c>
      <c r="M179" s="302">
        <f t="shared" si="144"/>
        <v>1.9028001614688783</v>
      </c>
      <c r="N179" s="302">
        <f t="shared" si="145"/>
        <v>4.3780000000000907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29.725927274485681</v>
      </c>
      <c r="C182" s="299" t="str">
        <f>CONCATENATE("(",ROUND((B182/$H184)*100,1),")")</f>
        <v>(44.7)</v>
      </c>
      <c r="D182" s="302">
        <f>'Ind T6'!R72</f>
        <v>2.3921979256354526</v>
      </c>
      <c r="E182" s="299" t="str">
        <f>CONCATENATE("(",ROUND((D182/$H184)*100,1),")")</f>
        <v>(3.6)</v>
      </c>
      <c r="F182" s="302">
        <f>'Ind T6'!S72</f>
        <v>24.102989938628507</v>
      </c>
      <c r="G182" s="299" t="str">
        <f>CONCATENATE("(",ROUND((F182/$H184)*100,1),")")</f>
        <v>(36.3)</v>
      </c>
      <c r="H182" s="302">
        <f>SUM(B182,D182,F182)</f>
        <v>56.221115138749639</v>
      </c>
      <c r="I182" s="299" t="str">
        <f>CONCATENATE("(",ROUND((H182/$H184)*100,1),")")</f>
        <v>(84.6)</v>
      </c>
      <c r="K182" s="302">
        <f>B187-B182</f>
        <v>1.5780002958089128</v>
      </c>
      <c r="L182" s="302">
        <f>D187-D182</f>
        <v>0.30386976620448047</v>
      </c>
      <c r="M182" s="302">
        <f>F187-F182</f>
        <v>2.6867446270597739</v>
      </c>
      <c r="N182" s="302">
        <f>SUM(K182:M182)</f>
        <v>4.5686146890731667</v>
      </c>
    </row>
    <row r="183" spans="1:14" x14ac:dyDescent="0.2">
      <c r="A183" s="282" t="s">
        <v>365</v>
      </c>
      <c r="B183" s="302">
        <f>'Ind T6'!Q71</f>
        <v>5.3068940174819206</v>
      </c>
      <c r="C183" s="299" t="str">
        <f>CONCATENATE("(",ROUND((B183/$H184)*100,1),")")</f>
        <v>(8)</v>
      </c>
      <c r="D183" s="302">
        <f>'Ind T6'!R71</f>
        <v>3.7996620158022072</v>
      </c>
      <c r="E183" s="299" t="str">
        <f>CONCATENATE("(",ROUND((D183/$H184)*100,1),")")</f>
        <v>(5.7)</v>
      </c>
      <c r="F183" s="302">
        <f>'Ind T6'!S71</f>
        <v>1.1213288279661859</v>
      </c>
      <c r="G183" s="299" t="str">
        <f>CONCATENATE("(",ROUND((F183/$H184)*100,1),")")</f>
        <v>(1.7)</v>
      </c>
      <c r="H183" s="302">
        <f t="shared" ref="H183" si="146">SUM(B183,D183,F183)</f>
        <v>10.227884861250315</v>
      </c>
      <c r="I183" s="299" t="str">
        <f>CONCATENATE("(",ROUND((H183/$H184)*100,1),")")</f>
        <v>(15.4)</v>
      </c>
      <c r="K183" s="302">
        <f t="shared" ref="K183:K184" si="147">B188-B183</f>
        <v>0.54306004694518872</v>
      </c>
      <c r="L183" s="302">
        <f t="shared" ref="L183:L184" si="148">D188-D183</f>
        <v>0.43554430390716181</v>
      </c>
      <c r="M183" s="302">
        <f t="shared" ref="M183:M184" si="149">F188-F183</f>
        <v>0.14978096007451902</v>
      </c>
      <c r="N183" s="302">
        <f t="shared" ref="N183:N184" si="150">SUM(K183:M183)</f>
        <v>1.1283853109268696</v>
      </c>
    </row>
    <row r="184" spans="1:14" x14ac:dyDescent="0.2">
      <c r="A184" s="282" t="s">
        <v>363</v>
      </c>
      <c r="B184" s="302">
        <f>SUM(B182:B183)</f>
        <v>35.032821291967601</v>
      </c>
      <c r="C184" s="299" t="str">
        <f>CONCATENATE("(",ROUND((B184/$H184)*100,1),")")</f>
        <v>(52.7)</v>
      </c>
      <c r="D184" s="302">
        <f>SUM(D182:D183)</f>
        <v>6.1918599414376594</v>
      </c>
      <c r="E184" s="299" t="str">
        <f>CONCATENATE("(",ROUND((D184/$H184)*100,1),")")</f>
        <v>(9.3)</v>
      </c>
      <c r="F184" s="302">
        <f>SUM(F182:F183)</f>
        <v>25.224318766594692</v>
      </c>
      <c r="G184" s="299" t="str">
        <f>CONCATENATE("(",ROUND((F184/$H184)*100,1),")")</f>
        <v>(38)</v>
      </c>
      <c r="H184" s="302">
        <f>SUM(H182:H183)</f>
        <v>66.448999999999955</v>
      </c>
      <c r="I184" s="299" t="str">
        <f>CONCATENATE("(",ROUND((H184/$H184)*100,1),")")</f>
        <v>(100)</v>
      </c>
      <c r="K184" s="302">
        <f t="shared" si="147"/>
        <v>2.1210603427540988</v>
      </c>
      <c r="L184" s="302">
        <f t="shared" si="148"/>
        <v>0.73941407011164273</v>
      </c>
      <c r="M184" s="302">
        <f t="shared" si="149"/>
        <v>2.8365255871342931</v>
      </c>
      <c r="N184" s="302">
        <f t="shared" si="150"/>
        <v>5.6970000000000347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31.303927570294594</v>
      </c>
      <c r="C187" s="299" t="str">
        <f>CONCATENATE("(",ROUND((B187/$H189)*100,1),")")</f>
        <v>(43.4)</v>
      </c>
      <c r="D187" s="302">
        <f>'Ind T6'!W72</f>
        <v>2.6960676918399331</v>
      </c>
      <c r="E187" s="299" t="str">
        <f>CONCATENATE("(",ROUND((D187/$H189)*100,1),")")</f>
        <v>(3.7)</v>
      </c>
      <c r="F187" s="302">
        <f>'Ind T6'!X72</f>
        <v>26.789734565688281</v>
      </c>
      <c r="G187" s="299" t="str">
        <f>CONCATENATE("(",ROUND((F187/$H189)*100,1),")")</f>
        <v>(37.1)</v>
      </c>
      <c r="H187" s="302">
        <f>SUM(B187,D187,F187)</f>
        <v>60.789729827822811</v>
      </c>
      <c r="I187" s="299" t="str">
        <f>CONCATENATE("(",ROUND((H187/$H189)*100,1),")")</f>
        <v>(84.3)</v>
      </c>
      <c r="K187" s="302">
        <f>B187-B177</f>
        <v>3.1920172106016835</v>
      </c>
      <c r="L187" s="302">
        <f>D187-D177</f>
        <v>0.50212684022140897</v>
      </c>
      <c r="M187" s="302">
        <f>F187-F177</f>
        <v>4.5061606597914654</v>
      </c>
      <c r="N187" s="302">
        <f>SUM(K187:M187)</f>
        <v>8.2003047106145583</v>
      </c>
    </row>
    <row r="188" spans="1:14" x14ac:dyDescent="0.2">
      <c r="A188" s="282" t="s">
        <v>365</v>
      </c>
      <c r="B188" s="302">
        <f>'Ind T6'!V71</f>
        <v>5.8499540644271093</v>
      </c>
      <c r="C188" s="299" t="str">
        <f>CONCATENATE("(",ROUND((B188/$H189)*100,1),")")</f>
        <v>(8.1)</v>
      </c>
      <c r="D188" s="302">
        <f>'Ind T6'!W71</f>
        <v>4.235206319709369</v>
      </c>
      <c r="E188" s="299" t="str">
        <f>CONCATENATE("(",ROUND((D188/$H189)*100,1),")")</f>
        <v>(5.9)</v>
      </c>
      <c r="F188" s="302">
        <f>'Ind T6'!X71</f>
        <v>1.271109788040705</v>
      </c>
      <c r="G188" s="299" t="str">
        <f>CONCATENATE("(",ROUND((F188/$H189)*100,1),")")</f>
        <v>(1.8)</v>
      </c>
      <c r="H188" s="302">
        <f t="shared" ref="H188" si="151">SUM(B188,D188,F188)</f>
        <v>11.356270172177185</v>
      </c>
      <c r="I188" s="299" t="str">
        <f>CONCATENATE("(",ROUND((H188/$H189)*100,1),")")</f>
        <v>(15.7)</v>
      </c>
      <c r="K188" s="302">
        <f t="shared" ref="K188:K189" si="152">B188-B178</f>
        <v>0.91585736853769273</v>
      </c>
      <c r="L188" s="302">
        <f t="shared" ref="L188:L189" si="153">D188-D178</f>
        <v>0.7256728320361745</v>
      </c>
      <c r="M188" s="302">
        <f t="shared" ref="M188:M189" si="154">F188-F178</f>
        <v>0.23316508881170694</v>
      </c>
      <c r="N188" s="302">
        <f t="shared" ref="N188:N189" si="155">SUM(K188:M188)</f>
        <v>1.8746952893855742</v>
      </c>
    </row>
    <row r="189" spans="1:14" x14ac:dyDescent="0.2">
      <c r="A189" s="282" t="s">
        <v>363</v>
      </c>
      <c r="B189" s="302">
        <f>SUM(B187:B188)</f>
        <v>37.153881634721699</v>
      </c>
      <c r="C189" s="299" t="str">
        <f>CONCATENATE("(",ROUND((B189/$H189)*100,1),")")</f>
        <v>(51.5)</v>
      </c>
      <c r="D189" s="302">
        <f>SUM(D187:D188)</f>
        <v>6.9312740115493021</v>
      </c>
      <c r="E189" s="299" t="str">
        <f>CONCATENATE("(",ROUND((D189/$H189)*100,1),")")</f>
        <v>(9.6)</v>
      </c>
      <c r="F189" s="302">
        <f>SUM(F187:F188)</f>
        <v>28.060844353728985</v>
      </c>
      <c r="G189" s="299" t="str">
        <f>CONCATENATE("(",ROUND((F189/$H189)*100,1),")")</f>
        <v>(38.9)</v>
      </c>
      <c r="H189" s="302">
        <f>SUM(H187:H188)</f>
        <v>72.146000000000001</v>
      </c>
      <c r="I189" s="299" t="str">
        <f>CONCATENATE("(",ROUND((H189/$H189)*100,1),")")</f>
        <v>(100)</v>
      </c>
      <c r="K189" s="302">
        <f t="shared" si="152"/>
        <v>4.10787457913937</v>
      </c>
      <c r="L189" s="302">
        <f t="shared" si="153"/>
        <v>1.2277996722575839</v>
      </c>
      <c r="M189" s="302">
        <f t="shared" si="154"/>
        <v>4.7393257486031715</v>
      </c>
      <c r="N189" s="302">
        <f t="shared" si="155"/>
        <v>10.075000000000125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43.864276523155048</v>
      </c>
      <c r="C198" s="299" t="str">
        <f>CONCATENATE("(",ROUND((B198/$H200)*100,1),")")</f>
        <v>(37.7)</v>
      </c>
      <c r="D198" s="302">
        <f>'Ind T6'!M81</f>
        <v>14.199640188788592</v>
      </c>
      <c r="E198" s="299" t="str">
        <f>CONCATENATE("(",ROUND((D198/$H200)*100,1),")")</f>
        <v>(12.2)</v>
      </c>
      <c r="F198" s="302">
        <f>'Ind T6'!N81</f>
        <v>4.0989744672558679</v>
      </c>
      <c r="G198" s="299" t="str">
        <f>CONCATENATE("(",ROUND((F198/$H200)*100,1),")")</f>
        <v>(3.5)</v>
      </c>
      <c r="H198" s="302">
        <f>SUM(B198,D198,F198)</f>
        <v>62.162891179199505</v>
      </c>
      <c r="I198" s="299" t="str">
        <f>CONCATENATE("(",ROUND((H198/$H200)*100,1),")")</f>
        <v>(53.4)</v>
      </c>
      <c r="K198" s="302">
        <f>B203-B198</f>
        <v>1.2198744734695666</v>
      </c>
      <c r="L198" s="302">
        <f>D203-D198</f>
        <v>9.4470664221878664E-2</v>
      </c>
      <c r="M198" s="302">
        <f>F203-F198</f>
        <v>0.1113392084811835</v>
      </c>
      <c r="N198" s="302">
        <f>SUM(K198:M198)</f>
        <v>1.4256843461726287</v>
      </c>
    </row>
    <row r="199" spans="1:14" x14ac:dyDescent="0.2">
      <c r="A199" s="282" t="s">
        <v>365</v>
      </c>
      <c r="B199" s="302">
        <f>'Ind T6'!L80</f>
        <v>21.761214155777513</v>
      </c>
      <c r="C199" s="299" t="str">
        <f>CONCATENATE("(",ROUND((B199/$H200)*100,1),")")</f>
        <v>(18.7)</v>
      </c>
      <c r="D199" s="302">
        <f>'Ind T6'!M80</f>
        <v>29.188217739949621</v>
      </c>
      <c r="E199" s="299" t="str">
        <f>CONCATENATE("(",ROUND((D199/$H200)*100,1),")")</f>
        <v>(25.1)</v>
      </c>
      <c r="F199" s="302">
        <f>'Ind T6'!N80</f>
        <v>3.1956769250735255</v>
      </c>
      <c r="G199" s="299" t="str">
        <f>CONCATENATE("(",ROUND((F199/$H200)*100,1),")")</f>
        <v>(2.7)</v>
      </c>
      <c r="H199" s="302">
        <f t="shared" ref="H199" si="156">SUM(B199,D199,F199)</f>
        <v>54.145108820800658</v>
      </c>
      <c r="I199" s="299" t="str">
        <f>CONCATENATE("(",ROUND((H199/$H200)*100,1),")")</f>
        <v>(46.6)</v>
      </c>
      <c r="K199" s="302">
        <f t="shared" ref="K199:K200" si="157">B204-B199</f>
        <v>1.0546128976044038</v>
      </c>
      <c r="L199" s="302">
        <f t="shared" ref="L199:L200" si="158">D204-D199</f>
        <v>-0.99475905791189589</v>
      </c>
      <c r="M199" s="302">
        <f t="shared" ref="M199:M200" si="159">F204-F199</f>
        <v>0.11246181413447864</v>
      </c>
      <c r="N199" s="302">
        <f t="shared" ref="N199:N200" si="160">SUM(K199:M199)</f>
        <v>0.17231565382698655</v>
      </c>
    </row>
    <row r="200" spans="1:14" x14ac:dyDescent="0.2">
      <c r="A200" s="282" t="s">
        <v>363</v>
      </c>
      <c r="B200" s="302">
        <f>SUM(B198:B199)</f>
        <v>65.625490678932564</v>
      </c>
      <c r="C200" s="299" t="str">
        <f>CONCATENATE("(",ROUND((B200/$H200)*100,1),")")</f>
        <v>(56.4)</v>
      </c>
      <c r="D200" s="302">
        <f>SUM(D198:D199)</f>
        <v>43.387857928738214</v>
      </c>
      <c r="E200" s="299" t="str">
        <f>CONCATENATE("(",ROUND((D200/$H200)*100,1),")")</f>
        <v>(37.3)</v>
      </c>
      <c r="F200" s="302">
        <f>SUM(F198:F199)</f>
        <v>7.2946513923293939</v>
      </c>
      <c r="G200" s="299" t="str">
        <f>CONCATENATE("(",ROUND((F200/$H200)*100,1),")")</f>
        <v>(6.3)</v>
      </c>
      <c r="H200" s="302">
        <f>SUM(H198:H199)</f>
        <v>116.30800000000016</v>
      </c>
      <c r="I200" s="299" t="str">
        <f>CONCATENATE("(",ROUND((H200/$H200)*100,1),")")</f>
        <v>(100)</v>
      </c>
      <c r="K200" s="302">
        <f t="shared" si="157"/>
        <v>2.2744873710739597</v>
      </c>
      <c r="L200" s="302">
        <f t="shared" si="158"/>
        <v>-0.90028839369001901</v>
      </c>
      <c r="M200" s="302">
        <f t="shared" si="159"/>
        <v>0.22380102261566215</v>
      </c>
      <c r="N200" s="302">
        <f t="shared" si="160"/>
        <v>1.5979999999996028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45.084150996624615</v>
      </c>
      <c r="C203" s="299" t="str">
        <f>CONCATENATE("(",ROUND((B203/$H205)*100,1),")")</f>
        <v>(38.2)</v>
      </c>
      <c r="D203" s="302">
        <f>'Ind T6'!R81</f>
        <v>14.294110853010471</v>
      </c>
      <c r="E203" s="299" t="str">
        <f>CONCATENATE("(",ROUND((D203/$H205)*100,1),")")</f>
        <v>(12.1)</v>
      </c>
      <c r="F203" s="302">
        <f>'Ind T6'!S81</f>
        <v>4.2103136757370514</v>
      </c>
      <c r="G203" s="299" t="str">
        <f>CONCATENATE("(",ROUND((F203/$H205)*100,1),")")</f>
        <v>(3.6)</v>
      </c>
      <c r="H203" s="302">
        <f>SUM(B203,D203,F203)</f>
        <v>63.588575525372136</v>
      </c>
      <c r="I203" s="299" t="str">
        <f>CONCATENATE("(",ROUND((H203/$H205)*100,1),")")</f>
        <v>(53.9)</v>
      </c>
      <c r="K203" s="302">
        <f>B208-B203</f>
        <v>1.3877108147718218</v>
      </c>
      <c r="L203" s="302">
        <f>D208-D203</f>
        <v>0.14204353397414238</v>
      </c>
      <c r="M203" s="302">
        <f>F208-F203</f>
        <v>0.14375137217242617</v>
      </c>
      <c r="N203" s="302">
        <f>SUM(K203:M203)</f>
        <v>1.6735057209183903</v>
      </c>
    </row>
    <row r="204" spans="1:14" x14ac:dyDescent="0.2">
      <c r="A204" s="282" t="s">
        <v>365</v>
      </c>
      <c r="B204" s="302">
        <f>'Ind T6'!Q80</f>
        <v>22.815827053381916</v>
      </c>
      <c r="C204" s="299" t="str">
        <f>CONCATENATE("(",ROUND((B204/$H205)*100,1),")")</f>
        <v>(19.4)</v>
      </c>
      <c r="D204" s="302">
        <f>'Ind T6'!R80</f>
        <v>28.193458682037726</v>
      </c>
      <c r="E204" s="299" t="str">
        <f>CONCATENATE("(",ROUND((D204/$H205)*100,1),")")</f>
        <v>(23.9)</v>
      </c>
      <c r="F204" s="302">
        <f>'Ind T6'!S80</f>
        <v>3.3081387392080042</v>
      </c>
      <c r="G204" s="299" t="str">
        <f>CONCATENATE("(",ROUND((F204/$H205)*100,1),")")</f>
        <v>(2.8)</v>
      </c>
      <c r="H204" s="302">
        <f t="shared" ref="H204" si="161">SUM(B204,D204,F204)</f>
        <v>54.317424474627643</v>
      </c>
      <c r="I204" s="299" t="str">
        <f>CONCATENATE("(",ROUND((H204/$H205)*100,1),")")</f>
        <v>(46.1)</v>
      </c>
      <c r="K204" s="302">
        <f t="shared" ref="K204:K205" si="162">B209-B204</f>
        <v>1.8771099883816724</v>
      </c>
      <c r="L204" s="302">
        <f t="shared" ref="L204:L205" si="163">D209-D204</f>
        <v>-1.9852843983745565</v>
      </c>
      <c r="M204" s="302">
        <f t="shared" ref="M204:M205" si="164">F209-F204</f>
        <v>0.21766868907475345</v>
      </c>
      <c r="N204" s="302">
        <f t="shared" ref="N204:N205" si="165">SUM(K204:M204)</f>
        <v>0.10949427908186937</v>
      </c>
    </row>
    <row r="205" spans="1:14" x14ac:dyDescent="0.2">
      <c r="A205" s="282" t="s">
        <v>363</v>
      </c>
      <c r="B205" s="302">
        <f>SUM(B203:B204)</f>
        <v>67.899978050006524</v>
      </c>
      <c r="C205" s="299" t="str">
        <f>CONCATENATE("(",ROUND((B205/$H205)*100,1),")")</f>
        <v>(57.6)</v>
      </c>
      <c r="D205" s="302">
        <f>SUM(D203:D204)</f>
        <v>42.487569535048195</v>
      </c>
      <c r="E205" s="299" t="str">
        <f>CONCATENATE("(",ROUND((D205/$H205)*100,1),")")</f>
        <v>(36)</v>
      </c>
      <c r="F205" s="302">
        <f>SUM(F203:F204)</f>
        <v>7.518452414945056</v>
      </c>
      <c r="G205" s="299" t="str">
        <f>CONCATENATE("(",ROUND((F205/$H205)*100,1),")")</f>
        <v>(6.4)</v>
      </c>
      <c r="H205" s="302">
        <f>SUM(H203:H204)</f>
        <v>117.90599999999978</v>
      </c>
      <c r="I205" s="299" t="str">
        <f>CONCATENATE("(",ROUND((H205/$H205)*100,1),")")</f>
        <v>(100)</v>
      </c>
      <c r="K205" s="302">
        <f t="shared" si="162"/>
        <v>3.2648208031534978</v>
      </c>
      <c r="L205" s="302">
        <f t="shared" si="163"/>
        <v>-1.8432408644004141</v>
      </c>
      <c r="M205" s="302">
        <f t="shared" si="164"/>
        <v>0.36142006124717874</v>
      </c>
      <c r="N205" s="302">
        <f t="shared" si="165"/>
        <v>1.7830000000002624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46.471861811396437</v>
      </c>
      <c r="C208" s="299" t="str">
        <f>CONCATENATE("(",ROUND((B208/$H210)*100,1),")")</f>
        <v>(38.8)</v>
      </c>
      <c r="D208" s="302">
        <f>'Ind T6'!W81</f>
        <v>14.436154386984613</v>
      </c>
      <c r="E208" s="299" t="str">
        <f>CONCATENATE("(",ROUND((D208/$H210)*100,1),")")</f>
        <v>(12.1)</v>
      </c>
      <c r="F208" s="302">
        <f>'Ind T6'!X81</f>
        <v>4.3540650479094776</v>
      </c>
      <c r="G208" s="299" t="str">
        <f>CONCATENATE("(",ROUND((F208/$H210)*100,1),")")</f>
        <v>(3.6)</v>
      </c>
      <c r="H208" s="302">
        <f>SUM(B208,D208,F208)</f>
        <v>65.262081246290521</v>
      </c>
      <c r="I208" s="299" t="str">
        <f>CONCATENATE("(",ROUND((H208/$H210)*100,1),")")</f>
        <v>(54.5)</v>
      </c>
      <c r="K208" s="302">
        <f>B208-B198</f>
        <v>2.6075852882413884</v>
      </c>
      <c r="L208" s="302">
        <f>D208-D198</f>
        <v>0.23651419819602104</v>
      </c>
      <c r="M208" s="302">
        <f>F208-F198</f>
        <v>0.25509058065360968</v>
      </c>
      <c r="N208" s="302">
        <f>SUM(K208:M208)</f>
        <v>3.0991900670910191</v>
      </c>
    </row>
    <row r="209" spans="1:14" x14ac:dyDescent="0.2">
      <c r="A209" s="282" t="s">
        <v>365</v>
      </c>
      <c r="B209" s="302">
        <f>'Ind T6'!V80</f>
        <v>24.692937041763589</v>
      </c>
      <c r="C209" s="299" t="str">
        <f>CONCATENATE("(",ROUND((B209/$H210)*100,1),")")</f>
        <v>(20.6)</v>
      </c>
      <c r="D209" s="302">
        <f>'Ind T6'!W80</f>
        <v>26.208174283663169</v>
      </c>
      <c r="E209" s="299" t="str">
        <f>CONCATENATE("(",ROUND((D209/$H210)*100,1),")")</f>
        <v>(21.9)</v>
      </c>
      <c r="F209" s="302">
        <f>'Ind T6'!X80</f>
        <v>3.5258074282827576</v>
      </c>
      <c r="G209" s="299" t="str">
        <f>CONCATENATE("(",ROUND((F209/$H210)*100,1),")")</f>
        <v>(2.9)</v>
      </c>
      <c r="H209" s="302">
        <f t="shared" ref="H209" si="166">SUM(B209,D209,F209)</f>
        <v>54.426918753709515</v>
      </c>
      <c r="I209" s="299" t="str">
        <f>CONCATENATE("(",ROUND((H209/$H210)*100,1),")")</f>
        <v>(45.5)</v>
      </c>
      <c r="K209" s="302">
        <f t="shared" ref="K209:K210" si="167">B209-B199</f>
        <v>2.9317228859860762</v>
      </c>
      <c r="L209" s="302">
        <f t="shared" ref="L209:L210" si="168">D209-D199</f>
        <v>-2.9800434562864524</v>
      </c>
      <c r="M209" s="302">
        <f t="shared" ref="M209:M210" si="169">F209-F199</f>
        <v>0.3301305032092321</v>
      </c>
      <c r="N209" s="302">
        <f t="shared" ref="N209:N210" si="170">SUM(K209:M209)</f>
        <v>0.28180993290885592</v>
      </c>
    </row>
    <row r="210" spans="1:14" x14ac:dyDescent="0.2">
      <c r="A210" s="282" t="s">
        <v>363</v>
      </c>
      <c r="B210" s="302">
        <f>SUM(B208:B209)</f>
        <v>71.164798853160022</v>
      </c>
      <c r="C210" s="299" t="str">
        <f>CONCATENATE("(",ROUND((B210/$H210)*100,1),")")</f>
        <v>(59.5)</v>
      </c>
      <c r="D210" s="302">
        <f>SUM(D208:D209)</f>
        <v>40.644328670647781</v>
      </c>
      <c r="E210" s="299" t="str">
        <f>CONCATENATE("(",ROUND((D210/$H210)*100,1),")")</f>
        <v>(34)</v>
      </c>
      <c r="F210" s="302">
        <f>SUM(F208:F209)</f>
        <v>7.8798724761922347</v>
      </c>
      <c r="G210" s="299" t="str">
        <f>CONCATENATE("(",ROUND((F210/$H210)*100,1),")")</f>
        <v>(6.6)</v>
      </c>
      <c r="H210" s="302">
        <f>SUM(H208:H209)</f>
        <v>119.68900000000004</v>
      </c>
      <c r="I210" s="299" t="str">
        <f>CONCATENATE("(",ROUND((H210/$H210)*100,1),")")</f>
        <v>(100)</v>
      </c>
      <c r="K210" s="302">
        <f t="shared" si="167"/>
        <v>5.5393081742274575</v>
      </c>
      <c r="L210" s="302">
        <f t="shared" si="168"/>
        <v>-2.7435292580904331</v>
      </c>
      <c r="M210" s="302">
        <f t="shared" si="169"/>
        <v>0.58522108386284089</v>
      </c>
      <c r="N210" s="302">
        <f t="shared" si="170"/>
        <v>3.3809999999998652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20.505063866238377</v>
      </c>
      <c r="C219" s="299" t="str">
        <f>CONCATENATE("(",ROUND((B219/$H221)*100,1),")")</f>
        <v>(52.4)</v>
      </c>
      <c r="D219" s="302">
        <f>'Ind T6'!M90</f>
        <v>2.877498385277244</v>
      </c>
      <c r="E219" s="299" t="str">
        <f>CONCATENATE("(",ROUND((D219/$H221)*100,1),")")</f>
        <v>(7.4)</v>
      </c>
      <c r="F219" s="302">
        <f>'Ind T6'!N90</f>
        <v>6.5836389814307266</v>
      </c>
      <c r="G219" s="299" t="str">
        <f>CONCATENATE("(",ROUND((F219/$H221)*100,1),")")</f>
        <v>(16.8)</v>
      </c>
      <c r="H219" s="302">
        <f>SUM(B219,D219,F219)</f>
        <v>29.96620123294635</v>
      </c>
      <c r="I219" s="299" t="str">
        <f>CONCATENATE("(",ROUND((H219/$H221)*100,1),")")</f>
        <v>(76.6)</v>
      </c>
      <c r="K219" s="302">
        <f>B224-B219</f>
        <v>0.81405870391300184</v>
      </c>
      <c r="L219" s="302">
        <f>D224-D219</f>
        <v>0.1415339155224129</v>
      </c>
      <c r="M219" s="302">
        <f>F224-F219</f>
        <v>0.49033194282265136</v>
      </c>
      <c r="N219" s="302">
        <f>SUM(K219:M219)</f>
        <v>1.4459245622580661</v>
      </c>
    </row>
    <row r="220" spans="1:14" x14ac:dyDescent="0.2">
      <c r="A220" s="282" t="s">
        <v>365</v>
      </c>
      <c r="B220" s="302">
        <f>'Ind T6'!L89</f>
        <v>5.3445654506745832</v>
      </c>
      <c r="C220" s="299" t="str">
        <f>CONCATENATE("(",ROUND((B220/$H221)*100,1),")")</f>
        <v>(13.7)</v>
      </c>
      <c r="D220" s="302">
        <f>'Ind T6'!M89</f>
        <v>2.7483103535062443</v>
      </c>
      <c r="E220" s="299" t="str">
        <f>CONCATENATE("(",ROUND((D220/$H221)*100,1),")")</f>
        <v>(7)</v>
      </c>
      <c r="F220" s="302">
        <f>'Ind T6'!N89</f>
        <v>1.0679229628727842</v>
      </c>
      <c r="G220" s="299" t="str">
        <f>CONCATENATE("(",ROUND((F220/$H221)*100,1),")")</f>
        <v>(2.7)</v>
      </c>
      <c r="H220" s="302">
        <f t="shared" ref="H220" si="171">SUM(B220,D220,F220)</f>
        <v>9.1607987670536115</v>
      </c>
      <c r="I220" s="299" t="str">
        <f>CONCATENATE("(",ROUND((H220/$H221)*100,1),")")</f>
        <v>(23.4)</v>
      </c>
      <c r="K220" s="302">
        <f t="shared" ref="K220:K221" si="172">B225-B220</f>
        <v>0.45093536234776455</v>
      </c>
      <c r="L220" s="302">
        <f t="shared" ref="L220:L221" si="173">D225-D220</f>
        <v>0.28868963526044755</v>
      </c>
      <c r="M220" s="302">
        <f t="shared" ref="M220:M221" si="174">F225-F220</f>
        <v>5.0450440133723795E-2</v>
      </c>
      <c r="N220" s="302">
        <f t="shared" ref="N220:N221" si="175">SUM(K220:M220)</f>
        <v>0.79007543774193589</v>
      </c>
    </row>
    <row r="221" spans="1:14" x14ac:dyDescent="0.2">
      <c r="A221" s="282" t="s">
        <v>363</v>
      </c>
      <c r="B221" s="302">
        <f>SUM(B219:B220)</f>
        <v>25.84962931691296</v>
      </c>
      <c r="C221" s="299" t="str">
        <f>CONCATENATE("(",ROUND((B221/$H221)*100,1),")")</f>
        <v>(66.1)</v>
      </c>
      <c r="D221" s="302">
        <f>SUM(D219:D220)</f>
        <v>5.6258087387834887</v>
      </c>
      <c r="E221" s="299" t="str">
        <f>CONCATENATE("(",ROUND((D221/$H221)*100,1),")")</f>
        <v>(14.4)</v>
      </c>
      <c r="F221" s="302">
        <f>SUM(F219:F220)</f>
        <v>7.651561944303511</v>
      </c>
      <c r="G221" s="299" t="str">
        <f>CONCATENATE("(",ROUND((F221/$H221)*100,1),")")</f>
        <v>(19.6)</v>
      </c>
      <c r="H221" s="302">
        <f>SUM(H219:H220)</f>
        <v>39.12699999999996</v>
      </c>
      <c r="I221" s="299" t="str">
        <f>CONCATENATE("(",ROUND((H221/$H221)*100,1),")")</f>
        <v>(100)</v>
      </c>
      <c r="K221" s="302">
        <f t="shared" si="172"/>
        <v>1.2649940662607655</v>
      </c>
      <c r="L221" s="302">
        <f t="shared" si="173"/>
        <v>0.43022355078286001</v>
      </c>
      <c r="M221" s="302">
        <f t="shared" si="174"/>
        <v>0.54078238295637426</v>
      </c>
      <c r="N221" s="302">
        <f t="shared" si="175"/>
        <v>2.2359999999999998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21.319122570151379</v>
      </c>
      <c r="C224" s="299" t="str">
        <f>CONCATENATE("(",ROUND((B224/$H226)*100,1),")")</f>
        <v>(51.5)</v>
      </c>
      <c r="D224" s="302">
        <f>'Ind T6'!R90</f>
        <v>3.0190323007996569</v>
      </c>
      <c r="E224" s="299" t="str">
        <f>CONCATENATE("(",ROUND((D224/$H226)*100,1),")")</f>
        <v>(7.3)</v>
      </c>
      <c r="F224" s="302">
        <f>'Ind T6'!S90</f>
        <v>7.0739709242533779</v>
      </c>
      <c r="G224" s="299" t="str">
        <f>CONCATENATE("(",ROUND((F224/$H226)*100,1),")")</f>
        <v>(17.1)</v>
      </c>
      <c r="H224" s="302">
        <f>SUM(B224,D224,F224)</f>
        <v>31.412125795204414</v>
      </c>
      <c r="I224" s="299" t="str">
        <f>CONCATENATE("(",ROUND((H224/$H226)*100,1),")")</f>
        <v>(75.9)</v>
      </c>
      <c r="K224" s="302">
        <f>B229-B224</f>
        <v>-0.32444029957008169</v>
      </c>
      <c r="L224" s="302">
        <f>D229-D224</f>
        <v>0.11840351313111741</v>
      </c>
      <c r="M224" s="302">
        <f>F229-F224</f>
        <v>0.40245728348267029</v>
      </c>
      <c r="N224" s="302">
        <f>SUM(K224:M224)</f>
        <v>0.19642049704370601</v>
      </c>
    </row>
    <row r="225" spans="1:14" x14ac:dyDescent="0.2">
      <c r="A225" s="282" t="s">
        <v>365</v>
      </c>
      <c r="B225" s="302">
        <f>'Ind T6'!Q89</f>
        <v>5.7955008130223478</v>
      </c>
      <c r="C225" s="299" t="str">
        <f>CONCATENATE("(",ROUND((B225/$H226)*100,1),")")</f>
        <v>(14)</v>
      </c>
      <c r="D225" s="302">
        <f>'Ind T6'!R89</f>
        <v>3.0369999887666919</v>
      </c>
      <c r="E225" s="299" t="str">
        <f>CONCATENATE("(",ROUND((D225/$H226)*100,1),")")</f>
        <v>(7.3)</v>
      </c>
      <c r="F225" s="302">
        <f>'Ind T6'!S89</f>
        <v>1.118373403006508</v>
      </c>
      <c r="G225" s="299" t="str">
        <f>CONCATENATE("(",ROUND((F225/$H226)*100,1),")")</f>
        <v>(2.7)</v>
      </c>
      <c r="H225" s="302">
        <f t="shared" ref="H225" si="176">SUM(B225,D225,F225)</f>
        <v>9.9508742047955483</v>
      </c>
      <c r="I225" s="299" t="str">
        <f>CONCATENATE("(",ROUND((H225/$H226)*100,1),")")</f>
        <v>(24.1)</v>
      </c>
      <c r="K225" s="302">
        <f t="shared" ref="K225:K226" si="177">B230-B225</f>
        <v>0.27876867061758226</v>
      </c>
      <c r="L225" s="302">
        <f t="shared" ref="L225:L226" si="178">D230-D225</f>
        <v>0.26630957992583415</v>
      </c>
      <c r="M225" s="302">
        <f t="shared" ref="M225:M226" si="179">F230-F225</f>
        <v>5.5012524129467444E-3</v>
      </c>
      <c r="N225" s="302">
        <f t="shared" ref="N225:N226" si="180">SUM(K225:M225)</f>
        <v>0.55057950295636315</v>
      </c>
    </row>
    <row r="226" spans="1:14" x14ac:dyDescent="0.2">
      <c r="A226" s="282" t="s">
        <v>363</v>
      </c>
      <c r="B226" s="302">
        <f>SUM(B224:B225)</f>
        <v>27.114623383173726</v>
      </c>
      <c r="C226" s="299" t="str">
        <f>CONCATENATE("(",ROUND((B226/$H226)*100,1),")")</f>
        <v>(65.6)</v>
      </c>
      <c r="D226" s="302">
        <f>SUM(D224:D225)</f>
        <v>6.0560322895663488</v>
      </c>
      <c r="E226" s="299" t="str">
        <f>CONCATENATE("(",ROUND((D226/$H226)*100,1),")")</f>
        <v>(14.6)</v>
      </c>
      <c r="F226" s="302">
        <f>SUM(F224:F225)</f>
        <v>8.1923443272598853</v>
      </c>
      <c r="G226" s="299" t="str">
        <f>CONCATENATE("(",ROUND((F226/$H226)*100,1),")")</f>
        <v>(19.8)</v>
      </c>
      <c r="H226" s="302">
        <f>SUM(H224:H225)</f>
        <v>41.362999999999964</v>
      </c>
      <c r="I226" s="299" t="str">
        <f>CONCATENATE("(",ROUND((H226/$H226)*100,1),")")</f>
        <v>(100)</v>
      </c>
      <c r="K226" s="302">
        <f t="shared" si="177"/>
        <v>-4.5671628952497656E-2</v>
      </c>
      <c r="L226" s="302">
        <f t="shared" si="178"/>
        <v>0.38471309305695112</v>
      </c>
      <c r="M226" s="302">
        <f t="shared" si="179"/>
        <v>0.40795853589561837</v>
      </c>
      <c r="N226" s="302">
        <f t="shared" si="180"/>
        <v>0.74700000000007183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20.994682270581297</v>
      </c>
      <c r="C229" s="299" t="str">
        <f>CONCATENATE("(",ROUND((B229/$H231)*100,1),")")</f>
        <v>(49.9)</v>
      </c>
      <c r="D229" s="302">
        <f>'Ind T6'!W90</f>
        <v>3.1374358139307743</v>
      </c>
      <c r="E229" s="299" t="str">
        <f>CONCATENATE("(",ROUND((D229/$H231)*100,1),")")</f>
        <v>(7.5)</v>
      </c>
      <c r="F229" s="302">
        <f>'Ind T6'!X90</f>
        <v>7.4764282077360482</v>
      </c>
      <c r="G229" s="299" t="str">
        <f>CONCATENATE("(",ROUND((F229/$H231)*100,1),")")</f>
        <v>(17.8)</v>
      </c>
      <c r="H229" s="302">
        <f>SUM(B229,D229,F229)</f>
        <v>31.608546292248121</v>
      </c>
      <c r="I229" s="299" t="str">
        <f>CONCATENATE("(",ROUND((H229/$H231)*100,1),")")</f>
        <v>(75.1)</v>
      </c>
      <c r="K229" s="302">
        <f>B229-B219</f>
        <v>0.48961840434292014</v>
      </c>
      <c r="L229" s="302">
        <f>D229-D219</f>
        <v>0.25993742865353031</v>
      </c>
      <c r="M229" s="302">
        <f>F229-F219</f>
        <v>0.89278922630532165</v>
      </c>
      <c r="N229" s="302">
        <f>SUM(K229:M229)</f>
        <v>1.6423450593017721</v>
      </c>
    </row>
    <row r="230" spans="1:14" x14ac:dyDescent="0.2">
      <c r="A230" s="282" t="s">
        <v>365</v>
      </c>
      <c r="B230" s="302">
        <f>'Ind T6'!V89</f>
        <v>6.07426948363993</v>
      </c>
      <c r="C230" s="299" t="str">
        <f>CONCATENATE("(",ROUND((B230/$H231)*100,1),")")</f>
        <v>(14.4)</v>
      </c>
      <c r="D230" s="302">
        <f>'Ind T6'!W89</f>
        <v>3.303309568692526</v>
      </c>
      <c r="E230" s="299" t="str">
        <f>CONCATENATE("(",ROUND((D230/$H231)*100,1),")")</f>
        <v>(7.8)</v>
      </c>
      <c r="F230" s="302">
        <f>'Ind T6'!X89</f>
        <v>1.1238746554194547</v>
      </c>
      <c r="G230" s="299" t="str">
        <f>CONCATENATE("(",ROUND((F230/$H231)*100,1),")")</f>
        <v>(2.7)</v>
      </c>
      <c r="H230" s="302">
        <f t="shared" ref="H230" si="181">SUM(B230,D230,F230)</f>
        <v>10.50145370775191</v>
      </c>
      <c r="I230" s="299" t="str">
        <f>CONCATENATE("(",ROUND((H230/$H231)*100,1),")")</f>
        <v>(24.9)</v>
      </c>
      <c r="K230" s="302">
        <f t="shared" ref="K230:K231" si="182">B230-B220</f>
        <v>0.7297040329653468</v>
      </c>
      <c r="L230" s="302">
        <f t="shared" ref="L230:L231" si="183">D230-D220</f>
        <v>0.5549992151862817</v>
      </c>
      <c r="M230" s="302">
        <f t="shared" ref="M230:M231" si="184">F230-F220</f>
        <v>5.5951692546670539E-2</v>
      </c>
      <c r="N230" s="302">
        <f t="shared" ref="N230:N231" si="185">SUM(K230:M230)</f>
        <v>1.340654940698299</v>
      </c>
    </row>
    <row r="231" spans="1:14" x14ac:dyDescent="0.2">
      <c r="A231" s="282" t="s">
        <v>363</v>
      </c>
      <c r="B231" s="302">
        <f>SUM(B229:B230)</f>
        <v>27.068951754221228</v>
      </c>
      <c r="C231" s="299" t="str">
        <f>CONCATENATE("(",ROUND((B231/$H231)*100,1),")")</f>
        <v>(64.3)</v>
      </c>
      <c r="D231" s="302">
        <f>SUM(D229:D230)</f>
        <v>6.4407453826232999</v>
      </c>
      <c r="E231" s="299" t="str">
        <f>CONCATENATE("(",ROUND((D231/$H231)*100,1),")")</f>
        <v>(15.3)</v>
      </c>
      <c r="F231" s="302">
        <f>SUM(F229:F230)</f>
        <v>8.6003028631555036</v>
      </c>
      <c r="G231" s="299" t="str">
        <f>CONCATENATE("(",ROUND((F231/$H231)*100,1),")")</f>
        <v>(20.4)</v>
      </c>
      <c r="H231" s="302">
        <f>SUM(H229:H230)</f>
        <v>42.110000000000028</v>
      </c>
      <c r="I231" s="299" t="str">
        <f>CONCATENATE("(",ROUND((H231/$H231)*100,1),")")</f>
        <v>(100)</v>
      </c>
      <c r="K231" s="302">
        <f t="shared" si="182"/>
        <v>1.2193224373082678</v>
      </c>
      <c r="L231" s="302">
        <f t="shared" si="183"/>
        <v>0.81493664383981113</v>
      </c>
      <c r="M231" s="302">
        <f t="shared" si="184"/>
        <v>0.94874091885199263</v>
      </c>
      <c r="N231" s="302">
        <f t="shared" si="185"/>
        <v>2.9830000000000716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10.158224999319357</v>
      </c>
      <c r="C240" s="299" t="str">
        <f>CONCATENATE("(",ROUND((B240/$H242)*100,1),")")</f>
        <v>(17.6)</v>
      </c>
      <c r="D240" s="302">
        <f>'Ind T6'!M99</f>
        <v>12.570814094214869</v>
      </c>
      <c r="E240" s="299" t="str">
        <f>CONCATENATE("(",ROUND((D240/$H242)*100,1),")")</f>
        <v>(21.8)</v>
      </c>
      <c r="F240" s="302">
        <f>'Ind T6'!N99</f>
        <v>2.0459687706923315</v>
      </c>
      <c r="G240" s="299" t="str">
        <f>CONCATENATE("(",ROUND((F240/$H242)*100,1),")")</f>
        <v>(3.6)</v>
      </c>
      <c r="H240" s="302">
        <f>SUM(B240,D240,F240)</f>
        <v>24.775007864226559</v>
      </c>
      <c r="I240" s="299" t="str">
        <f>CONCATENATE("(",ROUND((H240/$H242)*100,1),")")</f>
        <v>(43)</v>
      </c>
      <c r="K240" s="302">
        <f>B245-B240</f>
        <v>0.40426435188080667</v>
      </c>
      <c r="L240" s="302">
        <f>D245-D240</f>
        <v>0.29073525276087153</v>
      </c>
      <c r="M240" s="302">
        <f>F245-F240</f>
        <v>0.12695825757846757</v>
      </c>
      <c r="N240" s="302">
        <f>SUM(K240:M240)</f>
        <v>0.82195786222014577</v>
      </c>
    </row>
    <row r="241" spans="1:14" x14ac:dyDescent="0.2">
      <c r="A241" s="282" t="s">
        <v>365</v>
      </c>
      <c r="B241" s="302">
        <f>'Ind T6'!L98</f>
        <v>9.2536106641491447</v>
      </c>
      <c r="C241" s="299" t="str">
        <f>CONCATENATE("(",ROUND((B241/$H242)*100,1),")")</f>
        <v>(16.1)</v>
      </c>
      <c r="D241" s="302">
        <f>'Ind T6'!M98</f>
        <v>21.615536434339635</v>
      </c>
      <c r="E241" s="299" t="str">
        <f>CONCATENATE("(",ROUND((D241/$H242)*100,1),")")</f>
        <v>(37.5)</v>
      </c>
      <c r="F241" s="302">
        <f>'Ind T6'!N98</f>
        <v>1.9618450372846767</v>
      </c>
      <c r="G241" s="299" t="str">
        <f>CONCATENATE("(",ROUND((F241/$H242)*100,1),")")</f>
        <v>(3.4)</v>
      </c>
      <c r="H241" s="302">
        <f t="shared" ref="H241" si="186">SUM(B241,D241,F241)</f>
        <v>32.830992135773457</v>
      </c>
      <c r="I241" s="299" t="str">
        <f>CONCATENATE("(",ROUND((H241/$H242)*100,1),")")</f>
        <v>(57)</v>
      </c>
      <c r="K241" s="302">
        <f t="shared" ref="K241:K242" si="187">B246-B241</f>
        <v>0.35256146195169435</v>
      </c>
      <c r="L241" s="302">
        <f t="shared" ref="L241:L242" si="188">D246-D241</f>
        <v>0.81520514614494743</v>
      </c>
      <c r="M241" s="302">
        <f t="shared" ref="M241:M242" si="189">F246-F241</f>
        <v>0.14027552968321433</v>
      </c>
      <c r="N241" s="302">
        <f t="shared" ref="N241:N242" si="190">SUM(K241:M241)</f>
        <v>1.3080421377798561</v>
      </c>
    </row>
    <row r="242" spans="1:14" x14ac:dyDescent="0.2">
      <c r="A242" s="282" t="s">
        <v>363</v>
      </c>
      <c r="B242" s="302">
        <f>SUM(B240:B241)</f>
        <v>19.411835663468501</v>
      </c>
      <c r="C242" s="299" t="str">
        <f>CONCATENATE("(",ROUND((B242/$H242)*100,1),")")</f>
        <v>(33.7)</v>
      </c>
      <c r="D242" s="302">
        <f>SUM(D240:D241)</f>
        <v>34.186350528554506</v>
      </c>
      <c r="E242" s="299" t="str">
        <f>CONCATENATE("(",ROUND((D242/$H242)*100,1),")")</f>
        <v>(59.3)</v>
      </c>
      <c r="F242" s="302">
        <f>SUM(F240:F241)</f>
        <v>4.0078138079770085</v>
      </c>
      <c r="G242" s="299" t="str">
        <f>CONCATENATE("(",ROUND((F242/$H242)*100,1),")")</f>
        <v>(7)</v>
      </c>
      <c r="H242" s="302">
        <f>SUM(H240:H241)</f>
        <v>57.606000000000016</v>
      </c>
      <c r="I242" s="299" t="str">
        <f>CONCATENATE("(",ROUND((H242/$H242)*100,1),")")</f>
        <v>(100)</v>
      </c>
      <c r="K242" s="302">
        <f t="shared" si="187"/>
        <v>0.75682581383249925</v>
      </c>
      <c r="L242" s="302">
        <f t="shared" si="188"/>
        <v>1.1059403989058154</v>
      </c>
      <c r="M242" s="302">
        <f t="shared" si="189"/>
        <v>0.26723378726168168</v>
      </c>
      <c r="N242" s="302">
        <f t="shared" si="190"/>
        <v>2.1299999999999963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10.562489351200163</v>
      </c>
      <c r="C245" s="299" t="str">
        <f>CONCATENATE("(",ROUND((B245/$H247)*100,1),")")</f>
        <v>(17.7)</v>
      </c>
      <c r="D245" s="302">
        <f>'Ind T6'!R99</f>
        <v>12.861549346975741</v>
      </c>
      <c r="E245" s="299" t="str">
        <f>CONCATENATE("(",ROUND((D245/$H247)*100,1),")")</f>
        <v>(21.5)</v>
      </c>
      <c r="F245" s="302">
        <f>'Ind T6'!S99</f>
        <v>2.1729270282707991</v>
      </c>
      <c r="G245" s="299" t="str">
        <f>CONCATENATE("(",ROUND((F245/$H247)*100,1),")")</f>
        <v>(3.6)</v>
      </c>
      <c r="H245" s="302">
        <f>SUM(B245,D245,F245)</f>
        <v>25.596965726446705</v>
      </c>
      <c r="I245" s="299" t="str">
        <f>CONCATENATE("(",ROUND((H245/$H247)*100,1),")")</f>
        <v>(42.9)</v>
      </c>
      <c r="K245" s="302">
        <f>B250-B245</f>
        <v>1.2426064228629965</v>
      </c>
      <c r="L245" s="302">
        <f>D250-D245</f>
        <v>1.2740659661816416</v>
      </c>
      <c r="M245" s="302">
        <f>F250-F245</f>
        <v>0.21977346184062352</v>
      </c>
      <c r="N245" s="302">
        <f>SUM(K245:M245)</f>
        <v>2.7364458508852616</v>
      </c>
    </row>
    <row r="246" spans="1:14" x14ac:dyDescent="0.2">
      <c r="A246" s="282" t="s">
        <v>365</v>
      </c>
      <c r="B246" s="302">
        <f>'Ind T6'!Q98</f>
        <v>9.606172126100839</v>
      </c>
      <c r="C246" s="299" t="str">
        <f>CONCATENATE("(",ROUND((B246/$H247)*100,1),")")</f>
        <v>(16.1)</v>
      </c>
      <c r="D246" s="302">
        <f>'Ind T6'!R98</f>
        <v>22.430741580484582</v>
      </c>
      <c r="E246" s="299" t="str">
        <f>CONCATENATE("(",ROUND((D246/$H247)*100,1),")")</f>
        <v>(37.5)</v>
      </c>
      <c r="F246" s="302">
        <f>'Ind T6'!S98</f>
        <v>2.1021205669678911</v>
      </c>
      <c r="G246" s="299" t="str">
        <f>CONCATENATE("(",ROUND((F246/$H247)*100,1),")")</f>
        <v>(3.5)</v>
      </c>
      <c r="H246" s="302">
        <f t="shared" ref="H246" si="191">SUM(B246,D246,F246)</f>
        <v>34.139034273553314</v>
      </c>
      <c r="I246" s="299" t="str">
        <f>CONCATENATE("(",ROUND((H246/$H247)*100,1),")")</f>
        <v>(57.1)</v>
      </c>
      <c r="K246" s="302">
        <f t="shared" ref="K246:K247" si="192">B251-B246</f>
        <v>1.0273332388294421</v>
      </c>
      <c r="L246" s="302">
        <f t="shared" ref="L246:L247" si="193">D251-D246</f>
        <v>2.1388936034363368</v>
      </c>
      <c r="M246" s="302">
        <f t="shared" ref="M246:M247" si="194">F251-F246</f>
        <v>0.20532730684910616</v>
      </c>
      <c r="N246" s="302">
        <f t="shared" ref="N246:N247" si="195">SUM(K246:M246)</f>
        <v>3.371554149114885</v>
      </c>
    </row>
    <row r="247" spans="1:14" x14ac:dyDescent="0.2">
      <c r="A247" s="282" t="s">
        <v>363</v>
      </c>
      <c r="B247" s="302">
        <f>SUM(B245:B246)</f>
        <v>20.168661477301001</v>
      </c>
      <c r="C247" s="299" t="str">
        <f>CONCATENATE("(",ROUND((B247/$H247)*100,1),")")</f>
        <v>(33.8)</v>
      </c>
      <c r="D247" s="302">
        <f>SUM(D245:D246)</f>
        <v>35.292290927460321</v>
      </c>
      <c r="E247" s="299" t="str">
        <f>CONCATENATE("(",ROUND((D247/$H247)*100,1),")")</f>
        <v>(59.1)</v>
      </c>
      <c r="F247" s="302">
        <f>SUM(F245:F246)</f>
        <v>4.2750475952386902</v>
      </c>
      <c r="G247" s="299" t="str">
        <f>CONCATENATE("(",ROUND((F247/$H247)*100,1),")")</f>
        <v>(7.2)</v>
      </c>
      <c r="H247" s="302">
        <f>SUM(H245:H246)</f>
        <v>59.736000000000018</v>
      </c>
      <c r="I247" s="299" t="str">
        <f>CONCATENATE("(",ROUND((H247/$H247)*100,1),")")</f>
        <v>(100)</v>
      </c>
      <c r="K247" s="302">
        <f t="shared" si="192"/>
        <v>2.2699396616924403</v>
      </c>
      <c r="L247" s="302">
        <f t="shared" si="193"/>
        <v>3.412959569617982</v>
      </c>
      <c r="M247" s="302">
        <f t="shared" si="194"/>
        <v>0.42510076868973012</v>
      </c>
      <c r="N247" s="302">
        <f t="shared" si="195"/>
        <v>6.1080000000001524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11.80509577406316</v>
      </c>
      <c r="C250" s="299" t="str">
        <f>CONCATENATE("(",ROUND((B250/$H252)*100,1),")")</f>
        <v>(17.9)</v>
      </c>
      <c r="D250" s="302">
        <f>'Ind T6'!W99</f>
        <v>14.135615313157382</v>
      </c>
      <c r="E250" s="299" t="str">
        <f>CONCATENATE("(",ROUND((D250/$H252)*100,1),")")</f>
        <v>(21.5)</v>
      </c>
      <c r="F250" s="302">
        <f>'Ind T6'!X99</f>
        <v>2.3927004901114226</v>
      </c>
      <c r="G250" s="299" t="str">
        <f>CONCATENATE("(",ROUND((F250/$H252)*100,1),")")</f>
        <v>(3.6)</v>
      </c>
      <c r="H250" s="302">
        <f>SUM(B250,D250,F250)</f>
        <v>28.333411577331965</v>
      </c>
      <c r="I250" s="299" t="str">
        <f>CONCATENATE("(",ROUND((H250/$H252)*100,1),")")</f>
        <v>(43)</v>
      </c>
      <c r="K250" s="302">
        <f>B250-B240</f>
        <v>1.6468707747438032</v>
      </c>
      <c r="L250" s="302">
        <f>D250-D240</f>
        <v>1.5648012189425131</v>
      </c>
      <c r="M250" s="302">
        <f>F250-F240</f>
        <v>0.34673171941909109</v>
      </c>
      <c r="N250" s="302">
        <f>SUM(K250:M250)</f>
        <v>3.5584037131054074</v>
      </c>
    </row>
    <row r="251" spans="1:14" x14ac:dyDescent="0.2">
      <c r="A251" s="282" t="s">
        <v>365</v>
      </c>
      <c r="B251" s="302">
        <f>'Ind T6'!V98</f>
        <v>10.633505364930281</v>
      </c>
      <c r="C251" s="299" t="str">
        <f>CONCATENATE("(",ROUND((B251/$H252)*100,1),")")</f>
        <v>(16.1)</v>
      </c>
      <c r="D251" s="302">
        <f>'Ind T6'!W98</f>
        <v>24.569635183920919</v>
      </c>
      <c r="E251" s="299" t="str">
        <f>CONCATENATE("(",ROUND((D251/$H252)*100,1),")")</f>
        <v>(37.3)</v>
      </c>
      <c r="F251" s="302">
        <f>'Ind T6'!X98</f>
        <v>2.3074478738169972</v>
      </c>
      <c r="G251" s="299" t="str">
        <f>CONCATENATE("(",ROUND((F251/$H252)*100,1),")")</f>
        <v>(3.5)</v>
      </c>
      <c r="H251" s="302">
        <f t="shared" ref="H251" si="196">SUM(B251,D251,F251)</f>
        <v>37.510588422668199</v>
      </c>
      <c r="I251" s="299" t="str">
        <f>CONCATENATE("(",ROUND((H251/$H252)*100,1),")")</f>
        <v>(57)</v>
      </c>
      <c r="K251" s="302">
        <f t="shared" ref="K251:K252" si="197">B251-B241</f>
        <v>1.3798947007811364</v>
      </c>
      <c r="L251" s="302">
        <f t="shared" ref="L251:L252" si="198">D251-D241</f>
        <v>2.9540987495812843</v>
      </c>
      <c r="M251" s="302">
        <f t="shared" ref="M251:M252" si="199">F251-F241</f>
        <v>0.34560283653232049</v>
      </c>
      <c r="N251" s="302">
        <f t="shared" ref="N251:N252" si="200">SUM(K251:M251)</f>
        <v>4.6795962868947409</v>
      </c>
    </row>
    <row r="252" spans="1:14" x14ac:dyDescent="0.2">
      <c r="A252" s="282" t="s">
        <v>363</v>
      </c>
      <c r="B252" s="302">
        <f>SUM(B250:B251)</f>
        <v>22.438601138993441</v>
      </c>
      <c r="C252" s="299" t="str">
        <f>CONCATENATE("(",ROUND((B252/$H252)*100,1),")")</f>
        <v>(34.1)</v>
      </c>
      <c r="D252" s="302">
        <f>SUM(D250:D251)</f>
        <v>38.705250497078303</v>
      </c>
      <c r="E252" s="299" t="str">
        <f>CONCATENATE("(",ROUND((D252/$H252)*100,1),")")</f>
        <v>(58.8)</v>
      </c>
      <c r="F252" s="302">
        <f>SUM(F250:F251)</f>
        <v>4.7001483639284203</v>
      </c>
      <c r="G252" s="299" t="str">
        <f>CONCATENATE("(",ROUND((F252/$H252)*100,1),")")</f>
        <v>(7.1)</v>
      </c>
      <c r="H252" s="302">
        <f>SUM(H250:H251)</f>
        <v>65.844000000000165</v>
      </c>
      <c r="I252" s="299" t="str">
        <f>CONCATENATE("(",ROUND((H252/$H252)*100,1),")")</f>
        <v>(100)</v>
      </c>
      <c r="K252" s="302">
        <f t="shared" si="197"/>
        <v>3.0267654755249396</v>
      </c>
      <c r="L252" s="302">
        <f t="shared" si="198"/>
        <v>4.5188999685237974</v>
      </c>
      <c r="M252" s="302">
        <f t="shared" si="199"/>
        <v>0.6923345559514118</v>
      </c>
      <c r="N252" s="302">
        <f t="shared" si="200"/>
        <v>8.2380000000001488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1.8084251058767706</v>
      </c>
      <c r="C261" s="299" t="str">
        <f>CONCATENATE("(",ROUND((B261/$H263)*100,1),")")</f>
        <v>(30.6)</v>
      </c>
      <c r="D261" s="302">
        <f>'Ind T6'!M108</f>
        <v>0.49193107431685695</v>
      </c>
      <c r="E261" s="299" t="str">
        <f>CONCATENATE("(",ROUND((D261/$H263)*100,1),")")</f>
        <v>(8.3)</v>
      </c>
      <c r="F261" s="302">
        <f>'Ind T6'!N108</f>
        <v>0.95067481710976609</v>
      </c>
      <c r="G261" s="299" t="str">
        <f>CONCATENATE("(",ROUND((F261/$H263)*100,1),")")</f>
        <v>(16.1)</v>
      </c>
      <c r="H261" s="302">
        <f>SUM(B261,D261,F261)</f>
        <v>3.2510309973033937</v>
      </c>
      <c r="I261" s="299" t="str">
        <f>CONCATENATE("(",ROUND((H261/$H263)*100,1),")")</f>
        <v>(55)</v>
      </c>
      <c r="K261" s="302">
        <f>B266-B261</f>
        <v>-6.6658127224158203E-2</v>
      </c>
      <c r="L261" s="302">
        <f>D266-D261</f>
        <v>7.0245122119363401E-3</v>
      </c>
      <c r="M261" s="302">
        <f>F266-F261</f>
        <v>-2.4288240699623431E-2</v>
      </c>
      <c r="N261" s="302">
        <f>SUM(K261:M261)</f>
        <v>-8.3921855711845295E-2</v>
      </c>
    </row>
    <row r="262" spans="1:14" x14ac:dyDescent="0.2">
      <c r="A262" s="282" t="s">
        <v>365</v>
      </c>
      <c r="B262" s="302">
        <f>'Ind T6'!L107</f>
        <v>1.5634077782066536</v>
      </c>
      <c r="C262" s="299" t="str">
        <f>CONCATENATE("(",ROUND((B262/$H263)*100,1),")")</f>
        <v>(26.5)</v>
      </c>
      <c r="D262" s="302">
        <f>'Ind T6'!M107</f>
        <v>0.71343280708286438</v>
      </c>
      <c r="E262" s="299" t="str">
        <f>CONCATENATE("(",ROUND((D262/$H263)*100,1),")")</f>
        <v>(12.1)</v>
      </c>
      <c r="F262" s="302">
        <f>'Ind T6'!N107</f>
        <v>0.38212841740708509</v>
      </c>
      <c r="G262" s="299" t="str">
        <f>CONCATENATE("(",ROUND((F262/$H263)*100,1),")")</f>
        <v>(6.5)</v>
      </c>
      <c r="H262" s="302">
        <f t="shared" ref="H262" si="201">SUM(B262,D262,F262)</f>
        <v>2.6589690026966033</v>
      </c>
      <c r="I262" s="299" t="str">
        <f>CONCATENATE("(",ROUND((H262/$H263)*100,1),")")</f>
        <v>(45)</v>
      </c>
      <c r="K262" s="302">
        <f t="shared" ref="K262:K263" si="202">B267-B262</f>
        <v>-5.1091705695221812E-2</v>
      </c>
      <c r="L262" s="302">
        <f t="shared" ref="L262:L263" si="203">D267-D262</f>
        <v>-1.2873224007384998E-2</v>
      </c>
      <c r="M262" s="302">
        <f t="shared" ref="M262:M263" si="204">F267-F262</f>
        <v>-1.6113214585544322E-2</v>
      </c>
      <c r="N262" s="302">
        <f t="shared" ref="N262:N263" si="205">SUM(K262:M262)</f>
        <v>-8.0078144288151132E-2</v>
      </c>
    </row>
    <row r="263" spans="1:14" x14ac:dyDescent="0.2">
      <c r="A263" s="282" t="s">
        <v>363</v>
      </c>
      <c r="B263" s="302">
        <f>SUM(B261:B262)</f>
        <v>3.3718328840834242</v>
      </c>
      <c r="C263" s="299" t="str">
        <f>CONCATENATE("(",ROUND((B263/$H263)*100,1),")")</f>
        <v>(57.1)</v>
      </c>
      <c r="D263" s="302">
        <f>SUM(D261:D262)</f>
        <v>1.2053638813997214</v>
      </c>
      <c r="E263" s="299" t="str">
        <f>CONCATENATE("(",ROUND((D263/$H263)*100,1),")")</f>
        <v>(20.4)</v>
      </c>
      <c r="F263" s="302">
        <f>SUM(F261:F262)</f>
        <v>1.3328032345168512</v>
      </c>
      <c r="G263" s="299" t="str">
        <f>CONCATENATE("(",ROUND((F263/$H263)*100,1),")")</f>
        <v>(22.6)</v>
      </c>
      <c r="H263" s="302">
        <f>SUM(H261:H262)</f>
        <v>5.9099999999999966</v>
      </c>
      <c r="I263" s="299" t="str">
        <f>CONCATENATE("(",ROUND((H263/$H263)*100,1),")")</f>
        <v>(100)</v>
      </c>
      <c r="K263" s="302">
        <f t="shared" si="202"/>
        <v>-0.11774983291938002</v>
      </c>
      <c r="L263" s="302">
        <f t="shared" si="203"/>
        <v>-5.8487117954486578E-3</v>
      </c>
      <c r="M263" s="302">
        <f t="shared" si="204"/>
        <v>-4.0401455285167698E-2</v>
      </c>
      <c r="N263" s="302">
        <f t="shared" si="205"/>
        <v>-0.16399999999999637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1.7417669786526124</v>
      </c>
      <c r="C266" s="299" t="str">
        <f>CONCATENATE("(",ROUND((B266/$H268)*100,1),")")</f>
        <v>(30.3)</v>
      </c>
      <c r="D266" s="302">
        <f>'Ind T6'!R108</f>
        <v>0.49895558652879329</v>
      </c>
      <c r="E266" s="299" t="str">
        <f>CONCATENATE("(",ROUND((D266/$H268)*100,1),")")</f>
        <v>(8.7)</v>
      </c>
      <c r="F266" s="302">
        <f>'Ind T6'!S108</f>
        <v>0.92638657641014266</v>
      </c>
      <c r="G266" s="299" t="str">
        <f>CONCATENATE("(",ROUND((F266/$H268)*100,1),")")</f>
        <v>(16.1)</v>
      </c>
      <c r="H266" s="302">
        <f>SUM(B266,D266,F266)</f>
        <v>3.1671091415915482</v>
      </c>
      <c r="I266" s="299" t="str">
        <f>CONCATENATE("(",ROUND((H266/$H268)*100,1),")")</f>
        <v>(55.1)</v>
      </c>
      <c r="K266" s="302">
        <f>B271-B266</f>
        <v>-4.3292114218705713E-2</v>
      </c>
      <c r="L266" s="302">
        <f>D271-D266</f>
        <v>2.5536820617589828E-2</v>
      </c>
      <c r="M266" s="302">
        <f>F271-F266</f>
        <v>-4.5050315541285135E-3</v>
      </c>
      <c r="N266" s="302">
        <f>SUM(K266:M266)</f>
        <v>-2.2260325155244398E-2</v>
      </c>
    </row>
    <row r="267" spans="1:14" x14ac:dyDescent="0.2">
      <c r="A267" s="282" t="s">
        <v>365</v>
      </c>
      <c r="B267" s="302">
        <f>'Ind T6'!Q107</f>
        <v>1.5123160725114317</v>
      </c>
      <c r="C267" s="299" t="str">
        <f>CONCATENATE("(",ROUND((B267/$H268)*100,1),")")</f>
        <v>(26.3)</v>
      </c>
      <c r="D267" s="302">
        <f>'Ind T6'!R107</f>
        <v>0.70055958307547939</v>
      </c>
      <c r="E267" s="299" t="str">
        <f>CONCATENATE("(",ROUND((D267/$H268)*100,1),")")</f>
        <v>(12.2)</v>
      </c>
      <c r="F267" s="302">
        <f>'Ind T6'!S107</f>
        <v>0.36601520282154076</v>
      </c>
      <c r="G267" s="299" t="str">
        <f>CONCATENATE("(",ROUND((F267/$H268)*100,1),")")</f>
        <v>(6.4)</v>
      </c>
      <c r="H267" s="302">
        <f t="shared" ref="H267" si="206">SUM(B267,D267,F267)</f>
        <v>2.5788908584084522</v>
      </c>
      <c r="I267" s="299" t="str">
        <f>CONCATENATE("(",ROUND((H267/$H268)*100,1),")")</f>
        <v>(44.9)</v>
      </c>
      <c r="K267" s="302">
        <f t="shared" ref="K267:K268" si="207">B272-B267</f>
        <v>-9.2816268870465901E-3</v>
      </c>
      <c r="L267" s="302">
        <f t="shared" ref="L267:L268" si="208">D272-D267</f>
        <v>-8.5741626901721935E-3</v>
      </c>
      <c r="M267" s="302">
        <f t="shared" ref="M267:M268" si="209">F272-F267</f>
        <v>-2.0883885267551194E-2</v>
      </c>
      <c r="N267" s="302">
        <f t="shared" ref="N267:N268" si="210">SUM(K267:M267)</f>
        <v>-3.8739674844769978E-2</v>
      </c>
    </row>
    <row r="268" spans="1:14" x14ac:dyDescent="0.2">
      <c r="A268" s="282" t="s">
        <v>363</v>
      </c>
      <c r="B268" s="302">
        <f>SUM(B266:B267)</f>
        <v>3.2540830511640442</v>
      </c>
      <c r="C268" s="299" t="str">
        <f>CONCATENATE("(",ROUND((B268/$H268)*100,1),")")</f>
        <v>(56.6)</v>
      </c>
      <c r="D268" s="302">
        <f>SUM(D266:D267)</f>
        <v>1.1995151696042727</v>
      </c>
      <c r="E268" s="299" t="str">
        <f>CONCATENATE("(",ROUND((D268/$H268)*100,1),")")</f>
        <v>(20.9)</v>
      </c>
      <c r="F268" s="302">
        <f>SUM(F266:F267)</f>
        <v>1.2924017792316835</v>
      </c>
      <c r="G268" s="299" t="str">
        <f>CONCATENATE("(",ROUND((F268/$H268)*100,1),")")</f>
        <v>(22.5)</v>
      </c>
      <c r="H268" s="302">
        <f>SUM(H266:H267)</f>
        <v>5.7460000000000004</v>
      </c>
      <c r="I268" s="299" t="str">
        <f>CONCATENATE("(",ROUND((H268/$H268)*100,1),")")</f>
        <v>(100)</v>
      </c>
      <c r="K268" s="302">
        <f t="shared" si="207"/>
        <v>-5.2573741105752525E-2</v>
      </c>
      <c r="L268" s="302">
        <f t="shared" si="208"/>
        <v>1.6962657927417579E-2</v>
      </c>
      <c r="M268" s="302">
        <f t="shared" si="209"/>
        <v>-2.5388916821679874E-2</v>
      </c>
      <c r="N268" s="302">
        <f t="shared" si="210"/>
        <v>-6.100000000001482E-2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1.6984748644339067</v>
      </c>
      <c r="C271" s="299" t="str">
        <f>CONCATENATE("(",ROUND((B271/$H273)*100,1),")")</f>
        <v>(29.9)</v>
      </c>
      <c r="D271" s="302">
        <f>'Ind T6'!W108</f>
        <v>0.52449240714638312</v>
      </c>
      <c r="E271" s="299" t="str">
        <f>CONCATENATE("(",ROUND((D271/$H273)*100,1),")")</f>
        <v>(9.2)</v>
      </c>
      <c r="F271" s="302">
        <f>'Ind T6'!X108</f>
        <v>0.92188154485601415</v>
      </c>
      <c r="G271" s="299" t="str">
        <f>CONCATENATE("(",ROUND((F271/$H273)*100,1),")")</f>
        <v>(16.2)</v>
      </c>
      <c r="H271" s="302">
        <f>SUM(B271,D271,F271)</f>
        <v>3.144848816436304</v>
      </c>
      <c r="I271" s="299" t="str">
        <f>CONCATENATE("(",ROUND((H271/$H273)*100,1),")")</f>
        <v>(55.3)</v>
      </c>
      <c r="K271" s="302">
        <f>B271-B261</f>
        <v>-0.10995024144286392</v>
      </c>
      <c r="L271" s="302">
        <f>D271-D261</f>
        <v>3.2561332829526168E-2</v>
      </c>
      <c r="M271" s="302">
        <f>F271-F261</f>
        <v>-2.8793272253751945E-2</v>
      </c>
      <c r="N271" s="302">
        <f>SUM(K271:M271)</f>
        <v>-0.10618218086708969</v>
      </c>
    </row>
    <row r="272" spans="1:14" x14ac:dyDescent="0.2">
      <c r="A272" s="282" t="s">
        <v>365</v>
      </c>
      <c r="B272" s="302">
        <f>'Ind T6'!V107</f>
        <v>1.5030344456243852</v>
      </c>
      <c r="C272" s="299" t="str">
        <f>CONCATENATE("(",ROUND((B272/$H273)*100,1),")")</f>
        <v>(26.4)</v>
      </c>
      <c r="D272" s="302">
        <f>'Ind T6'!W107</f>
        <v>0.69198542038530719</v>
      </c>
      <c r="E272" s="299" t="str">
        <f>CONCATENATE("(",ROUND((D272/$H273)*100,1),")")</f>
        <v>(12.2)</v>
      </c>
      <c r="F272" s="302">
        <f>'Ind T6'!X107</f>
        <v>0.34513131755398957</v>
      </c>
      <c r="G272" s="299" t="str">
        <f>CONCATENATE("(",ROUND((F272/$H273)*100,1),")")</f>
        <v>(6.1)</v>
      </c>
      <c r="H272" s="302">
        <f t="shared" ref="H272" si="211">SUM(B272,D272,F272)</f>
        <v>2.5401511835636819</v>
      </c>
      <c r="I272" s="299" t="str">
        <f>CONCATENATE("(",ROUND((H272/$H273)*100,1),")")</f>
        <v>(44.7)</v>
      </c>
      <c r="K272" s="302">
        <f t="shared" ref="K272:K273" si="212">B272-B262</f>
        <v>-6.0373332582268402E-2</v>
      </c>
      <c r="L272" s="302">
        <f t="shared" ref="L272:L273" si="213">D272-D262</f>
        <v>-2.1447386697557191E-2</v>
      </c>
      <c r="M272" s="302">
        <f t="shared" ref="M272:M273" si="214">F272-F262</f>
        <v>-3.6997099853095516E-2</v>
      </c>
      <c r="N272" s="302">
        <f t="shared" ref="N272:N273" si="215">SUM(K272:M272)</f>
        <v>-0.11881781913292111</v>
      </c>
    </row>
    <row r="273" spans="1:14" x14ac:dyDescent="0.2">
      <c r="A273" s="282" t="s">
        <v>363</v>
      </c>
      <c r="B273" s="302">
        <f>SUM(B271:B272)</f>
        <v>3.2015093100582916</v>
      </c>
      <c r="C273" s="299" t="str">
        <f>CONCATENATE("(",ROUND((B273/$H273)*100,1),")")</f>
        <v>(56.3)</v>
      </c>
      <c r="D273" s="302">
        <f>SUM(D271:D272)</f>
        <v>1.2164778275316903</v>
      </c>
      <c r="E273" s="299" t="str">
        <f>CONCATENATE("(",ROUND((D273/$H273)*100,1),")")</f>
        <v>(21.4)</v>
      </c>
      <c r="F273" s="302">
        <f>SUM(F271:F272)</f>
        <v>1.2670128624100037</v>
      </c>
      <c r="G273" s="299" t="str">
        <f>CONCATENATE("(",ROUND((F273/$H273)*100,1),")")</f>
        <v>(22.3)</v>
      </c>
      <c r="H273" s="302">
        <f>SUM(H271:H272)</f>
        <v>5.6849999999999863</v>
      </c>
      <c r="I273" s="299" t="str">
        <f>CONCATENATE("(",ROUND((H273/$H273)*100,1),")")</f>
        <v>(100)</v>
      </c>
      <c r="K273" s="302">
        <f t="shared" si="212"/>
        <v>-0.17032357402513254</v>
      </c>
      <c r="L273" s="302">
        <f t="shared" si="213"/>
        <v>1.1113946131968921E-2</v>
      </c>
      <c r="M273" s="302">
        <f t="shared" si="214"/>
        <v>-6.5790372106847572E-2</v>
      </c>
      <c r="N273" s="302">
        <f t="shared" si="215"/>
        <v>-0.22500000000001119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7.6436058061917711</v>
      </c>
      <c r="C282" s="299" t="str">
        <f>CONCATENATE("(",ROUND((B282/$H284)*100,1),")")</f>
        <v>(59.1)</v>
      </c>
      <c r="D282" s="302">
        <f>'Ind T6'!M117</f>
        <v>0.71070196331986291</v>
      </c>
      <c r="E282" s="299" t="str">
        <f>CONCATENATE("(",ROUND((D282/$H284)*100,1),")")</f>
        <v>(5.5)</v>
      </c>
      <c r="F282" s="302">
        <f>'Ind T6'!N117</f>
        <v>0.80789726667196926</v>
      </c>
      <c r="G282" s="299" t="str">
        <f>CONCATENATE("(",ROUND((F282/$H284)*100,1),")")</f>
        <v>(6.2)</v>
      </c>
      <c r="H282" s="302">
        <f>SUM(B282,D282,F282)</f>
        <v>9.162205036183602</v>
      </c>
      <c r="I282" s="299" t="str">
        <f>CONCATENATE("(",ROUND((H282/$H284)*100,1),")")</f>
        <v>(70.8)</v>
      </c>
      <c r="K282" s="302">
        <f>B287-B282</f>
        <v>0.20537971041777237</v>
      </c>
      <c r="L282" s="302">
        <f>D287-D282</f>
        <v>3.0079032955436014E-2</v>
      </c>
      <c r="M282" s="302">
        <f>F287-F282</f>
        <v>4.690922158627342E-2</v>
      </c>
      <c r="N282" s="302">
        <f>SUM(K282:M282)</f>
        <v>0.2823679649594818</v>
      </c>
    </row>
    <row r="283" spans="1:14" x14ac:dyDescent="0.2">
      <c r="A283" s="282" t="s">
        <v>365</v>
      </c>
      <c r="B283" s="302">
        <f>'Ind T6'!L116</f>
        <v>2.9639924432950266</v>
      </c>
      <c r="C283" s="299" t="str">
        <f>CONCATENATE("(",ROUND((B283/$H284)*100,1),")")</f>
        <v>(22.9)</v>
      </c>
      <c r="D283" s="302">
        <f>'Ind T6'!M116</f>
        <v>0.71642843820887558</v>
      </c>
      <c r="E283" s="299" t="str">
        <f>CONCATENATE("(",ROUND((D283/$H284)*100,1),")")</f>
        <v>(5.5)</v>
      </c>
      <c r="F283" s="302">
        <f>'Ind T6'!N116</f>
        <v>0.1013740823124788</v>
      </c>
      <c r="G283" s="299" t="str">
        <f>CONCATENATE("(",ROUND((F283/$H284)*100,1),")")</f>
        <v>(0.8)</v>
      </c>
      <c r="H283" s="302">
        <f t="shared" ref="H283" si="216">SUM(B283,D283,F283)</f>
        <v>3.781794963816381</v>
      </c>
      <c r="I283" s="299" t="str">
        <f>CONCATENATE("(",ROUND((H283/$H284)*100,1),")")</f>
        <v>(29.2)</v>
      </c>
      <c r="K283" s="302">
        <f t="shared" ref="K283:K284" si="217">B288-B283</f>
        <v>0.17332433125039648</v>
      </c>
      <c r="L283" s="302">
        <f t="shared" ref="L283:L284" si="218">D288-D283</f>
        <v>1.4350321947404598E-2</v>
      </c>
      <c r="M283" s="302">
        <f t="shared" ref="M283:M284" si="219">F288-F283</f>
        <v>4.9573818427565419E-3</v>
      </c>
      <c r="N283" s="302">
        <f t="shared" ref="N283:N284" si="220">SUM(K283:M283)</f>
        <v>0.19263203504055762</v>
      </c>
    </row>
    <row r="284" spans="1:14" x14ac:dyDescent="0.2">
      <c r="A284" s="282" t="s">
        <v>363</v>
      </c>
      <c r="B284" s="302">
        <f>SUM(B282:B283)</f>
        <v>10.607598249486799</v>
      </c>
      <c r="C284" s="299" t="str">
        <f>CONCATENATE("(",ROUND((B284/$H284)*100,1),")")</f>
        <v>(81.9)</v>
      </c>
      <c r="D284" s="302">
        <f>SUM(D282:D283)</f>
        <v>1.4271304015287385</v>
      </c>
      <c r="E284" s="299" t="str">
        <f>CONCATENATE("(",ROUND((D284/$H284)*100,1),")")</f>
        <v>(11)</v>
      </c>
      <c r="F284" s="302">
        <f>SUM(F282:F283)</f>
        <v>0.90927134898444806</v>
      </c>
      <c r="G284" s="299" t="str">
        <f>CONCATENATE("(",ROUND((F284/$H284)*100,1),")")</f>
        <v>(7)</v>
      </c>
      <c r="H284" s="302">
        <f>SUM(H282:H283)</f>
        <v>12.943999999999983</v>
      </c>
      <c r="I284" s="299" t="str">
        <f>CONCATENATE("(",ROUND((H284/$H284)*100,1),")")</f>
        <v>(100)</v>
      </c>
      <c r="K284" s="302">
        <f t="shared" si="217"/>
        <v>0.3787040416681684</v>
      </c>
      <c r="L284" s="302">
        <f t="shared" si="218"/>
        <v>4.4429354902840723E-2</v>
      </c>
      <c r="M284" s="302">
        <f t="shared" si="219"/>
        <v>5.1866603429029934E-2</v>
      </c>
      <c r="N284" s="302">
        <f t="shared" si="220"/>
        <v>0.47500000000003906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7.8489855166095435</v>
      </c>
      <c r="C287" s="299" t="str">
        <f>CONCATENATE("(",ROUND((B287/$H289)*100,1),")")</f>
        <v>(58.5)</v>
      </c>
      <c r="D287" s="302">
        <f>'Ind T6'!R117</f>
        <v>0.74078099627529892</v>
      </c>
      <c r="E287" s="299" t="str">
        <f>CONCATENATE("(",ROUND((D287/$H289)*100,1),")")</f>
        <v>(5.5)</v>
      </c>
      <c r="F287" s="302">
        <f>'Ind T6'!S117</f>
        <v>0.85480648825824268</v>
      </c>
      <c r="G287" s="299" t="str">
        <f>CONCATENATE("(",ROUND((F287/$H289)*100,1),")")</f>
        <v>(6.4)</v>
      </c>
      <c r="H287" s="302">
        <f>SUM(B287,D287,F287)</f>
        <v>9.4445730011430857</v>
      </c>
      <c r="I287" s="299" t="str">
        <f>CONCATENATE("(",ROUND((H287/$H289)*100,1),")")</f>
        <v>(70.4)</v>
      </c>
      <c r="K287" s="302">
        <f>B292-B287</f>
        <v>0.21148927289495845</v>
      </c>
      <c r="L287" s="302">
        <f>D292-D287</f>
        <v>3.4443919027891789E-2</v>
      </c>
      <c r="M287" s="302">
        <f>F292-F287</f>
        <v>5.2449636771882968E-2</v>
      </c>
      <c r="N287" s="302">
        <f>SUM(K287:M287)</f>
        <v>0.2983828286947332</v>
      </c>
    </row>
    <row r="288" spans="1:14" x14ac:dyDescent="0.2">
      <c r="A288" s="282" t="s">
        <v>365</v>
      </c>
      <c r="B288" s="302">
        <f>'Ind T6'!Q116</f>
        <v>3.1373167745454231</v>
      </c>
      <c r="C288" s="299" t="str">
        <f>CONCATENATE("(",ROUND((B288/$H289)*100,1),")")</f>
        <v>(23.4)</v>
      </c>
      <c r="D288" s="302">
        <f>'Ind T6'!R116</f>
        <v>0.73077876015628018</v>
      </c>
      <c r="E288" s="299" t="str">
        <f>CONCATENATE("(",ROUND((D288/$H289)*100,1),")")</f>
        <v>(5.4)</v>
      </c>
      <c r="F288" s="302">
        <f>'Ind T6'!S116</f>
        <v>0.10633146415523534</v>
      </c>
      <c r="G288" s="299" t="str">
        <f>CONCATENATE("(",ROUND((F288/$H289)*100,1),")")</f>
        <v>(0.8)</v>
      </c>
      <c r="H288" s="302">
        <f t="shared" ref="H288" si="221">SUM(B288,D288,F288)</f>
        <v>3.9744269988569387</v>
      </c>
      <c r="I288" s="299" t="str">
        <f>CONCATENATE("(",ROUND((H288/$H289)*100,1),")")</f>
        <v>(29.6)</v>
      </c>
      <c r="K288" s="302">
        <f t="shared" ref="K288:K289" si="222">B293-B288</f>
        <v>0.25988903914307127</v>
      </c>
      <c r="L288" s="302">
        <f t="shared" ref="L288:L289" si="223">D293-D288</f>
        <v>2.1167048286918622E-3</v>
      </c>
      <c r="M288" s="302">
        <f t="shared" ref="M288:M289" si="224">F293-F288</f>
        <v>4.6114273334749295E-3</v>
      </c>
      <c r="N288" s="302">
        <f t="shared" ref="N288:N289" si="225">SUM(K288:M288)</f>
        <v>0.26661717130523804</v>
      </c>
    </row>
    <row r="289" spans="1:14" x14ac:dyDescent="0.2">
      <c r="A289" s="282" t="s">
        <v>363</v>
      </c>
      <c r="B289" s="302">
        <f>SUM(B287:B288)</f>
        <v>10.986302291154967</v>
      </c>
      <c r="C289" s="299" t="str">
        <f>CONCATENATE("(",ROUND((B289/$H289)*100,1),")")</f>
        <v>(81.9)</v>
      </c>
      <c r="D289" s="302">
        <f>SUM(D287:D288)</f>
        <v>1.4715597564315792</v>
      </c>
      <c r="E289" s="299" t="str">
        <f>CONCATENATE("(",ROUND((D289/$H289)*100,1),")")</f>
        <v>(11)</v>
      </c>
      <c r="F289" s="302">
        <f>SUM(F287:F288)</f>
        <v>0.96113795241347799</v>
      </c>
      <c r="G289" s="299" t="str">
        <f>CONCATENATE("(",ROUND((F289/$H289)*100,1),")")</f>
        <v>(7.2)</v>
      </c>
      <c r="H289" s="302">
        <f>SUM(H287:H288)</f>
        <v>13.419000000000025</v>
      </c>
      <c r="I289" s="299" t="str">
        <f>CONCATENATE("(",ROUND((H289/$H289)*100,1),")")</f>
        <v>(100)</v>
      </c>
      <c r="K289" s="302">
        <f t="shared" si="222"/>
        <v>0.47137831203802882</v>
      </c>
      <c r="L289" s="302">
        <f t="shared" si="223"/>
        <v>3.656062385658343E-2</v>
      </c>
      <c r="M289" s="302">
        <f t="shared" si="224"/>
        <v>5.7061064105357939E-2</v>
      </c>
      <c r="N289" s="302">
        <f t="shared" si="225"/>
        <v>0.56499999999997019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8.0604747895045019</v>
      </c>
      <c r="C292" s="299" t="str">
        <f>CONCATENATE("(",ROUND((B292/$H294)*100,1),")")</f>
        <v>(57.6)</v>
      </c>
      <c r="D292" s="302">
        <f>'Ind T6'!W117</f>
        <v>0.77522491530319071</v>
      </c>
      <c r="E292" s="299" t="str">
        <f>CONCATENATE("(",ROUND((D292/$H294)*100,1),")")</f>
        <v>(5.5)</v>
      </c>
      <c r="F292" s="302">
        <f>'Ind T6'!X117</f>
        <v>0.90725612503012565</v>
      </c>
      <c r="G292" s="299" t="str">
        <f>CONCATENATE("(",ROUND((F292/$H294)*100,1),")")</f>
        <v>(6.5)</v>
      </c>
      <c r="H292" s="302">
        <f>SUM(B292,D292,F292)</f>
        <v>9.7429558298378183</v>
      </c>
      <c r="I292" s="299" t="str">
        <f>CONCATENATE("(",ROUND((H292/$H294)*100,1),")")</f>
        <v>(69.7)</v>
      </c>
      <c r="K292" s="302">
        <f>B292-B282</f>
        <v>0.41686898331273081</v>
      </c>
      <c r="L292" s="302">
        <f>D292-D282</f>
        <v>6.4522951983327803E-2</v>
      </c>
      <c r="M292" s="302">
        <f>F292-F282</f>
        <v>9.9358858358156388E-2</v>
      </c>
      <c r="N292" s="302">
        <f>SUM(K292:M292)</f>
        <v>0.580750793654215</v>
      </c>
    </row>
    <row r="293" spans="1:14" x14ac:dyDescent="0.2">
      <c r="A293" s="282" t="s">
        <v>365</v>
      </c>
      <c r="B293" s="302">
        <f>'Ind T6'!V116</f>
        <v>3.3972058136884944</v>
      </c>
      <c r="C293" s="299" t="str">
        <f>CONCATENATE("(",ROUND((B293/$H294)*100,1),")")</f>
        <v>(24.3)</v>
      </c>
      <c r="D293" s="302">
        <f>'Ind T6'!W116</f>
        <v>0.73289546498497204</v>
      </c>
      <c r="E293" s="299" t="str">
        <f>CONCATENATE("(",ROUND((D293/$H294)*100,1),")")</f>
        <v>(5.2)</v>
      </c>
      <c r="F293" s="302">
        <f>'Ind T6'!X116</f>
        <v>0.11094289148871027</v>
      </c>
      <c r="G293" s="299" t="str">
        <f>CONCATENATE("(",ROUND((F293/$H294)*100,1),")")</f>
        <v>(0.8)</v>
      </c>
      <c r="H293" s="302">
        <f t="shared" ref="H293" si="226">SUM(B293,D293,F293)</f>
        <v>4.2410441701621764</v>
      </c>
      <c r="I293" s="299" t="str">
        <f>CONCATENATE("(",ROUND((H293/$H294)*100,1),")")</f>
        <v>(30.3)</v>
      </c>
      <c r="K293" s="302">
        <f t="shared" ref="K293:K294" si="227">B293-B283</f>
        <v>0.43321337039346774</v>
      </c>
      <c r="L293" s="302">
        <f t="shared" ref="L293:L294" si="228">D293-D283</f>
        <v>1.6467026776096461E-2</v>
      </c>
      <c r="M293" s="302">
        <f t="shared" ref="M293:M294" si="229">F293-F283</f>
        <v>9.5688091762314714E-3</v>
      </c>
      <c r="N293" s="302">
        <f t="shared" ref="N293:N294" si="230">SUM(K293:M293)</f>
        <v>0.45924920634579569</v>
      </c>
    </row>
    <row r="294" spans="1:14" x14ac:dyDescent="0.2">
      <c r="A294" s="282" t="s">
        <v>363</v>
      </c>
      <c r="B294" s="302">
        <f>SUM(B292:B293)</f>
        <v>11.457680603192996</v>
      </c>
      <c r="C294" s="299" t="str">
        <f>CONCATENATE("(",ROUND((B294/$H294)*100,1),")")</f>
        <v>(81.9)</v>
      </c>
      <c r="D294" s="302">
        <f>SUM(D292:D293)</f>
        <v>1.5081203802881626</v>
      </c>
      <c r="E294" s="299" t="str">
        <f>CONCATENATE("(",ROUND((D294/$H294)*100,1),")")</f>
        <v>(10.8)</v>
      </c>
      <c r="F294" s="302">
        <f>SUM(F292:F293)</f>
        <v>1.0181990165188359</v>
      </c>
      <c r="G294" s="299" t="str">
        <f>CONCATENATE("(",ROUND((F294/$H294)*100,1),")")</f>
        <v>(7.3)</v>
      </c>
      <c r="H294" s="302">
        <f>SUM(H292:H293)</f>
        <v>13.983999999999995</v>
      </c>
      <c r="I294" s="299" t="str">
        <f>CONCATENATE("(",ROUND((H294/$H294)*100,1),")")</f>
        <v>(100)</v>
      </c>
      <c r="K294" s="302">
        <f t="shared" si="227"/>
        <v>0.85008235370619722</v>
      </c>
      <c r="L294" s="302">
        <f t="shared" si="228"/>
        <v>8.0989978759424153E-2</v>
      </c>
      <c r="M294" s="302">
        <f t="shared" si="229"/>
        <v>0.10892766753438787</v>
      </c>
      <c r="N294" s="302">
        <f t="shared" si="230"/>
        <v>1.0400000000000094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9.48943100550545</v>
      </c>
      <c r="C303" s="299" t="str">
        <f>CONCATENATE("(",ROUND((B303/$H305)*100,1),")")</f>
        <v>(39.1)</v>
      </c>
      <c r="D303" s="302">
        <f>'Ind T6'!M126</f>
        <v>0.5628085656218319</v>
      </c>
      <c r="E303" s="299" t="str">
        <f>CONCATENATE("(",ROUND((D303/$H305)*100,1),")")</f>
        <v>(2.3)</v>
      </c>
      <c r="F303" s="302">
        <f>'Ind T6'!N126</f>
        <v>1.0305208192248754</v>
      </c>
      <c r="G303" s="299" t="str">
        <f>CONCATENATE("(",ROUND((F303/$H305)*100,1),")")</f>
        <v>(4.2)</v>
      </c>
      <c r="H303" s="302">
        <f>SUM(B303,D303,F303)</f>
        <v>11.082760390352158</v>
      </c>
      <c r="I303" s="299" t="str">
        <f>CONCATENATE("(",ROUND((H303/$H305)*100,1),")")</f>
        <v>(45.6)</v>
      </c>
      <c r="K303" s="302">
        <f>B308-B303</f>
        <v>-0.19083608829009258</v>
      </c>
      <c r="L303" s="302">
        <f>D308-D303</f>
        <v>1.1264587341617505E-2</v>
      </c>
      <c r="M303" s="302">
        <f>F308-F303</f>
        <v>3.0108555884583277E-2</v>
      </c>
      <c r="N303" s="302">
        <f>SUM(K303:M303)</f>
        <v>-0.14946294506389179</v>
      </c>
    </row>
    <row r="304" spans="1:14" x14ac:dyDescent="0.2">
      <c r="A304" s="282" t="s">
        <v>365</v>
      </c>
      <c r="B304" s="302">
        <f>'Ind T6'!L125</f>
        <v>9.1652955368695874</v>
      </c>
      <c r="C304" s="299" t="str">
        <f>CONCATENATE("(",ROUND((B304/$H305)*100,1),")")</f>
        <v>(37.7)</v>
      </c>
      <c r="D304" s="302">
        <f>'Ind T6'!M125</f>
        <v>2.666426003882838</v>
      </c>
      <c r="E304" s="299" t="str">
        <f>CONCATENATE("(",ROUND((D304/$H305)*100,1),")")</f>
        <v>(11)</v>
      </c>
      <c r="F304" s="302">
        <f>'Ind T6'!N125</f>
        <v>1.3795180688953956</v>
      </c>
      <c r="G304" s="299" t="str">
        <f>CONCATENATE("(",ROUND((F304/$H305)*100,1),")")</f>
        <v>(5.7)</v>
      </c>
      <c r="H304" s="302">
        <f t="shared" ref="H304" si="231">SUM(B304,D304,F304)</f>
        <v>13.211239609647821</v>
      </c>
      <c r="I304" s="299" t="str">
        <f>CONCATENATE("(",ROUND((H304/$H305)*100,1),")")</f>
        <v>(54.4)</v>
      </c>
      <c r="K304" s="302">
        <f t="shared" ref="K304:K305" si="232">B309-B304</f>
        <v>-0.22182347224713261</v>
      </c>
      <c r="L304" s="302">
        <f t="shared" ref="L304:L305" si="233">D309-D304</f>
        <v>-9.2101265108723407E-2</v>
      </c>
      <c r="M304" s="302">
        <f t="shared" ref="M304:M305" si="234">F309-F304</f>
        <v>2.7387682419812931E-2</v>
      </c>
      <c r="N304" s="302">
        <f t="shared" ref="N304:N305" si="235">SUM(K304:M304)</f>
        <v>-0.28653705493604309</v>
      </c>
    </row>
    <row r="305" spans="1:14" x14ac:dyDescent="0.2">
      <c r="A305" s="282" t="s">
        <v>363</v>
      </c>
      <c r="B305" s="302">
        <f>SUM(B303:B304)</f>
        <v>18.654726542375037</v>
      </c>
      <c r="C305" s="299" t="str">
        <f>CONCATENATE("(",ROUND((B305/$H305)*100,1),")")</f>
        <v>(76.8)</v>
      </c>
      <c r="D305" s="302">
        <f>SUM(D303:D304)</f>
        <v>3.22923456950467</v>
      </c>
      <c r="E305" s="299" t="str">
        <f>CONCATENATE("(",ROUND((D305/$H305)*100,1),")")</f>
        <v>(13.3)</v>
      </c>
      <c r="F305" s="302">
        <f>SUM(F303:F304)</f>
        <v>2.4100388881202708</v>
      </c>
      <c r="G305" s="299" t="str">
        <f>CONCATENATE("(",ROUND((F305/$H305)*100,1),")")</f>
        <v>(9.9)</v>
      </c>
      <c r="H305" s="302">
        <f>SUM(H303:H304)</f>
        <v>24.293999999999979</v>
      </c>
      <c r="I305" s="299" t="str">
        <f>CONCATENATE("(",ROUND((H305/$H305)*100,1),")")</f>
        <v>(100)</v>
      </c>
      <c r="K305" s="302">
        <f t="shared" si="232"/>
        <v>-0.41265956053722519</v>
      </c>
      <c r="L305" s="302">
        <f t="shared" si="233"/>
        <v>-8.0836677767106124E-2</v>
      </c>
      <c r="M305" s="302">
        <f t="shared" si="234"/>
        <v>5.7496238304396208E-2</v>
      </c>
      <c r="N305" s="302">
        <f t="shared" si="235"/>
        <v>-0.43599999999993511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9.2985949172153575</v>
      </c>
      <c r="C308" s="299" t="str">
        <f>CONCATENATE("(",ROUND((B308/$H310)*100,1),")")</f>
        <v>(39)</v>
      </c>
      <c r="D308" s="302">
        <f>'Ind T6'!R126</f>
        <v>0.57407315296344941</v>
      </c>
      <c r="E308" s="299" t="str">
        <f>CONCATENATE("(",ROUND((D308/$H310)*100,1),")")</f>
        <v>(2.4)</v>
      </c>
      <c r="F308" s="302">
        <f>'Ind T6'!S126</f>
        <v>1.0606293751094586</v>
      </c>
      <c r="G308" s="299" t="str">
        <f>CONCATENATE("(",ROUND((F308/$H310)*100,1),")")</f>
        <v>(4.4)</v>
      </c>
      <c r="H308" s="302">
        <f>SUM(B308,D308,F308)</f>
        <v>10.933297445288266</v>
      </c>
      <c r="I308" s="299" t="str">
        <f>CONCATENATE("(",ROUND((H308/$H310)*100,1),")")</f>
        <v>(45.8)</v>
      </c>
      <c r="K308" s="302">
        <f>B313-B308</f>
        <v>-0.64178600856620527</v>
      </c>
      <c r="L308" s="302">
        <f>D313-D308</f>
        <v>-3.0263709611783041E-3</v>
      </c>
      <c r="M308" s="302">
        <f>F313-F308</f>
        <v>-3.3395933045124115E-2</v>
      </c>
      <c r="N308" s="302">
        <f>SUM(K308:M308)</f>
        <v>-0.67820831257250769</v>
      </c>
    </row>
    <row r="309" spans="1:14" x14ac:dyDescent="0.2">
      <c r="A309" s="282" t="s">
        <v>365</v>
      </c>
      <c r="B309" s="302">
        <f>'Ind T6'!Q125</f>
        <v>8.9434720646224548</v>
      </c>
      <c r="C309" s="299" t="str">
        <f>CONCATENATE("(",ROUND((B309/$H310)*100,1),")")</f>
        <v>(37.5)</v>
      </c>
      <c r="D309" s="302">
        <f>'Ind T6'!R125</f>
        <v>2.5743247387741146</v>
      </c>
      <c r="E309" s="299" t="str">
        <f>CONCATENATE("(",ROUND((D309/$H310)*100,1),")")</f>
        <v>(10.8)</v>
      </c>
      <c r="F309" s="302">
        <f>'Ind T6'!S125</f>
        <v>1.4069057513152086</v>
      </c>
      <c r="G309" s="299" t="str">
        <f>CONCATENATE("(",ROUND((F309/$H310)*100,1),")")</f>
        <v>(5.9)</v>
      </c>
      <c r="H309" s="302">
        <f t="shared" ref="H309" si="236">SUM(B309,D309,F309)</f>
        <v>12.924702554711779</v>
      </c>
      <c r="I309" s="299" t="str">
        <f>CONCATENATE("(",ROUND((H309/$H310)*100,1),")")</f>
        <v>(54.2)</v>
      </c>
      <c r="K309" s="302">
        <f t="shared" ref="K309:K310" si="237">B314-B309</f>
        <v>-0.64458421542886768</v>
      </c>
      <c r="L309" s="302">
        <f t="shared" ref="L309:L310" si="238">D314-D309</f>
        <v>-0.2078157669715508</v>
      </c>
      <c r="M309" s="302">
        <f t="shared" ref="M309:M310" si="239">F314-F309</f>
        <v>-7.739170502711179E-2</v>
      </c>
      <c r="N309" s="302">
        <f t="shared" ref="N309:N310" si="240">SUM(K309:M309)</f>
        <v>-0.92979168742753027</v>
      </c>
    </row>
    <row r="310" spans="1:14" x14ac:dyDescent="0.2">
      <c r="A310" s="282" t="s">
        <v>363</v>
      </c>
      <c r="B310" s="302">
        <f>SUM(B308:B309)</f>
        <v>18.242066981837812</v>
      </c>
      <c r="C310" s="299" t="str">
        <f>CONCATENATE("(",ROUND((B310/$H310)*100,1),")")</f>
        <v>(76.5)</v>
      </c>
      <c r="D310" s="302">
        <f>SUM(D308:D309)</f>
        <v>3.1483978917375639</v>
      </c>
      <c r="E310" s="299" t="str">
        <f>CONCATENATE("(",ROUND((D310/$H310)*100,1),")")</f>
        <v>(13.2)</v>
      </c>
      <c r="F310" s="302">
        <f>SUM(F308:F309)</f>
        <v>2.467535126424667</v>
      </c>
      <c r="G310" s="299" t="str">
        <f>CONCATENATE("(",ROUND((F310/$H310)*100,1),")")</f>
        <v>(10.3)</v>
      </c>
      <c r="H310" s="302">
        <f>SUM(H308:H309)</f>
        <v>23.858000000000047</v>
      </c>
      <c r="I310" s="299" t="str">
        <f>CONCATENATE("(",ROUND((H310/$H310)*100,1),")")</f>
        <v>(100)</v>
      </c>
      <c r="K310" s="302">
        <f t="shared" si="237"/>
        <v>-1.2863702239950747</v>
      </c>
      <c r="L310" s="302">
        <f t="shared" si="238"/>
        <v>-0.21084213793272877</v>
      </c>
      <c r="M310" s="302">
        <f t="shared" si="239"/>
        <v>-0.11078763807223568</v>
      </c>
      <c r="N310" s="302">
        <f t="shared" si="240"/>
        <v>-1.6080000000000392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8.6568089086491522</v>
      </c>
      <c r="C313" s="299" t="str">
        <f>CONCATENATE("(",ROUND((B313/$H315)*100,1),")")</f>
        <v>(38.9)</v>
      </c>
      <c r="D313" s="302">
        <f>'Ind T6'!W126</f>
        <v>0.5710467820022711</v>
      </c>
      <c r="E313" s="299" t="str">
        <f>CONCATENATE("(",ROUND((D313/$H315)*100,1),")")</f>
        <v>(2.6)</v>
      </c>
      <c r="F313" s="302">
        <f>'Ind T6'!X126</f>
        <v>1.0272334420643345</v>
      </c>
      <c r="G313" s="299" t="str">
        <f>CONCATENATE("(",ROUND((F313/$H315)*100,1),")")</f>
        <v>(4.6)</v>
      </c>
      <c r="H313" s="302">
        <f>SUM(B313,D313,F313)</f>
        <v>10.255089132715758</v>
      </c>
      <c r="I313" s="299" t="str">
        <f>CONCATENATE("(",ROUND((H313/$H315)*100,1),")")</f>
        <v>(46.1)</v>
      </c>
      <c r="K313" s="302">
        <f>B313-B303</f>
        <v>-0.83262209685629784</v>
      </c>
      <c r="L313" s="302">
        <f>D313-D303</f>
        <v>8.2382163804392006E-3</v>
      </c>
      <c r="M313" s="302">
        <f>F313-F303</f>
        <v>-3.2873771605408386E-3</v>
      </c>
      <c r="N313" s="302">
        <f>SUM(K313:M313)</f>
        <v>-0.82767125763639948</v>
      </c>
    </row>
    <row r="314" spans="1:14" x14ac:dyDescent="0.2">
      <c r="A314" s="282" t="s">
        <v>365</v>
      </c>
      <c r="B314" s="302">
        <f>'Ind T6'!V125</f>
        <v>8.2988878491935871</v>
      </c>
      <c r="C314" s="299" t="str">
        <f>CONCATENATE("(",ROUND((B314/$H315)*100,1),")")</f>
        <v>(37.3)</v>
      </c>
      <c r="D314" s="302">
        <f>'Ind T6'!W125</f>
        <v>2.3665089718025638</v>
      </c>
      <c r="E314" s="299" t="str">
        <f>CONCATENATE("(",ROUND((D314/$H315)*100,1),")")</f>
        <v>(10.6)</v>
      </c>
      <c r="F314" s="302">
        <f>'Ind T6'!X125</f>
        <v>1.3295140462880968</v>
      </c>
      <c r="G314" s="299" t="str">
        <f>CONCATENATE("(",ROUND((F314/$H315)*100,1),")")</f>
        <v>(6)</v>
      </c>
      <c r="H314" s="302">
        <f t="shared" ref="H314" si="241">SUM(B314,D314,F314)</f>
        <v>11.994910867284247</v>
      </c>
      <c r="I314" s="299" t="str">
        <f>CONCATENATE("(",ROUND((H314/$H315)*100,1),")")</f>
        <v>(53.9)</v>
      </c>
      <c r="K314" s="302">
        <f t="shared" ref="K314:K315" si="242">B314-B304</f>
        <v>-0.86640768767600029</v>
      </c>
      <c r="L314" s="302">
        <f t="shared" ref="L314:L315" si="243">D314-D304</f>
        <v>-0.2999170320802742</v>
      </c>
      <c r="M314" s="302">
        <f t="shared" ref="M314:M315" si="244">F314-F304</f>
        <v>-5.0004022607298859E-2</v>
      </c>
      <c r="N314" s="302">
        <f t="shared" ref="N314:N315" si="245">SUM(K314:M314)</f>
        <v>-1.2163287423635734</v>
      </c>
    </row>
    <row r="315" spans="1:14" x14ac:dyDescent="0.2">
      <c r="A315" s="282" t="s">
        <v>363</v>
      </c>
      <c r="B315" s="302">
        <f>SUM(B313:B314)</f>
        <v>16.955696757842738</v>
      </c>
      <c r="C315" s="299" t="str">
        <f>CONCATENATE("(",ROUND((B315/$H315)*100,1),")")</f>
        <v>(76.2)</v>
      </c>
      <c r="D315" s="302">
        <f>SUM(D313:D314)</f>
        <v>2.9375557538048351</v>
      </c>
      <c r="E315" s="299" t="str">
        <f>CONCATENATE("(",ROUND((D315/$H315)*100,1),")")</f>
        <v>(13.2)</v>
      </c>
      <c r="F315" s="302">
        <f>SUM(F313:F314)</f>
        <v>2.3567474883524313</v>
      </c>
      <c r="G315" s="299" t="str">
        <f>CONCATENATE("(",ROUND((F315/$H315)*100,1),")")</f>
        <v>(10.6)</v>
      </c>
      <c r="H315" s="302">
        <f>SUM(H313:H314)</f>
        <v>22.250000000000007</v>
      </c>
      <c r="I315" s="299" t="str">
        <f>CONCATENATE("(",ROUND((H315/$H315)*100,1),")")</f>
        <v>(100)</v>
      </c>
      <c r="K315" s="302">
        <f t="shared" si="242"/>
        <v>-1.6990297845322999</v>
      </c>
      <c r="L315" s="302">
        <f t="shared" si="243"/>
        <v>-0.29167881569983489</v>
      </c>
      <c r="M315" s="302">
        <f t="shared" si="244"/>
        <v>-5.3291399767839476E-2</v>
      </c>
      <c r="N315" s="302">
        <f t="shared" si="245"/>
        <v>-2.0439999999999743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3.6819067807907326</v>
      </c>
      <c r="C324" s="299" t="str">
        <f>CONCATENATE("(",ROUND((B324/$H326)*100,1),")")</f>
        <v>(31.8)</v>
      </c>
      <c r="D324" s="302">
        <f>'Ind T6'!M135</f>
        <v>0.93028560161540497</v>
      </c>
      <c r="E324" s="299" t="str">
        <f>CONCATENATE("(",ROUND((D324/$H326)*100,1),")")</f>
        <v>(8)</v>
      </c>
      <c r="F324" s="302">
        <f>'Ind T6'!N135</f>
        <v>0.63401204194168326</v>
      </c>
      <c r="G324" s="299" t="str">
        <f>CONCATENATE("(",ROUND((F324/$H326)*100,1),")")</f>
        <v>(5.5)</v>
      </c>
      <c r="H324" s="302">
        <f>SUM(B324,D324,F324)</f>
        <v>5.2462044243478205</v>
      </c>
      <c r="I324" s="299" t="str">
        <f>CONCATENATE("(",ROUND((H324/$H326)*100,1),")")</f>
        <v>(45.3)</v>
      </c>
      <c r="K324" s="302">
        <f>B329-B324</f>
        <v>5.4078016345287416E-2</v>
      </c>
      <c r="L324" s="302">
        <f>D329-D324</f>
        <v>1.6318597967114212E-2</v>
      </c>
      <c r="M324" s="302">
        <f>F329-F324</f>
        <v>4.302641669786289E-2</v>
      </c>
      <c r="N324" s="302">
        <f>SUM(K324:M324)</f>
        <v>0.11342303101026452</v>
      </c>
    </row>
    <row r="325" spans="1:14" x14ac:dyDescent="0.2">
      <c r="A325" s="282" t="s">
        <v>365</v>
      </c>
      <c r="B325" s="302">
        <f>'Ind T6'!L134</f>
        <v>3.6527029912467217</v>
      </c>
      <c r="C325" s="299" t="str">
        <f>CONCATENATE("(",ROUND((B325/$H326)*100,1),")")</f>
        <v>(31.5)</v>
      </c>
      <c r="D325" s="302">
        <f>'Ind T6'!M134</f>
        <v>1.892896008472355</v>
      </c>
      <c r="E325" s="299" t="str">
        <f>CONCATENATE("(",ROUND((D325/$H326)*100,1),")")</f>
        <v>(16.3)</v>
      </c>
      <c r="F325" s="302">
        <f>'Ind T6'!N134</f>
        <v>0.7971965759331151</v>
      </c>
      <c r="G325" s="299" t="str">
        <f>CONCATENATE("(",ROUND((F325/$H326)*100,1),")")</f>
        <v>(6.9)</v>
      </c>
      <c r="H325" s="302">
        <f t="shared" ref="H325" si="246">SUM(B325,D325,F325)</f>
        <v>6.3427955756521914</v>
      </c>
      <c r="I325" s="299" t="str">
        <f>CONCATENATE("(",ROUND((H325/$H326)*100,1),")")</f>
        <v>(54.7)</v>
      </c>
      <c r="K325" s="302">
        <f t="shared" ref="K325:K326" si="247">B330-B325</f>
        <v>0.18838566689283853</v>
      </c>
      <c r="L325" s="302">
        <f t="shared" ref="L325:L326" si="248">D330-D325</f>
        <v>-5.4582619452123504E-2</v>
      </c>
      <c r="M325" s="302">
        <f t="shared" ref="M325:M326" si="249">F330-F325</f>
        <v>2.3773921549021804E-2</v>
      </c>
      <c r="N325" s="302">
        <f t="shared" ref="N325:N326" si="250">SUM(K325:M325)</f>
        <v>0.15757696898973683</v>
      </c>
    </row>
    <row r="326" spans="1:14" x14ac:dyDescent="0.2">
      <c r="A326" s="282" t="s">
        <v>363</v>
      </c>
      <c r="B326" s="302">
        <f>SUM(B324:B325)</f>
        <v>7.3346097720374548</v>
      </c>
      <c r="C326" s="299" t="str">
        <f>CONCATENATE("(",ROUND((B326/$H326)*100,1),")")</f>
        <v>(63.3)</v>
      </c>
      <c r="D326" s="302">
        <f>SUM(D324:D325)</f>
        <v>2.8231816100877598</v>
      </c>
      <c r="E326" s="299" t="str">
        <f>CONCATENATE("(",ROUND((D326/$H326)*100,1),")")</f>
        <v>(24.4)</v>
      </c>
      <c r="F326" s="302">
        <f>SUM(F324:F325)</f>
        <v>1.4312086178747983</v>
      </c>
      <c r="G326" s="299" t="str">
        <f>CONCATENATE("(",ROUND((F326/$H326)*100,1),")")</f>
        <v>(12.3)</v>
      </c>
      <c r="H326" s="302">
        <f>SUM(H324:H325)</f>
        <v>11.589000000000013</v>
      </c>
      <c r="I326" s="299" t="str">
        <f>CONCATENATE("(",ROUND((H326/$H326)*100,1),")")</f>
        <v>(100)</v>
      </c>
      <c r="K326" s="302">
        <f t="shared" si="247"/>
        <v>0.2424636832381255</v>
      </c>
      <c r="L326" s="302">
        <f t="shared" si="248"/>
        <v>-3.8264021485009181E-2</v>
      </c>
      <c r="M326" s="302">
        <f t="shared" si="249"/>
        <v>6.6800338246884916E-2</v>
      </c>
      <c r="N326" s="302">
        <f t="shared" si="250"/>
        <v>0.27100000000000124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3.7359847971360201</v>
      </c>
      <c r="C329" s="299" t="str">
        <f>CONCATENATE("(",ROUND((B329/$H331)*100,1),")")</f>
        <v>(31.5)</v>
      </c>
      <c r="D329" s="302">
        <f>'Ind T6'!R135</f>
        <v>0.94660419958251918</v>
      </c>
      <c r="E329" s="299" t="str">
        <f>CONCATENATE("(",ROUND((D329/$H331)*100,1),")")</f>
        <v>(8)</v>
      </c>
      <c r="F329" s="302">
        <f>'Ind T6'!S135</f>
        <v>0.67703845863954615</v>
      </c>
      <c r="G329" s="299" t="str">
        <f>CONCATENATE("(",ROUND((F329/$H331)*100,1),")")</f>
        <v>(5.7)</v>
      </c>
      <c r="H329" s="302">
        <f>SUM(B329,D329,F329)</f>
        <v>5.359627455358086</v>
      </c>
      <c r="I329" s="299" t="str">
        <f>CONCATENATE("(",ROUND((H329/$H331)*100,1),")")</f>
        <v>(45.2)</v>
      </c>
      <c r="K329" s="302">
        <f>B334-B329</f>
        <v>0.45047236821324566</v>
      </c>
      <c r="L329" s="302">
        <f>D334-D329</f>
        <v>0.1334493128173635</v>
      </c>
      <c r="M329" s="302">
        <f>F334-F329</f>
        <v>0.14727722353318029</v>
      </c>
      <c r="N329" s="302">
        <f>SUM(K329:M329)</f>
        <v>0.73119890456378944</v>
      </c>
    </row>
    <row r="330" spans="1:14" x14ac:dyDescent="0.2">
      <c r="A330" s="282" t="s">
        <v>365</v>
      </c>
      <c r="B330" s="302">
        <f>'Ind T6'!Q134</f>
        <v>3.8410886581395602</v>
      </c>
      <c r="C330" s="299" t="str">
        <f>CONCATENATE("(",ROUND((B330/$H331)*100,1),")")</f>
        <v>(32.4)</v>
      </c>
      <c r="D330" s="302">
        <f>'Ind T6'!R134</f>
        <v>1.8383133890202314</v>
      </c>
      <c r="E330" s="299" t="str">
        <f>CONCATENATE("(",ROUND((D330/$H331)*100,1),")")</f>
        <v>(15.5)</v>
      </c>
      <c r="F330" s="302">
        <f>'Ind T6'!S134</f>
        <v>0.82097049748213691</v>
      </c>
      <c r="G330" s="299" t="str">
        <f>CONCATENATE("(",ROUND((F330/$H331)*100,1),")")</f>
        <v>(6.9)</v>
      </c>
      <c r="H330" s="302">
        <f t="shared" ref="H330" si="251">SUM(B330,D330,F330)</f>
        <v>6.5003725446419294</v>
      </c>
      <c r="I330" s="299" t="str">
        <f>CONCATENATE("(",ROUND((H330/$H331)*100,1),")")</f>
        <v>(54.8)</v>
      </c>
      <c r="K330" s="302">
        <f t="shared" ref="K330:K331" si="252">B335-B330</f>
        <v>0.76952447425216119</v>
      </c>
      <c r="L330" s="302">
        <f t="shared" ref="L330:L331" si="253">D335-D330</f>
        <v>4.828080436822102E-2</v>
      </c>
      <c r="M330" s="302">
        <f t="shared" ref="M330:M331" si="254">F335-F330</f>
        <v>0.10599581681582382</v>
      </c>
      <c r="N330" s="302">
        <f t="shared" ref="N330:N331" si="255">SUM(K330:M330)</f>
        <v>0.92380109543620603</v>
      </c>
    </row>
    <row r="331" spans="1:14" x14ac:dyDescent="0.2">
      <c r="A331" s="282" t="s">
        <v>363</v>
      </c>
      <c r="B331" s="302">
        <f>SUM(B329:B330)</f>
        <v>7.5770734552755803</v>
      </c>
      <c r="C331" s="299" t="str">
        <f>CONCATENATE("(",ROUND((B331/$H331)*100,1),")")</f>
        <v>(63.9)</v>
      </c>
      <c r="D331" s="302">
        <f>SUM(D329:D330)</f>
        <v>2.7849175886027506</v>
      </c>
      <c r="E331" s="299" t="str">
        <f>CONCATENATE("(",ROUND((D331/$H331)*100,1),")")</f>
        <v>(23.5)</v>
      </c>
      <c r="F331" s="302">
        <f>SUM(F329:F330)</f>
        <v>1.4980089561216832</v>
      </c>
      <c r="G331" s="299" t="str">
        <f>CONCATENATE("(",ROUND((F331/$H331)*100,1),")")</f>
        <v>(12.6)</v>
      </c>
      <c r="H331" s="302">
        <f>SUM(H329:H330)</f>
        <v>11.860000000000015</v>
      </c>
      <c r="I331" s="299" t="str">
        <f>CONCATENATE("(",ROUND((H331/$H331)*100,1),")")</f>
        <v>(100)</v>
      </c>
      <c r="K331" s="302">
        <f t="shared" si="252"/>
        <v>1.2199968424654068</v>
      </c>
      <c r="L331" s="302">
        <f t="shared" si="253"/>
        <v>0.18173011718558474</v>
      </c>
      <c r="M331" s="302">
        <f t="shared" si="254"/>
        <v>0.253273040349004</v>
      </c>
      <c r="N331" s="302">
        <f t="shared" si="255"/>
        <v>1.6549999999999956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4.1864571653492657</v>
      </c>
      <c r="C334" s="299" t="str">
        <f>CONCATENATE("(",ROUND((B334/$H336)*100,1),")")</f>
        <v>(31)</v>
      </c>
      <c r="D334" s="302">
        <f>'Ind T6'!W135</f>
        <v>1.0800535123998827</v>
      </c>
      <c r="E334" s="299" t="str">
        <f>CONCATENATE("(",ROUND((D334/$H336)*100,1),")")</f>
        <v>(8)</v>
      </c>
      <c r="F334" s="302">
        <f>'Ind T6'!X135</f>
        <v>0.82431568217272644</v>
      </c>
      <c r="G334" s="299" t="str">
        <f>CONCATENATE("(",ROUND((F334/$H336)*100,1),")")</f>
        <v>(6.1)</v>
      </c>
      <c r="H334" s="302">
        <f>SUM(B334,D334,F334)</f>
        <v>6.0908263599218753</v>
      </c>
      <c r="I334" s="299" t="str">
        <f>CONCATENATE("(",ROUND((H334/$H336)*100,1),")")</f>
        <v>(45.1)</v>
      </c>
      <c r="K334" s="302">
        <f>B334-B324</f>
        <v>0.50455038455853307</v>
      </c>
      <c r="L334" s="302">
        <f>D334-D324</f>
        <v>0.14976791078447771</v>
      </c>
      <c r="M334" s="302">
        <f>F334-F324</f>
        <v>0.19030364023104318</v>
      </c>
      <c r="N334" s="302">
        <f>SUM(K334:M334)</f>
        <v>0.84462193557405396</v>
      </c>
    </row>
    <row r="335" spans="1:14" x14ac:dyDescent="0.2">
      <c r="A335" s="282" t="s">
        <v>365</v>
      </c>
      <c r="B335" s="302">
        <f>'Ind T6'!V134</f>
        <v>4.6106131323917214</v>
      </c>
      <c r="C335" s="299" t="str">
        <f>CONCATENATE("(",ROUND((B335/$H336)*100,1),")")</f>
        <v>(34.1)</v>
      </c>
      <c r="D335" s="302">
        <f>'Ind T6'!W134</f>
        <v>1.8865941933884525</v>
      </c>
      <c r="E335" s="299" t="str">
        <f>CONCATENATE("(",ROUND((D335/$H336)*100,1),")")</f>
        <v>(14)</v>
      </c>
      <c r="F335" s="302">
        <f>'Ind T6'!X134</f>
        <v>0.92696631429796073</v>
      </c>
      <c r="G335" s="299" t="str">
        <f>CONCATENATE("(",ROUND((F335/$H336)*100,1),")")</f>
        <v>(6.9)</v>
      </c>
      <c r="H335" s="302">
        <f>SUM(B335,D335,F335)</f>
        <v>7.4241736400781342</v>
      </c>
      <c r="I335" s="299" t="str">
        <f>CONCATENATE("(",ROUND((H335/$H336)*100,1),")")</f>
        <v>(54.9)</v>
      </c>
      <c r="K335" s="302">
        <f t="shared" ref="K335:K336" si="256">B335-B325</f>
        <v>0.95791014114499973</v>
      </c>
      <c r="L335" s="302">
        <f t="shared" ref="L335:L336" si="257">D335-D325</f>
        <v>-6.3018150839024845E-3</v>
      </c>
      <c r="M335" s="302">
        <f t="shared" ref="M335:M336" si="258">F335-F325</f>
        <v>0.12976973836484562</v>
      </c>
      <c r="N335" s="302">
        <f t="shared" ref="N335:N336" si="259">SUM(K335:M335)</f>
        <v>1.0813780644259428</v>
      </c>
    </row>
    <row r="336" spans="1:14" x14ac:dyDescent="0.2">
      <c r="A336" s="282" t="s">
        <v>363</v>
      </c>
      <c r="B336" s="302">
        <f>SUM(B334:B335)</f>
        <v>8.7970702977409871</v>
      </c>
      <c r="C336" s="299" t="str">
        <f>CONCATENATE("(",ROUND((B336/$H336)*100,1),")")</f>
        <v>(65.1)</v>
      </c>
      <c r="D336" s="302">
        <f>SUM(D334:D335)</f>
        <v>2.9666477057883354</v>
      </c>
      <c r="E336" s="299" t="str">
        <f>CONCATENATE("(",ROUND((D336/$H336)*100,1),")")</f>
        <v>(22)</v>
      </c>
      <c r="F336" s="302">
        <f>SUM(F334:F335)</f>
        <v>1.7512819964706872</v>
      </c>
      <c r="G336" s="299" t="str">
        <f>CONCATENATE("(",ROUND((F336/$H336)*100,1),")")</f>
        <v>(13)</v>
      </c>
      <c r="H336" s="302">
        <f>SUM(H334:H335)</f>
        <v>13.515000000000009</v>
      </c>
      <c r="I336" s="299" t="str">
        <f>CONCATENATE("(",ROUND((H336/$H336)*100,1),")")</f>
        <v>(100)</v>
      </c>
      <c r="K336" s="302">
        <f t="shared" si="256"/>
        <v>1.4624605257035324</v>
      </c>
      <c r="L336" s="302">
        <f t="shared" si="257"/>
        <v>0.14346609570057556</v>
      </c>
      <c r="M336" s="302">
        <f t="shared" si="258"/>
        <v>0.32007337859588891</v>
      </c>
      <c r="N336" s="302">
        <f t="shared" si="259"/>
        <v>1.9259999999999968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22.092949054432754</v>
      </c>
      <c r="C345" s="299" t="str">
        <f>CONCATENATE("(",ROUND((B345/$H347)*100,1),")")</f>
        <v>(40.9)</v>
      </c>
      <c r="D345" s="302">
        <f>'Ind T6'!M144</f>
        <v>3.5897433398698211</v>
      </c>
      <c r="E345" s="299" t="str">
        <f>CONCATENATE("(",ROUND((D345/$H347)*100,1),")")</f>
        <v>(6.6)</v>
      </c>
      <c r="F345" s="302">
        <f>'Ind T6'!N144</f>
        <v>4.902564761193883</v>
      </c>
      <c r="G345" s="299" t="str">
        <f>CONCATENATE("(",ROUND((F345/$H347)*100,1),")")</f>
        <v>(9.1)</v>
      </c>
      <c r="H345" s="302">
        <f>SUM(B345,D345,F345)</f>
        <v>30.585257155496457</v>
      </c>
      <c r="I345" s="299" t="str">
        <f>CONCATENATE("(",ROUND((H345/$H347)*100,1),")")</f>
        <v>(56.6)</v>
      </c>
      <c r="K345" s="302">
        <f>B350-B345</f>
        <v>0.76992670272740327</v>
      </c>
      <c r="L345" s="302">
        <f>D350-D345</f>
        <v>0.27842903016891762</v>
      </c>
      <c r="M345" s="302">
        <f>F350-F345</f>
        <v>0.27042591222888479</v>
      </c>
      <c r="N345" s="302">
        <f>SUM(K345:M345)</f>
        <v>1.3187816451252057</v>
      </c>
    </row>
    <row r="346" spans="1:14" x14ac:dyDescent="0.2">
      <c r="A346" s="282" t="s">
        <v>365</v>
      </c>
      <c r="B346" s="302">
        <f>'Ind T6'!L143</f>
        <v>13.111241844914492</v>
      </c>
      <c r="C346" s="299" t="str">
        <f>CONCATENATE("(",ROUND((B346/$H347)*100,1),")")</f>
        <v>(24.3)</v>
      </c>
      <c r="D346" s="302">
        <f>'Ind T6'!M143</f>
        <v>7.7973158732643961</v>
      </c>
      <c r="E346" s="299" t="str">
        <f>CONCATENATE("(",ROUND((D346/$H347)*100,1),")")</f>
        <v>(14.4)</v>
      </c>
      <c r="F346" s="302">
        <f>'Ind T6'!N143</f>
        <v>2.5141851263246386</v>
      </c>
      <c r="G346" s="299" t="str">
        <f>CONCATENATE("(",ROUND((F346/$H347)*100,1),")")</f>
        <v>(4.7)</v>
      </c>
      <c r="H346" s="302">
        <f t="shared" ref="H346" si="260">SUM(B346,D346,F346)</f>
        <v>23.422742844503524</v>
      </c>
      <c r="I346" s="299" t="str">
        <f>CONCATENATE("(",ROUND((H346/$H347)*100,1),")")</f>
        <v>(43.4)</v>
      </c>
      <c r="K346" s="302">
        <f t="shared" ref="K346:K347" si="261">B351-B346</f>
        <v>0.79150897630278649</v>
      </c>
      <c r="L346" s="302">
        <f t="shared" ref="L346:L347" si="262">D351-D346</f>
        <v>0.4863853871205519</v>
      </c>
      <c r="M346" s="302">
        <f t="shared" ref="M346:M347" si="263">F351-F346</f>
        <v>0.20932399145132008</v>
      </c>
      <c r="N346" s="302">
        <f t="shared" ref="N346:N347" si="264">SUM(K346:M346)</f>
        <v>1.4872183548746585</v>
      </c>
    </row>
    <row r="347" spans="1:14" x14ac:dyDescent="0.2">
      <c r="A347" s="282" t="s">
        <v>363</v>
      </c>
      <c r="B347" s="302">
        <f>SUM(B345:B346)</f>
        <v>35.204190899347246</v>
      </c>
      <c r="C347" s="299" t="str">
        <f>CONCATENATE("(",ROUND((B347/$H347)*100,1),")")</f>
        <v>(65.2)</v>
      </c>
      <c r="D347" s="302">
        <f>SUM(D345:D346)</f>
        <v>11.387059213134217</v>
      </c>
      <c r="E347" s="299" t="str">
        <f>CONCATENATE("(",ROUND((D347/$H347)*100,1),")")</f>
        <v>(21.1)</v>
      </c>
      <c r="F347" s="302">
        <f>SUM(F345:F346)</f>
        <v>7.416749887518522</v>
      </c>
      <c r="G347" s="299" t="str">
        <f>CONCATENATE("(",ROUND((F347/$H347)*100,1),")")</f>
        <v>(13.7)</v>
      </c>
      <c r="H347" s="302">
        <f>SUM(H345:H346)</f>
        <v>54.007999999999981</v>
      </c>
      <c r="I347" s="299" t="str">
        <f>CONCATENATE("(",ROUND((H347/$H347)*100,1),")")</f>
        <v>(100)</v>
      </c>
      <c r="K347" s="302">
        <f t="shared" si="261"/>
        <v>1.5614356790301898</v>
      </c>
      <c r="L347" s="302">
        <f t="shared" si="262"/>
        <v>0.76481441728946997</v>
      </c>
      <c r="M347" s="302">
        <f t="shared" si="263"/>
        <v>0.47974990368020443</v>
      </c>
      <c r="N347" s="302">
        <f t="shared" si="264"/>
        <v>2.8059999999998642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22.862875757160158</v>
      </c>
      <c r="C350" s="299" t="str">
        <f>CONCATENATE("(",ROUND((B350/$H352)*100,1),")")</f>
        <v>(40.2)</v>
      </c>
      <c r="D350" s="302">
        <f>'Ind T6'!R144</f>
        <v>3.8681723700387387</v>
      </c>
      <c r="E350" s="299" t="str">
        <f>CONCATENATE("(",ROUND((D350/$H352)*100,1),")")</f>
        <v>(6.8)</v>
      </c>
      <c r="F350" s="302">
        <f>'Ind T6'!S144</f>
        <v>5.1729906734227677</v>
      </c>
      <c r="G350" s="299" t="str">
        <f>CONCATENATE("(",ROUND((F350/$H352)*100,1),")")</f>
        <v>(9.1)</v>
      </c>
      <c r="H350" s="302">
        <f>SUM(B350,D350,F350)</f>
        <v>31.904038800621663</v>
      </c>
      <c r="I350" s="299" t="str">
        <f>CONCATENATE("(",ROUND((H350/$H352)*100,1),")")</f>
        <v>(56.2)</v>
      </c>
      <c r="K350" s="302">
        <f>B355-B350</f>
        <v>1.0933505471170157</v>
      </c>
      <c r="L350" s="302">
        <f>D355-D350</f>
        <v>0.5024284556616081</v>
      </c>
      <c r="M350" s="302">
        <f>F355-F350</f>
        <v>0.47534982911404011</v>
      </c>
      <c r="N350" s="302">
        <f>SUM(K350:M350)</f>
        <v>2.0711288318926639</v>
      </c>
    </row>
    <row r="351" spans="1:14" x14ac:dyDescent="0.2">
      <c r="A351" s="282" t="s">
        <v>365</v>
      </c>
      <c r="B351" s="302">
        <f>'Ind T6'!Q143</f>
        <v>13.902750821217278</v>
      </c>
      <c r="C351" s="299" t="str">
        <f>CONCATENATE("(",ROUND((B351/$H352)*100,1),")")</f>
        <v>(24.5)</v>
      </c>
      <c r="D351" s="302">
        <f>'Ind T6'!R143</f>
        <v>8.283701260384948</v>
      </c>
      <c r="E351" s="299" t="str">
        <f>CONCATENATE("(",ROUND((D351/$H352)*100,1),")")</f>
        <v>(14.6)</v>
      </c>
      <c r="F351" s="302">
        <f>'Ind T6'!S143</f>
        <v>2.7235091177759587</v>
      </c>
      <c r="G351" s="299" t="str">
        <f>CONCATENATE("(",ROUND((F351/$H352)*100,1),")")</f>
        <v>(4.8)</v>
      </c>
      <c r="H351" s="302">
        <f t="shared" ref="H351" si="265">SUM(B351,D351,F351)</f>
        <v>24.909961199378184</v>
      </c>
      <c r="I351" s="299" t="str">
        <f>CONCATENATE("(",ROUND((H351/$H352)*100,1),")")</f>
        <v>(43.8)</v>
      </c>
      <c r="K351" s="302">
        <f t="shared" ref="K351:K352" si="266">B356-B351</f>
        <v>1.2381161893162531</v>
      </c>
      <c r="L351" s="302">
        <f t="shared" ref="L351:L352" si="267">D356-D351</f>
        <v>0.74159727843396261</v>
      </c>
      <c r="M351" s="302">
        <f t="shared" ref="M351:M352" si="268">F356-F351</f>
        <v>0.43915770035728352</v>
      </c>
      <c r="N351" s="302">
        <f t="shared" ref="N351:N352" si="269">SUM(K351:M351)</f>
        <v>2.4188711681074992</v>
      </c>
    </row>
    <row r="352" spans="1:14" x14ac:dyDescent="0.2">
      <c r="A352" s="282" t="s">
        <v>363</v>
      </c>
      <c r="B352" s="302">
        <f>SUM(B350:B351)</f>
        <v>36.765626578377436</v>
      </c>
      <c r="C352" s="299" t="str">
        <f>CONCATENATE("(",ROUND((B352/$H352)*100,1),")")</f>
        <v>(64.7)</v>
      </c>
      <c r="D352" s="302">
        <f>SUM(D350:D351)</f>
        <v>12.151873630423687</v>
      </c>
      <c r="E352" s="299" t="str">
        <f>CONCATENATE("(",ROUND((D352/$H352)*100,1),")")</f>
        <v>(21.4)</v>
      </c>
      <c r="F352" s="302">
        <f>SUM(F350:F351)</f>
        <v>7.8964997911987265</v>
      </c>
      <c r="G352" s="299" t="str">
        <f>CONCATENATE("(",ROUND((F352/$H352)*100,1),")")</f>
        <v>(13.9)</v>
      </c>
      <c r="H352" s="302">
        <f>SUM(H350:H351)</f>
        <v>56.813999999999851</v>
      </c>
      <c r="I352" s="299" t="str">
        <f>CONCATENATE("(",ROUND((H352/$H352)*100,1),")")</f>
        <v>(100)</v>
      </c>
      <c r="K352" s="302">
        <f t="shared" si="266"/>
        <v>2.3314667364332706</v>
      </c>
      <c r="L352" s="302">
        <f t="shared" si="267"/>
        <v>1.2440257340955707</v>
      </c>
      <c r="M352" s="302">
        <f t="shared" si="268"/>
        <v>0.91450752947132408</v>
      </c>
      <c r="N352" s="302">
        <f t="shared" si="269"/>
        <v>4.4900000000001654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23.956226304277173</v>
      </c>
      <c r="C355" s="299" t="str">
        <f>CONCATENATE("(",ROUND((B355/$H357)*100,1),")")</f>
        <v>(39.1)</v>
      </c>
      <c r="D355" s="302">
        <f>'Ind T6'!W144</f>
        <v>4.3706008257003468</v>
      </c>
      <c r="E355" s="299" t="str">
        <f>CONCATENATE("(",ROUND((D355/$H357)*100,1),")")</f>
        <v>(7.1)</v>
      </c>
      <c r="F355" s="302">
        <f>'Ind T6'!X144</f>
        <v>5.6483405025368079</v>
      </c>
      <c r="G355" s="299" t="str">
        <f>CONCATENATE("(",ROUND((F355/$H357)*100,1),")")</f>
        <v>(9.2)</v>
      </c>
      <c r="H355" s="302">
        <f>SUM(B355,D355,F355)</f>
        <v>33.975167632514328</v>
      </c>
      <c r="I355" s="299" t="str">
        <f>CONCATENATE("(",ROUND((H355/$H357)*100,1),")")</f>
        <v>(55.4)</v>
      </c>
      <c r="K355" s="302">
        <f>B355-B345</f>
        <v>1.863277249844419</v>
      </c>
      <c r="L355" s="302">
        <f>D355-D345</f>
        <v>0.78085748583052572</v>
      </c>
      <c r="M355" s="302">
        <f>F355-F345</f>
        <v>0.7457757413429249</v>
      </c>
      <c r="N355" s="302">
        <f>SUM(K355:M355)</f>
        <v>3.3899104770178696</v>
      </c>
    </row>
    <row r="356" spans="1:14" x14ac:dyDescent="0.2">
      <c r="A356" s="282" t="s">
        <v>365</v>
      </c>
      <c r="B356" s="302">
        <f>'Ind T6'!V143</f>
        <v>15.140867010533531</v>
      </c>
      <c r="C356" s="299" t="str">
        <f>CONCATENATE("(",ROUND((B356/$H357)*100,1),")")</f>
        <v>(24.7)</v>
      </c>
      <c r="D356" s="302">
        <f>'Ind T6'!W143</f>
        <v>9.0252985388189106</v>
      </c>
      <c r="E356" s="299" t="str">
        <f>CONCATENATE("(",ROUND((D356/$H357)*100,1),")")</f>
        <v>(14.7)</v>
      </c>
      <c r="F356" s="302">
        <f>'Ind T6'!X143</f>
        <v>3.1626668181332422</v>
      </c>
      <c r="G356" s="299" t="str">
        <f>CONCATENATE("(",ROUND((F356/$H357)*100,1),")")</f>
        <v>(5.2)</v>
      </c>
      <c r="H356" s="302">
        <f t="shared" ref="H356" si="270">SUM(B356,D356,F356)</f>
        <v>27.328832367485685</v>
      </c>
      <c r="I356" s="299" t="str">
        <f>CONCATENATE("(",ROUND((H356/$H357)*100,1),")")</f>
        <v>(44.6)</v>
      </c>
      <c r="K356" s="302">
        <f t="shared" ref="K356:K357" si="271">B356-B346</f>
        <v>2.0296251656190396</v>
      </c>
      <c r="L356" s="302">
        <f t="shared" ref="L356:L357" si="272">D356-D346</f>
        <v>1.2279826655545145</v>
      </c>
      <c r="M356" s="302">
        <f t="shared" ref="M356:M357" si="273">F356-F346</f>
        <v>0.6484816918086036</v>
      </c>
      <c r="N356" s="302">
        <f t="shared" ref="N356:N357" si="274">SUM(K356:M356)</f>
        <v>3.9060895229821577</v>
      </c>
    </row>
    <row r="357" spans="1:14" x14ac:dyDescent="0.2">
      <c r="A357" s="282" t="s">
        <v>363</v>
      </c>
      <c r="B357" s="302">
        <f>SUM(B355:B356)</f>
        <v>39.097093314810706</v>
      </c>
      <c r="C357" s="299" t="str">
        <f>CONCATENATE("(",ROUND((B357/$H357)*100,1),")")</f>
        <v>(63.8)</v>
      </c>
      <c r="D357" s="302">
        <f>SUM(D355:D356)</f>
        <v>13.395899364519257</v>
      </c>
      <c r="E357" s="299" t="str">
        <f>CONCATENATE("(",ROUND((D357/$H357)*100,1),")")</f>
        <v>(21.9)</v>
      </c>
      <c r="F357" s="302">
        <f>SUM(F355:F356)</f>
        <v>8.8110073206700505</v>
      </c>
      <c r="G357" s="299" t="str">
        <f>CONCATENATE("(",ROUND((F357/$H357)*100,1),")")</f>
        <v>(14.4)</v>
      </c>
      <c r="H357" s="302">
        <f>SUM(H355:H356)</f>
        <v>61.304000000000016</v>
      </c>
      <c r="I357" s="299" t="str">
        <f>CONCATENATE("(",ROUND((H357/$H357)*100,1),")")</f>
        <v>(100)</v>
      </c>
      <c r="K357" s="302">
        <f t="shared" si="271"/>
        <v>3.8929024154634604</v>
      </c>
      <c r="L357" s="302">
        <f t="shared" si="272"/>
        <v>2.0088401513850407</v>
      </c>
      <c r="M357" s="302">
        <f t="shared" si="273"/>
        <v>1.3942574331515285</v>
      </c>
      <c r="N357" s="302">
        <f t="shared" si="274"/>
        <v>7.2960000000000296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20.866708753910817</v>
      </c>
      <c r="C366" s="299" t="str">
        <f>CONCATENATE("(",ROUND((B366/$H368)*100,1),")")</f>
        <v>(33.6)</v>
      </c>
      <c r="D366" s="302">
        <f>'Ind T6'!M153</f>
        <v>9.7802353831478896</v>
      </c>
      <c r="E366" s="299" t="str">
        <f>CONCATENATE("(",ROUND((D366/$H368)*100,1),")")</f>
        <v>(15.7)</v>
      </c>
      <c r="F366" s="302">
        <f>'Ind T6'!N153</f>
        <v>4.5853928904692562</v>
      </c>
      <c r="G366" s="299" t="str">
        <f>CONCATENATE("(",ROUND((F366/$H368)*100,1),")")</f>
        <v>(7.4)</v>
      </c>
      <c r="H366" s="302">
        <f>SUM(B366,D366,F366)</f>
        <v>35.232337027527961</v>
      </c>
      <c r="I366" s="299" t="str">
        <f>CONCATENATE("(",ROUND((H366/$H368)*100,1),")")</f>
        <v>(56.7)</v>
      </c>
      <c r="K366" s="302">
        <f>B371-B366</f>
        <v>1.4899839208462211</v>
      </c>
      <c r="L366" s="302">
        <f>D371-D366</f>
        <v>0.67693771609312847</v>
      </c>
      <c r="M366" s="302">
        <f>F371-F366</f>
        <v>0.25043194921690493</v>
      </c>
      <c r="N366" s="302">
        <f>SUM(K366:M366)</f>
        <v>2.4173535861562545</v>
      </c>
    </row>
    <row r="367" spans="1:14" x14ac:dyDescent="0.2">
      <c r="A367" s="282" t="s">
        <v>365</v>
      </c>
      <c r="B367" s="302">
        <f>'Ind T6'!L152</f>
        <v>11.412765939764693</v>
      </c>
      <c r="C367" s="299" t="str">
        <f>CONCATENATE("(",ROUND((B367/$H368)*100,1),")")</f>
        <v>(18.4)</v>
      </c>
      <c r="D367" s="302">
        <f>'Ind T6'!M152</f>
        <v>12.278039166283259</v>
      </c>
      <c r="E367" s="299" t="str">
        <f>CONCATENATE("(",ROUND((D367/$H368)*100,1),")")</f>
        <v>(19.8)</v>
      </c>
      <c r="F367" s="302">
        <f>'Ind T6'!N152</f>
        <v>3.2208578664240766</v>
      </c>
      <c r="G367" s="299" t="str">
        <f>CONCATENATE("(",ROUND((F367/$H368)*100,1),")")</f>
        <v>(5.2)</v>
      </c>
      <c r="H367" s="302">
        <f t="shared" ref="H367" si="275">SUM(B367,D367,F367)</f>
        <v>26.91166297247203</v>
      </c>
      <c r="I367" s="299" t="str">
        <f>CONCATENATE("(",ROUND((H367/$H368)*100,1),")")</f>
        <v>(43.3)</v>
      </c>
      <c r="K367" s="302">
        <f t="shared" ref="K367:K368" si="276">B372-B367</f>
        <v>1.0348581885065578</v>
      </c>
      <c r="L367" s="302">
        <f t="shared" ref="L367:L368" si="277">D372-D367</f>
        <v>0.62959744613383073</v>
      </c>
      <c r="M367" s="302">
        <f t="shared" ref="M367:M368" si="278">F372-F367</f>
        <v>0.17219077920330816</v>
      </c>
      <c r="N367" s="302">
        <f t="shared" ref="N367:N368" si="279">SUM(K367:M367)</f>
        <v>1.8366464138436966</v>
      </c>
    </row>
    <row r="368" spans="1:14" x14ac:dyDescent="0.2">
      <c r="A368" s="282" t="s">
        <v>363</v>
      </c>
      <c r="B368" s="302">
        <f>SUM(B366:B367)</f>
        <v>32.27947469367551</v>
      </c>
      <c r="C368" s="299" t="str">
        <f>CONCATENATE("(",ROUND((B368/$H368)*100,1),")")</f>
        <v>(51.9)</v>
      </c>
      <c r="D368" s="302">
        <f>SUM(D366:D367)</f>
        <v>22.058274549431147</v>
      </c>
      <c r="E368" s="299" t="str">
        <f>CONCATENATE("(",ROUND((D368/$H368)*100,1),")")</f>
        <v>(35.5)</v>
      </c>
      <c r="F368" s="302">
        <f>SUM(F366:F367)</f>
        <v>7.8062507568933324</v>
      </c>
      <c r="G368" s="299" t="str">
        <f>CONCATENATE("(",ROUND((F368/$H368)*100,1),")")</f>
        <v>(12.6)</v>
      </c>
      <c r="H368" s="302">
        <f>SUM(H366:H367)</f>
        <v>62.143999999999991</v>
      </c>
      <c r="I368" s="299" t="str">
        <f>CONCATENATE("(",ROUND((H368/$H368)*100,1),")")</f>
        <v>(100)</v>
      </c>
      <c r="K368" s="302">
        <f t="shared" si="276"/>
        <v>2.5248421093527753</v>
      </c>
      <c r="L368" s="302">
        <f t="shared" si="277"/>
        <v>1.306535162226961</v>
      </c>
      <c r="M368" s="302">
        <f t="shared" si="278"/>
        <v>0.42262272842021353</v>
      </c>
      <c r="N368" s="302">
        <f t="shared" si="279"/>
        <v>4.2539999999999498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22.356692674757038</v>
      </c>
      <c r="C371" s="299" t="str">
        <f>CONCATENATE("(",ROUND((B371/$H373)*100,1),")")</f>
        <v>(33.7)</v>
      </c>
      <c r="D371" s="302">
        <f>'Ind T6'!R153</f>
        <v>10.457173099241018</v>
      </c>
      <c r="E371" s="299" t="str">
        <f>CONCATENATE("(",ROUND((D371/$H373)*100,1),")")</f>
        <v>(15.7)</v>
      </c>
      <c r="F371" s="302">
        <f>'Ind T6'!S153</f>
        <v>4.8358248396861612</v>
      </c>
      <c r="G371" s="299" t="str">
        <f>CONCATENATE("(",ROUND((F371/$H373)*100,1),")")</f>
        <v>(7.3)</v>
      </c>
      <c r="H371" s="302">
        <f>SUM(B371,D371,F371)</f>
        <v>37.649690613684221</v>
      </c>
      <c r="I371" s="299" t="str">
        <f>CONCATENATE("(",ROUND((H371/$H373)*100,1),")")</f>
        <v>(56.7)</v>
      </c>
      <c r="K371" s="302">
        <f>B376-B371</f>
        <v>1.9468586666707637</v>
      </c>
      <c r="L371" s="302">
        <f>D376-D371</f>
        <v>0.8068312565400575</v>
      </c>
      <c r="M371" s="302">
        <f>F376-F371</f>
        <v>0.43777916712138865</v>
      </c>
      <c r="N371" s="302">
        <f>SUM(K371:M371)</f>
        <v>3.1914690903322098</v>
      </c>
    </row>
    <row r="372" spans="1:14" x14ac:dyDescent="0.2">
      <c r="A372" s="282" t="s">
        <v>365</v>
      </c>
      <c r="B372" s="302">
        <f>'Ind T6'!Q152</f>
        <v>12.447624128271251</v>
      </c>
      <c r="C372" s="299" t="str">
        <f>CONCATENATE("(",ROUND((B372/$H373)*100,1),")")</f>
        <v>(18.7)</v>
      </c>
      <c r="D372" s="302">
        <f>'Ind T6'!R152</f>
        <v>12.90763661241709</v>
      </c>
      <c r="E372" s="299" t="str">
        <f>CONCATENATE("(",ROUND((D372/$H373)*100,1),")")</f>
        <v>(19.4)</v>
      </c>
      <c r="F372" s="302">
        <f>'Ind T6'!S152</f>
        <v>3.3930486456273847</v>
      </c>
      <c r="G372" s="299" t="str">
        <f>CONCATENATE("(",ROUND((F372/$H373)*100,1),")")</f>
        <v>(5.1)</v>
      </c>
      <c r="H372" s="302">
        <f t="shared" ref="H372" si="280">SUM(B372,D372,F372)</f>
        <v>28.748309386315725</v>
      </c>
      <c r="I372" s="299" t="str">
        <f>CONCATENATE("(",ROUND((H372/$H373)*100,1),")")</f>
        <v>(43.3)</v>
      </c>
      <c r="K372" s="302">
        <f t="shared" ref="K372:K373" si="281">B377-B372</f>
        <v>1.3855497256169098</v>
      </c>
      <c r="L372" s="302">
        <f t="shared" ref="L372:L373" si="282">D377-D372</f>
        <v>0.64418602029600081</v>
      </c>
      <c r="M372" s="302">
        <f t="shared" ref="M372:M373" si="283">F377-F372</f>
        <v>0.32879516375495266</v>
      </c>
      <c r="N372" s="302">
        <f t="shared" ref="N372:N373" si="284">SUM(K372:M372)</f>
        <v>2.3585309096678633</v>
      </c>
    </row>
    <row r="373" spans="1:14" x14ac:dyDescent="0.2">
      <c r="A373" s="282" t="s">
        <v>363</v>
      </c>
      <c r="B373" s="302">
        <f>SUM(B371:B372)</f>
        <v>34.804316803028286</v>
      </c>
      <c r="C373" s="299" t="str">
        <f>CONCATENATE("(",ROUND((B373/$H373)*100,1),")")</f>
        <v>(52.4)</v>
      </c>
      <c r="D373" s="302">
        <f>SUM(D371:D372)</f>
        <v>23.364809711658108</v>
      </c>
      <c r="E373" s="299" t="str">
        <f>CONCATENATE("(",ROUND((D373/$H373)*100,1),")")</f>
        <v>(35.2)</v>
      </c>
      <c r="F373" s="302">
        <f>SUM(F371:F372)</f>
        <v>8.2288734853135459</v>
      </c>
      <c r="G373" s="299" t="str">
        <f>CONCATENATE("(",ROUND((F373/$H373)*100,1),")")</f>
        <v>(12.4)</v>
      </c>
      <c r="H373" s="302">
        <f>SUM(H371:H372)</f>
        <v>66.397999999999939</v>
      </c>
      <c r="I373" s="299" t="str">
        <f>CONCATENATE("(",ROUND((H373/$H373)*100,1),")")</f>
        <v>(100)</v>
      </c>
      <c r="K373" s="302">
        <f t="shared" si="281"/>
        <v>3.3324083922876753</v>
      </c>
      <c r="L373" s="302">
        <f t="shared" si="282"/>
        <v>1.4510172768360583</v>
      </c>
      <c r="M373" s="302">
        <f t="shared" si="283"/>
        <v>0.76657433087634175</v>
      </c>
      <c r="N373" s="302">
        <f t="shared" si="284"/>
        <v>5.5500000000000753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24.303551341427802</v>
      </c>
      <c r="C376" s="299" t="str">
        <f>CONCATENATE("(",ROUND((B376/$H378)*100,1),")")</f>
        <v>(33.8)</v>
      </c>
      <c r="D376" s="302">
        <f>'Ind T6'!W153</f>
        <v>11.264004355781076</v>
      </c>
      <c r="E376" s="299" t="str">
        <f>CONCATENATE("(",ROUND((D376/$H378)*100,1),")")</f>
        <v>(15.7)</v>
      </c>
      <c r="F376" s="302">
        <f>'Ind T6'!X153</f>
        <v>5.2736040068075498</v>
      </c>
      <c r="G376" s="299" t="str">
        <f>CONCATENATE("(",ROUND((F376/$H378)*100,1),")")</f>
        <v>(7.3)</v>
      </c>
      <c r="H376" s="302">
        <f>SUM(B376,D376,F376)</f>
        <v>40.841159704016427</v>
      </c>
      <c r="I376" s="299" t="str">
        <f>CONCATENATE("(",ROUND((H376/$H378)*100,1),")")</f>
        <v>(56.8)</v>
      </c>
      <c r="K376" s="302">
        <f>B376-B366</f>
        <v>3.4368425875169848</v>
      </c>
      <c r="L376" s="302">
        <f>D376-D366</f>
        <v>1.483768972633186</v>
      </c>
      <c r="M376" s="302">
        <f>F376-F366</f>
        <v>0.68821111633829357</v>
      </c>
      <c r="N376" s="302">
        <f>SUM(K376:M376)</f>
        <v>5.6088226764884643</v>
      </c>
    </row>
    <row r="377" spans="1:14" x14ac:dyDescent="0.2">
      <c r="A377" s="282" t="s">
        <v>365</v>
      </c>
      <c r="B377" s="302">
        <f>'Ind T6'!V152</f>
        <v>13.833173853888161</v>
      </c>
      <c r="C377" s="299" t="str">
        <f>CONCATENATE("(",ROUND((B377/$H378)*100,1),")")</f>
        <v>(19.2)</v>
      </c>
      <c r="D377" s="302">
        <f>'Ind T6'!W152</f>
        <v>13.55182263271309</v>
      </c>
      <c r="E377" s="299" t="str">
        <f>CONCATENATE("(",ROUND((D377/$H378)*100,1),")")</f>
        <v>(18.8)</v>
      </c>
      <c r="F377" s="302">
        <f>'Ind T6'!X152</f>
        <v>3.7218438093823374</v>
      </c>
      <c r="G377" s="299" t="str">
        <f>CONCATENATE("(",ROUND((F377/$H378)*100,1),")")</f>
        <v>(5.2)</v>
      </c>
      <c r="H377" s="302">
        <f t="shared" ref="H377" si="285">SUM(B377,D377,F377)</f>
        <v>31.106840295983591</v>
      </c>
      <c r="I377" s="299" t="str">
        <f>CONCATENATE("(",ROUND((H377/$H378)*100,1),")")</f>
        <v>(43.2)</v>
      </c>
      <c r="K377" s="302">
        <f t="shared" ref="K377:K378" si="286">B377-B367</f>
        <v>2.4204079141234676</v>
      </c>
      <c r="L377" s="302">
        <f t="shared" ref="L377:L378" si="287">D377-D367</f>
        <v>1.2737834664298315</v>
      </c>
      <c r="M377" s="302">
        <f t="shared" ref="M377:M378" si="288">F377-F367</f>
        <v>0.50098594295826082</v>
      </c>
      <c r="N377" s="302">
        <f t="shared" ref="N377:N378" si="289">SUM(K377:M377)</f>
        <v>4.1951773235115599</v>
      </c>
    </row>
    <row r="378" spans="1:14" x14ac:dyDescent="0.2">
      <c r="A378" s="282" t="s">
        <v>363</v>
      </c>
      <c r="B378" s="302">
        <f>SUM(B376:B377)</f>
        <v>38.136725195315961</v>
      </c>
      <c r="C378" s="299" t="str">
        <f>CONCATENATE("(",ROUND((B378/$H378)*100,1),")")</f>
        <v>(53)</v>
      </c>
      <c r="D378" s="302">
        <f>SUM(D376:D377)</f>
        <v>24.815826988494166</v>
      </c>
      <c r="E378" s="299" t="str">
        <f>CONCATENATE("(",ROUND((D378/$H378)*100,1),")")</f>
        <v>(34.5)</v>
      </c>
      <c r="F378" s="302">
        <f>SUM(F376:F377)</f>
        <v>8.9954478161898876</v>
      </c>
      <c r="G378" s="299" t="str">
        <f>CONCATENATE("(",ROUND((F378/$H378)*100,1),")")</f>
        <v>(12.5)</v>
      </c>
      <c r="H378" s="302">
        <f>SUM(H376:H377)</f>
        <v>71.948000000000022</v>
      </c>
      <c r="I378" s="299" t="str">
        <f>CONCATENATE("(",ROUND((H378/$H378)*100,1),")")</f>
        <v>(100)</v>
      </c>
      <c r="K378" s="302">
        <f t="shared" si="286"/>
        <v>5.8572505016404506</v>
      </c>
      <c r="L378" s="302">
        <f t="shared" si="287"/>
        <v>2.7575524390630193</v>
      </c>
      <c r="M378" s="302">
        <f t="shared" si="288"/>
        <v>1.1891970592965553</v>
      </c>
      <c r="N378" s="302">
        <f t="shared" si="289"/>
        <v>9.8040000000000251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12.716836677956767</v>
      </c>
      <c r="C387" s="299" t="str">
        <f>CONCATENATE("(",ROUND((B387/$H389)*100,1),")")</f>
        <v>(36.2)</v>
      </c>
      <c r="D387" s="302">
        <f>'Ind T6'!M162</f>
        <v>1.830629615529368</v>
      </c>
      <c r="E387" s="299" t="str">
        <f>CONCATENATE("(",ROUND((D387/$H389)*100,1),")")</f>
        <v>(5.2)</v>
      </c>
      <c r="F387" s="302">
        <f>'Ind T6'!N162</f>
        <v>0.51618011080731085</v>
      </c>
      <c r="G387" s="299" t="str">
        <f>CONCATENATE("(",ROUND((F387/$H389)*100,1),")")</f>
        <v>(1.5)</v>
      </c>
      <c r="H387" s="302">
        <f>SUM(B387,D387,F387)</f>
        <v>15.063646404293445</v>
      </c>
      <c r="I387" s="299" t="str">
        <f>CONCATENATE("(",ROUND((H387/$H389)*100,1),")")</f>
        <v>(42.9)</v>
      </c>
      <c r="K387" s="302">
        <f>B392-B387</f>
        <v>0.80343580470306897</v>
      </c>
      <c r="L387" s="302">
        <f>D392-D387</f>
        <v>0.26273410101346872</v>
      </c>
      <c r="M387" s="302">
        <f>F392-F387</f>
        <v>4.447105615398006E-2</v>
      </c>
      <c r="N387" s="302">
        <f>SUM(K387:M387)</f>
        <v>1.1106409618705178</v>
      </c>
    </row>
    <row r="388" spans="1:14" x14ac:dyDescent="0.2">
      <c r="A388" s="282" t="s">
        <v>365</v>
      </c>
      <c r="B388" s="302">
        <f>'Ind T6'!L161</f>
        <v>11.131313929207666</v>
      </c>
      <c r="C388" s="299" t="str">
        <f>CONCATENATE("(",ROUND((B388/$H389)*100,1),")")</f>
        <v>(31.7)</v>
      </c>
      <c r="D388" s="302">
        <f>'Ind T6'!M161</f>
        <v>8.9560396664988993</v>
      </c>
      <c r="E388" s="299" t="str">
        <f>CONCATENATE("(",ROUND((D388/$H389)*100,1),")")</f>
        <v>(25.5)</v>
      </c>
      <c r="F388" s="302">
        <f>'Ind T6'!N161</f>
        <v>0</v>
      </c>
      <c r="G388" s="299" t="str">
        <f>CONCATENATE("(",ROUND((F388/$H389)*100,1),")")</f>
        <v>(0)</v>
      </c>
      <c r="H388" s="302">
        <f t="shared" ref="H388" si="290">SUM(B388,D388,F388)</f>
        <v>20.087353595706567</v>
      </c>
      <c r="I388" s="299" t="str">
        <f>CONCATENATE("(",ROUND((H388/$H389)*100,1),")")</f>
        <v>(57.1)</v>
      </c>
      <c r="K388" s="302">
        <f t="shared" ref="K388:K389" si="291">B393-B388</f>
        <v>0.94722711884077704</v>
      </c>
      <c r="L388" s="302">
        <f t="shared" ref="L388:L389" si="292">D393-D388</f>
        <v>0.78213191928866266</v>
      </c>
      <c r="M388" s="302">
        <f t="shared" ref="M388:M389" si="293">F393-F388</f>
        <v>0</v>
      </c>
      <c r="N388" s="302">
        <f t="shared" ref="N388:N389" si="294">SUM(K388:M388)</f>
        <v>1.7293590381294397</v>
      </c>
    </row>
    <row r="389" spans="1:14" x14ac:dyDescent="0.2">
      <c r="A389" s="282" t="s">
        <v>363</v>
      </c>
      <c r="B389" s="302">
        <f>SUM(B387:B388)</f>
        <v>23.848150607164435</v>
      </c>
      <c r="C389" s="299" t="str">
        <f>CONCATENATE("(",ROUND((B389/$H389)*100,1),")")</f>
        <v>(67.8)</v>
      </c>
      <c r="D389" s="302">
        <f>SUM(D387:D388)</f>
        <v>10.786669282028267</v>
      </c>
      <c r="E389" s="299" t="str">
        <f>CONCATENATE("(",ROUND((D389/$H389)*100,1),")")</f>
        <v>(30.7)</v>
      </c>
      <c r="F389" s="302">
        <f>SUM(F387:F388)</f>
        <v>0.51618011080731085</v>
      </c>
      <c r="G389" s="299" t="str">
        <f>CONCATENATE("(",ROUND((F389/$H389)*100,1),")")</f>
        <v>(1.5)</v>
      </c>
      <c r="H389" s="302">
        <f>SUM(H387:H388)</f>
        <v>35.15100000000001</v>
      </c>
      <c r="I389" s="299" t="str">
        <f>CONCATENATE("(",ROUND((H389/$H389)*100,1),")")</f>
        <v>(100)</v>
      </c>
      <c r="K389" s="302">
        <f t="shared" si="291"/>
        <v>1.7506629235438425</v>
      </c>
      <c r="L389" s="302">
        <f t="shared" si="292"/>
        <v>1.0448660203021305</v>
      </c>
      <c r="M389" s="302">
        <f t="shared" si="293"/>
        <v>4.447105615398006E-2</v>
      </c>
      <c r="N389" s="302">
        <f t="shared" si="294"/>
        <v>2.8399999999999528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13.520272482659836</v>
      </c>
      <c r="C392" s="299" t="str">
        <f>CONCATENATE("(",ROUND((B392/$H394)*100,1),")")</f>
        <v>(35.6)</v>
      </c>
      <c r="D392" s="302">
        <f>'Ind T6'!R162</f>
        <v>2.0933637165428367</v>
      </c>
      <c r="E392" s="299" t="str">
        <f>CONCATENATE("(",ROUND((D392/$H394)*100,1),")")</f>
        <v>(5.5)</v>
      </c>
      <c r="F392" s="302">
        <f>'Ind T6'!S162</f>
        <v>0.56065116696129091</v>
      </c>
      <c r="G392" s="299" t="str">
        <f>CONCATENATE("(",ROUND((F392/$H394)*100,1),")")</f>
        <v>(1.5)</v>
      </c>
      <c r="H392" s="302">
        <f>SUM(B392,D392,F392)</f>
        <v>16.174287366163963</v>
      </c>
      <c r="I392" s="299" t="str">
        <f>CONCATENATE("(",ROUND((H392/$H394)*100,1),")")</f>
        <v>(42.6)</v>
      </c>
      <c r="K392" s="302">
        <f>B397-B392</f>
        <v>0.17053026746067701</v>
      </c>
      <c r="L392" s="302">
        <f>D397-D392</f>
        <v>0.34430352803632536</v>
      </c>
      <c r="M392" s="302">
        <f>F397-F392</f>
        <v>3.7735475679633201E-2</v>
      </c>
      <c r="N392" s="302">
        <f>SUM(K392:M392)</f>
        <v>0.55256927117663557</v>
      </c>
    </row>
    <row r="393" spans="1:14" x14ac:dyDescent="0.2">
      <c r="A393" s="282" t="s">
        <v>365</v>
      </c>
      <c r="B393" s="302">
        <f>'Ind T6'!Q161</f>
        <v>12.078541048048443</v>
      </c>
      <c r="C393" s="299" t="str">
        <f>CONCATENATE("(",ROUND((B393/$H394)*100,1),")")</f>
        <v>(31.8)</v>
      </c>
      <c r="D393" s="302">
        <f>'Ind T6'!R161</f>
        <v>9.7381715857875619</v>
      </c>
      <c r="E393" s="299" t="str">
        <f>CONCATENATE("(",ROUND((D393/$H394)*100,1),")")</f>
        <v>(25.6)</v>
      </c>
      <c r="F393" s="302">
        <f>'Ind T6'!S161</f>
        <v>0</v>
      </c>
      <c r="G393" s="299" t="str">
        <f>CONCATENATE("(",ROUND((F393/$H394)*100,1),")")</f>
        <v>(0)</v>
      </c>
      <c r="H393" s="302">
        <f t="shared" ref="H393" si="295">SUM(B393,D393,F393)</f>
        <v>21.816712633836005</v>
      </c>
      <c r="I393" s="299" t="str">
        <f>CONCATENATE("(",ROUND((H393/$H394)*100,1),")")</f>
        <v>(57.4)</v>
      </c>
      <c r="K393" s="302">
        <f t="shared" ref="K393:K394" si="296">B398-B393</f>
        <v>0.67154590093172573</v>
      </c>
      <c r="L393" s="302">
        <f t="shared" ref="L393:L394" si="297">D398-D393</f>
        <v>0.54588482789170811</v>
      </c>
      <c r="M393" s="302">
        <f t="shared" ref="M393:M394" si="298">F398-F393</f>
        <v>0</v>
      </c>
      <c r="N393" s="302">
        <f t="shared" ref="N393:N394" si="299">SUM(K393:M393)</f>
        <v>1.2174307288234338</v>
      </c>
    </row>
    <row r="394" spans="1:14" x14ac:dyDescent="0.2">
      <c r="A394" s="282" t="s">
        <v>363</v>
      </c>
      <c r="B394" s="302">
        <f>SUM(B392:B393)</f>
        <v>25.598813530708277</v>
      </c>
      <c r="C394" s="299" t="str">
        <f>CONCATENATE("(",ROUND((B394/$H394)*100,1),")")</f>
        <v>(67.4)</v>
      </c>
      <c r="D394" s="302">
        <f>SUM(D392:D393)</f>
        <v>11.831535302330398</v>
      </c>
      <c r="E394" s="299" t="str">
        <f>CONCATENATE("(",ROUND((D394/$H394)*100,1),")")</f>
        <v>(31.1)</v>
      </c>
      <c r="F394" s="302">
        <f>SUM(F392:F393)</f>
        <v>0.56065116696129091</v>
      </c>
      <c r="G394" s="299" t="str">
        <f>CONCATENATE("(",ROUND((F394/$H394)*100,1),")")</f>
        <v>(1.5)</v>
      </c>
      <c r="H394" s="302">
        <f>SUM(H392:H393)</f>
        <v>37.990999999999971</v>
      </c>
      <c r="I394" s="299" t="str">
        <f>CONCATENATE("(",ROUND((H394/$H394)*100,1),")")</f>
        <v>(100)</v>
      </c>
      <c r="K394" s="302">
        <f t="shared" si="296"/>
        <v>0.84207616839240274</v>
      </c>
      <c r="L394" s="302">
        <f t="shared" si="297"/>
        <v>0.89018835592803391</v>
      </c>
      <c r="M394" s="302">
        <f t="shared" si="298"/>
        <v>3.7735475679633201E-2</v>
      </c>
      <c r="N394" s="302">
        <f t="shared" si="299"/>
        <v>1.7700000000000697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13.690802750120513</v>
      </c>
      <c r="C397" s="299" t="str">
        <f>CONCATENATE("(",ROUND((B397/$H399)*100,1),")")</f>
        <v>(34.4)</v>
      </c>
      <c r="D397" s="302">
        <f>'Ind T6'!W162</f>
        <v>2.4376672445791621</v>
      </c>
      <c r="E397" s="299" t="str">
        <f>CONCATENATE("(",ROUND((D397/$H399)*100,1),")")</f>
        <v>(6.1)</v>
      </c>
      <c r="F397" s="302">
        <f>'Ind T6'!X162</f>
        <v>0.59838664264092412</v>
      </c>
      <c r="G397" s="299" t="str">
        <f>CONCATENATE("(",ROUND((F397/$H399)*100,1),")")</f>
        <v>(1.5)</v>
      </c>
      <c r="H397" s="302">
        <f>SUM(B397,D397,F397)</f>
        <v>16.7268566373406</v>
      </c>
      <c r="I397" s="299" t="str">
        <f>CONCATENATE("(",ROUND((H397/$H399)*100,1),")")</f>
        <v>(42.1)</v>
      </c>
      <c r="K397" s="302">
        <f>B397-B387</f>
        <v>0.97396607216374598</v>
      </c>
      <c r="L397" s="302">
        <f>D397-D387</f>
        <v>0.60703762904979408</v>
      </c>
      <c r="M397" s="302">
        <f>F397-F387</f>
        <v>8.2206531833613261E-2</v>
      </c>
      <c r="N397" s="302">
        <f>SUM(K397:M397)</f>
        <v>1.6632102330471534</v>
      </c>
    </row>
    <row r="398" spans="1:14" x14ac:dyDescent="0.2">
      <c r="A398" s="282" t="s">
        <v>365</v>
      </c>
      <c r="B398" s="302">
        <f>'Ind T6'!V161</f>
        <v>12.750086948980169</v>
      </c>
      <c r="C398" s="299" t="str">
        <f>CONCATENATE("(",ROUND((B398/$H399)*100,1),")")</f>
        <v>(32.1)</v>
      </c>
      <c r="D398" s="302">
        <f>'Ind T6'!W161</f>
        <v>10.28405641367927</v>
      </c>
      <c r="E398" s="299" t="str">
        <f>CONCATENATE("(",ROUND((D398/$H399)*100,1),")")</f>
        <v>(25.9)</v>
      </c>
      <c r="F398" s="302">
        <f>'Ind T6'!X161</f>
        <v>0</v>
      </c>
      <c r="G398" s="299" t="str">
        <f>CONCATENATE("(",ROUND((F398/$H399)*100,1),")")</f>
        <v>(0)</v>
      </c>
      <c r="H398" s="302">
        <f t="shared" ref="H398" si="300">SUM(B398,D398,F398)</f>
        <v>23.034143362659439</v>
      </c>
      <c r="I398" s="299" t="str">
        <f>CONCATENATE("(",ROUND((H398/$H399)*100,1),")")</f>
        <v>(57.9)</v>
      </c>
      <c r="K398" s="302">
        <f t="shared" ref="K398:K399" si="301">B398-B388</f>
        <v>1.6187730197725028</v>
      </c>
      <c r="L398" s="302">
        <f t="shared" ref="L398:L399" si="302">D398-D388</f>
        <v>1.3280167471803708</v>
      </c>
      <c r="M398" s="302">
        <f t="shared" ref="M398:M399" si="303">F398-F388</f>
        <v>0</v>
      </c>
      <c r="N398" s="302">
        <f t="shared" ref="N398:N399" si="304">SUM(K398:M398)</f>
        <v>2.9467897669528735</v>
      </c>
    </row>
    <row r="399" spans="1:14" x14ac:dyDescent="0.2">
      <c r="A399" s="282" t="s">
        <v>363</v>
      </c>
      <c r="B399" s="302">
        <f>SUM(B397:B398)</f>
        <v>26.44088969910068</v>
      </c>
      <c r="C399" s="299" t="str">
        <f>CONCATENATE("(",ROUND((B399/$H399)*100,1),")")</f>
        <v>(66.5)</v>
      </c>
      <c r="D399" s="302">
        <f>SUM(D397:D398)</f>
        <v>12.721723658258432</v>
      </c>
      <c r="E399" s="299" t="str">
        <f>CONCATENATE("(",ROUND((D399/$H399)*100,1),")")</f>
        <v>(32)</v>
      </c>
      <c r="F399" s="302">
        <f>SUM(F397:F398)</f>
        <v>0.59838664264092412</v>
      </c>
      <c r="G399" s="299" t="str">
        <f>CONCATENATE("(",ROUND((F399/$H399)*100,1),")")</f>
        <v>(1.5)</v>
      </c>
      <c r="H399" s="302">
        <f>SUM(H397:H398)</f>
        <v>39.761000000000038</v>
      </c>
      <c r="I399" s="299" t="str">
        <f>CONCATENATE("(",ROUND((H399/$H399)*100,1),")")</f>
        <v>(100)</v>
      </c>
      <c r="K399" s="302">
        <f t="shared" si="301"/>
        <v>2.5927390919362452</v>
      </c>
      <c r="L399" s="302">
        <f t="shared" si="302"/>
        <v>1.9350543762301644</v>
      </c>
      <c r="M399" s="302">
        <f t="shared" si="303"/>
        <v>8.2206531833613261E-2</v>
      </c>
      <c r="N399" s="302">
        <f t="shared" si="304"/>
        <v>4.6100000000000225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10.129439299528457</v>
      </c>
      <c r="C408" s="299" t="str">
        <f>CONCATENATE("(",ROUND((B408/$H410)*100,1),")")</f>
        <v>(15.2)</v>
      </c>
      <c r="D408" s="302">
        <f>'Ind T6'!M171</f>
        <v>5.0298746976964512</v>
      </c>
      <c r="E408" s="299" t="str">
        <f>CONCATENATE("(",ROUND((D408/$H410)*100,1),")")</f>
        <v>(7.6)</v>
      </c>
      <c r="F408" s="302">
        <f>'Ind T6'!N171</f>
        <v>2.0045819902460411</v>
      </c>
      <c r="G408" s="299" t="str">
        <f>CONCATENATE("(",ROUND((F408/$H410)*100,1),")")</f>
        <v>(3)</v>
      </c>
      <c r="H408" s="302">
        <f>SUM(B408,D408,F408)</f>
        <v>17.163895987470948</v>
      </c>
      <c r="I408" s="299" t="str">
        <f>CONCATENATE("(",ROUND((H408/$H410)*100,1),")")</f>
        <v>(25.8)</v>
      </c>
      <c r="K408" s="302">
        <f>B413-B408</f>
        <v>-0.26014780241310653</v>
      </c>
      <c r="L408" s="302">
        <f>D413-D408</f>
        <v>2.1445603202483454E-3</v>
      </c>
      <c r="M408" s="302">
        <f>F413-F408</f>
        <v>1.2725283525743869E-2</v>
      </c>
      <c r="N408" s="302">
        <f>SUM(K408:M408)</f>
        <v>-0.24527795856711432</v>
      </c>
    </row>
    <row r="409" spans="1:14" x14ac:dyDescent="0.2">
      <c r="A409" s="282" t="s">
        <v>365</v>
      </c>
      <c r="B409" s="302">
        <f>'Ind T6'!L170</f>
        <v>18.038891451528855</v>
      </c>
      <c r="C409" s="299" t="str">
        <f>CONCATENATE("(",ROUND((B409/$H410)*100,1),")")</f>
        <v>(27.1)</v>
      </c>
      <c r="D409" s="302">
        <f>'Ind T6'!M170</f>
        <v>28.03082810987928</v>
      </c>
      <c r="E409" s="299" t="str">
        <f>CONCATENATE("(",ROUND((D409/$H410)*100,1),")")</f>
        <v>(42.2)</v>
      </c>
      <c r="F409" s="302">
        <f>'Ind T6'!N170</f>
        <v>3.2263844511209268</v>
      </c>
      <c r="G409" s="299" t="str">
        <f>CONCATENATE("(",ROUND((F409/$H410)*100,1),")")</f>
        <v>(4.9)</v>
      </c>
      <c r="H409" s="302">
        <f t="shared" ref="H409" si="305">SUM(B409,D409,F409)</f>
        <v>49.296104012529064</v>
      </c>
      <c r="I409" s="299" t="str">
        <f>CONCATENATE("(",ROUND((H409/$H410)*100,1),")")</f>
        <v>(74.2)</v>
      </c>
      <c r="K409" s="302">
        <f t="shared" ref="K409:K410" si="306">B414-B409</f>
        <v>0.16515064716898209</v>
      </c>
      <c r="L409" s="302">
        <f t="shared" ref="L409:L410" si="307">D414-D409</f>
        <v>-0.95419616747546243</v>
      </c>
      <c r="M409" s="302">
        <f t="shared" ref="M409:M410" si="308">F414-F409</f>
        <v>-5.6765211264293569E-3</v>
      </c>
      <c r="N409" s="302">
        <f t="shared" ref="N409:N410" si="309">SUM(K409:M409)</f>
        <v>-0.7947220414329097</v>
      </c>
    </row>
    <row r="410" spans="1:14" x14ac:dyDescent="0.2">
      <c r="A410" s="282" t="s">
        <v>363</v>
      </c>
      <c r="B410" s="302">
        <f>SUM(B408:B409)</f>
        <v>28.168330751057312</v>
      </c>
      <c r="C410" s="299" t="str">
        <f>CONCATENATE("(",ROUND((B410/$H410)*100,1),")")</f>
        <v>(42.4)</v>
      </c>
      <c r="D410" s="302">
        <f>SUM(D408:D409)</f>
        <v>33.06070280757573</v>
      </c>
      <c r="E410" s="299" t="str">
        <f>CONCATENATE("(",ROUND((D410/$H410)*100,1),")")</f>
        <v>(49.7)</v>
      </c>
      <c r="F410" s="302">
        <f>SUM(F408:F409)</f>
        <v>5.2309664413669683</v>
      </c>
      <c r="G410" s="299" t="str">
        <f>CONCATENATE("(",ROUND((F410/$H410)*100,1),")")</f>
        <v>(7.9)</v>
      </c>
      <c r="H410" s="302">
        <f>SUM(H408:H409)</f>
        <v>66.460000000000008</v>
      </c>
      <c r="I410" s="299" t="str">
        <f>CONCATENATE("(",ROUND((H410/$H410)*100,1),")")</f>
        <v>(100)</v>
      </c>
      <c r="K410" s="302">
        <f t="shared" si="306"/>
        <v>-9.4997155244122666E-2</v>
      </c>
      <c r="L410" s="302">
        <f t="shared" si="307"/>
        <v>-0.95205160715521231</v>
      </c>
      <c r="M410" s="302">
        <f t="shared" si="308"/>
        <v>7.0487623993145121E-3</v>
      </c>
      <c r="N410" s="302">
        <f t="shared" si="309"/>
        <v>-1.0400000000000205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9.8692914971153503</v>
      </c>
      <c r="C413" s="299" t="str">
        <f>CONCATENATE("(",ROUND((B413/$H415)*100,1),")")</f>
        <v>(15.1)</v>
      </c>
      <c r="D413" s="302">
        <f>'Ind T6'!R171</f>
        <v>5.0320192580166996</v>
      </c>
      <c r="E413" s="299" t="str">
        <f>CONCATENATE("(",ROUND((D413/$H415)*100,1),")")</f>
        <v>(7.7)</v>
      </c>
      <c r="F413" s="302">
        <f>'Ind T6'!S171</f>
        <v>2.017307273771785</v>
      </c>
      <c r="G413" s="299" t="str">
        <f>CONCATENATE("(",ROUND((F413/$H415)*100,1),")")</f>
        <v>(3.1)</v>
      </c>
      <c r="H413" s="302">
        <f>SUM(B413,D413,F413)</f>
        <v>16.918618028903836</v>
      </c>
      <c r="I413" s="299" t="str">
        <f>CONCATENATE("(",ROUND((H413/$H415)*100,1),")")</f>
        <v>(25.9)</v>
      </c>
      <c r="K413" s="302">
        <f>B418-B413</f>
        <v>-1.5439071301280194E-2</v>
      </c>
      <c r="L413" s="302">
        <f>D418-D413</f>
        <v>0.23402329148214918</v>
      </c>
      <c r="M413" s="302">
        <f>F418-F413</f>
        <v>0.11243719554328591</v>
      </c>
      <c r="N413" s="302">
        <f>SUM(K413:M413)</f>
        <v>0.33102141572415489</v>
      </c>
    </row>
    <row r="414" spans="1:14" x14ac:dyDescent="0.2">
      <c r="A414" s="282" t="s">
        <v>365</v>
      </c>
      <c r="B414" s="302">
        <f>'Ind T6'!Q170</f>
        <v>18.204042098697837</v>
      </c>
      <c r="C414" s="299" t="str">
        <f>CONCATENATE("(",ROUND((B414/$H415)*100,1),")")</f>
        <v>(27.8)</v>
      </c>
      <c r="D414" s="302">
        <f>'Ind T6'!R170</f>
        <v>27.076631942403818</v>
      </c>
      <c r="E414" s="299" t="str">
        <f>CONCATENATE("(",ROUND((D414/$H415)*100,1),")")</f>
        <v>(41.4)</v>
      </c>
      <c r="F414" s="302">
        <f>'Ind T6'!S170</f>
        <v>3.2207079299944974</v>
      </c>
      <c r="G414" s="299" t="str">
        <f>CONCATENATE("(",ROUND((F414/$H415)*100,1),")")</f>
        <v>(4.9)</v>
      </c>
      <c r="H414" s="302">
        <f t="shared" ref="H414" si="310">SUM(B414,D414,F414)</f>
        <v>48.501381971096151</v>
      </c>
      <c r="I414" s="299" t="str">
        <f>CONCATENATE("(",ROUND((H414/$H415)*100,1),")")</f>
        <v>(74.1)</v>
      </c>
      <c r="K414" s="302">
        <f t="shared" ref="K414:K415" si="311">B419-B414</f>
        <v>1.3074681101515075</v>
      </c>
      <c r="L414" s="302">
        <f t="shared" ref="L414:L415" si="312">D419-D414</f>
        <v>-0.54740836081872857</v>
      </c>
      <c r="M414" s="302">
        <f t="shared" ref="M414:M415" si="313">F419-F414</f>
        <v>8.2918834943014552E-2</v>
      </c>
      <c r="N414" s="302">
        <f t="shared" ref="N414:N415" si="314">SUM(K414:M414)</f>
        <v>0.84297858427579353</v>
      </c>
    </row>
    <row r="415" spans="1:14" x14ac:dyDescent="0.2">
      <c r="A415" s="282" t="s">
        <v>363</v>
      </c>
      <c r="B415" s="302">
        <f>SUM(B413:B414)</f>
        <v>28.073333595813189</v>
      </c>
      <c r="C415" s="299" t="str">
        <f>CONCATENATE("(",ROUND((B415/$H415)*100,1),")")</f>
        <v>(42.9)</v>
      </c>
      <c r="D415" s="302">
        <f>SUM(D413:D414)</f>
        <v>32.108651200420518</v>
      </c>
      <c r="E415" s="299" t="str">
        <f>CONCATENATE("(",ROUND((D415/$H415)*100,1),")")</f>
        <v>(49.1)</v>
      </c>
      <c r="F415" s="302">
        <f>SUM(F413:F414)</f>
        <v>5.2380152037662828</v>
      </c>
      <c r="G415" s="299" t="str">
        <f>CONCATENATE("(",ROUND((F415/$H415)*100,1),")")</f>
        <v>(8)</v>
      </c>
      <c r="H415" s="302">
        <f>SUM(H413:H414)</f>
        <v>65.419999999999987</v>
      </c>
      <c r="I415" s="299" t="str">
        <f>CONCATENATE("(",ROUND((H415/$H415)*100,1),")")</f>
        <v>(100)</v>
      </c>
      <c r="K415" s="302">
        <f t="shared" si="311"/>
        <v>1.2920290388502238</v>
      </c>
      <c r="L415" s="302">
        <f t="shared" si="312"/>
        <v>-0.31338506933657939</v>
      </c>
      <c r="M415" s="302">
        <f t="shared" si="313"/>
        <v>0.19535603048630001</v>
      </c>
      <c r="N415" s="302">
        <f t="shared" si="314"/>
        <v>1.1739999999999444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9.8538524258140701</v>
      </c>
      <c r="C418" s="299" t="str">
        <f>CONCATENATE("(",ROUND((B418/$H420)*100,1),")")</f>
        <v>(14.8)</v>
      </c>
      <c r="D418" s="302">
        <f>'Ind T6'!W171</f>
        <v>5.2660425494988488</v>
      </c>
      <c r="E418" s="299" t="str">
        <f>CONCATENATE("(",ROUND((D418/$H420)*100,1),")")</f>
        <v>(7.9)</v>
      </c>
      <c r="F418" s="302">
        <f>'Ind T6'!X171</f>
        <v>2.1297444693150709</v>
      </c>
      <c r="G418" s="299" t="str">
        <f>CONCATENATE("(",ROUND((F418/$H420)*100,1),")")</f>
        <v>(3.2)</v>
      </c>
      <c r="H418" s="302">
        <f>SUM(B418,D418,F418)</f>
        <v>17.249639444627988</v>
      </c>
      <c r="I418" s="299" t="str">
        <f>CONCATENATE("(",ROUND((H418/$H420)*100,1),")")</f>
        <v>(25.9)</v>
      </c>
      <c r="K418" s="302">
        <f>B418-B408</f>
        <v>-0.27558687371438673</v>
      </c>
      <c r="L418" s="302">
        <f>D418-D408</f>
        <v>0.23616785180239752</v>
      </c>
      <c r="M418" s="302">
        <f>F418-F408</f>
        <v>0.12516247906902978</v>
      </c>
      <c r="N418" s="302">
        <f>SUM(K418:M418)</f>
        <v>8.574345715704057E-2</v>
      </c>
    </row>
    <row r="419" spans="1:14" x14ac:dyDescent="0.2">
      <c r="A419" s="282" t="s">
        <v>365</v>
      </c>
      <c r="B419" s="302">
        <f>'Ind T6'!V170</f>
        <v>19.511510208849344</v>
      </c>
      <c r="C419" s="299" t="str">
        <f>CONCATENATE("(",ROUND((B419/$H420)*100,1),")")</f>
        <v>(29.3)</v>
      </c>
      <c r="D419" s="302">
        <f>'Ind T6'!W170</f>
        <v>26.529223581585089</v>
      </c>
      <c r="E419" s="299" t="str">
        <f>CONCATENATE("(",ROUND((D419/$H420)*100,1),")")</f>
        <v>(39.8)</v>
      </c>
      <c r="F419" s="302">
        <f>'Ind T6'!X170</f>
        <v>3.303626764937512</v>
      </c>
      <c r="G419" s="299" t="str">
        <f>CONCATENATE("(",ROUND((F419/$H420)*100,1),")")</f>
        <v>(5)</v>
      </c>
      <c r="H419" s="302">
        <f t="shared" ref="H419" si="315">SUM(B419,D419,F419)</f>
        <v>49.344360555371942</v>
      </c>
      <c r="I419" s="299" t="str">
        <f>CONCATENATE("(",ROUND((H419/$H420)*100,1),")")</f>
        <v>(74.1)</v>
      </c>
      <c r="K419" s="302">
        <f t="shared" ref="K419:K420" si="316">B419-B409</f>
        <v>1.4726187573204896</v>
      </c>
      <c r="L419" s="302">
        <f t="shared" ref="L419:L420" si="317">D419-D409</f>
        <v>-1.501604528294191</v>
      </c>
      <c r="M419" s="302">
        <f t="shared" ref="M419:M420" si="318">F419-F409</f>
        <v>7.7242313816585195E-2</v>
      </c>
      <c r="N419" s="302">
        <f t="shared" ref="N419:N420" si="319">SUM(K419:M419)</f>
        <v>4.8256542842883832E-2</v>
      </c>
    </row>
    <row r="420" spans="1:14" x14ac:dyDescent="0.2">
      <c r="A420" s="282" t="s">
        <v>363</v>
      </c>
      <c r="B420" s="302">
        <f>SUM(B418:B419)</f>
        <v>29.365362634663413</v>
      </c>
      <c r="C420" s="299" t="str">
        <f>CONCATENATE("(",ROUND((B420/$H420)*100,1),")")</f>
        <v>(44.1)</v>
      </c>
      <c r="D420" s="302">
        <f>SUM(D418:D419)</f>
        <v>31.795266131083938</v>
      </c>
      <c r="E420" s="299" t="str">
        <f>CONCATENATE("(",ROUND((D420/$H420)*100,1),")")</f>
        <v>(47.7)</v>
      </c>
      <c r="F420" s="302">
        <f>SUM(F418:F419)</f>
        <v>5.4333712342525828</v>
      </c>
      <c r="G420" s="299" t="str">
        <f>CONCATENATE("(",ROUND((F420/$H420)*100,1),")")</f>
        <v>(8.2)</v>
      </c>
      <c r="H420" s="302">
        <f>SUM(H418:H419)</f>
        <v>66.593999999999937</v>
      </c>
      <c r="I420" s="299" t="str">
        <f>CONCATENATE("(",ROUND((H420/$H420)*100,1),")")</f>
        <v>(100)</v>
      </c>
      <c r="K420" s="302">
        <f t="shared" si="316"/>
        <v>1.1970318836061011</v>
      </c>
      <c r="L420" s="302">
        <f t="shared" si="317"/>
        <v>-1.2654366764917917</v>
      </c>
      <c r="M420" s="302">
        <f t="shared" si="318"/>
        <v>0.20240479288561453</v>
      </c>
      <c r="N420" s="302">
        <f t="shared" si="319"/>
        <v>0.13399999999992396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13.430048632412161</v>
      </c>
      <c r="C429" s="299" t="str">
        <f>CONCATENATE("(",ROUND((B429/$H431)*100,1),")")</f>
        <v>(12.9)</v>
      </c>
      <c r="D429" s="302">
        <f>'Ind T6'!M180</f>
        <v>4.2271600624548125</v>
      </c>
      <c r="E429" s="299" t="str">
        <f>CONCATENATE("(",ROUND((D429/$H431)*100,1),")")</f>
        <v>(4.1)</v>
      </c>
      <c r="F429" s="302">
        <f>'Ind T6'!N180</f>
        <v>1.3255014467459356</v>
      </c>
      <c r="G429" s="299" t="str">
        <f>CONCATENATE("(",ROUND((F429/$H431)*100,1),")")</f>
        <v>(1.3)</v>
      </c>
      <c r="H429" s="302">
        <f>SUM(B429,D429,F429)</f>
        <v>18.982710141612909</v>
      </c>
      <c r="I429" s="299" t="str">
        <f>CONCATENATE("(",ROUND((H429/$H431)*100,1),")")</f>
        <v>(18.3)</v>
      </c>
      <c r="K429" s="302">
        <f>B434-B429</f>
        <v>1.0742614990577977</v>
      </c>
      <c r="L429" s="302">
        <f>D434-D429</f>
        <v>0.35791206533576059</v>
      </c>
      <c r="M429" s="302">
        <f>F434-F429</f>
        <v>5.2662398543440014E-2</v>
      </c>
      <c r="N429" s="302">
        <f>SUM(K429:M429)</f>
        <v>1.4848359629369983</v>
      </c>
    </row>
    <row r="430" spans="1:14" x14ac:dyDescent="0.2">
      <c r="A430" s="282" t="s">
        <v>365</v>
      </c>
      <c r="B430" s="302">
        <f>'Ind T6'!L179</f>
        <v>34.776852914624257</v>
      </c>
      <c r="C430" s="299" t="str">
        <f>CONCATENATE("(",ROUND((B430/$H431)*100,1),")")</f>
        <v>(33.5)</v>
      </c>
      <c r="D430" s="302">
        <f>'Ind T6'!M179</f>
        <v>42.258855417495525</v>
      </c>
      <c r="E430" s="299" t="str">
        <f>CONCATENATE("(",ROUND((D430/$H431)*100,1),")")</f>
        <v>(40.7)</v>
      </c>
      <c r="F430" s="302">
        <f>'Ind T6'!N179</f>
        <v>7.9365815262674184</v>
      </c>
      <c r="G430" s="299" t="str">
        <f>CONCATENATE("(",ROUND((F430/$H431)*100,1),")")</f>
        <v>(7.6)</v>
      </c>
      <c r="H430" s="302">
        <f t="shared" ref="H430" si="320">SUM(B430,D430,F430)</f>
        <v>84.9722898583872</v>
      </c>
      <c r="I430" s="299" t="str">
        <f>CONCATENATE("(",ROUND((H430/$H431)*100,1),")")</f>
        <v>(81.7)</v>
      </c>
      <c r="K430" s="302">
        <f t="shared" ref="K430:K431" si="321">B435-B430</f>
        <v>3.5705631049857374</v>
      </c>
      <c r="L430" s="302">
        <f t="shared" ref="L430:L431" si="322">D435-D430</f>
        <v>1.5393770975713608</v>
      </c>
      <c r="M430" s="302">
        <f t="shared" ref="M430:M431" si="323">F435-F430</f>
        <v>1.0112238345059081</v>
      </c>
      <c r="N430" s="302">
        <f t="shared" ref="N430:N431" si="324">SUM(K430:M430)</f>
        <v>6.1211640370630063</v>
      </c>
    </row>
    <row r="431" spans="1:14" x14ac:dyDescent="0.2">
      <c r="A431" s="282" t="s">
        <v>363</v>
      </c>
      <c r="B431" s="302">
        <f>SUM(B429:B430)</f>
        <v>48.206901547036416</v>
      </c>
      <c r="C431" s="299" t="str">
        <f>CONCATENATE("(",ROUND((B431/$H431)*100,1),")")</f>
        <v>(46.4)</v>
      </c>
      <c r="D431" s="302">
        <f>SUM(D429:D430)</f>
        <v>46.486015479950339</v>
      </c>
      <c r="E431" s="299" t="str">
        <f>CONCATENATE("(",ROUND((D431/$H431)*100,1),")")</f>
        <v>(44.7)</v>
      </c>
      <c r="F431" s="302">
        <f>SUM(F429:F430)</f>
        <v>9.2620829730133547</v>
      </c>
      <c r="G431" s="299" t="str">
        <f>CONCATENATE("(",ROUND((F431/$H431)*100,1),")")</f>
        <v>(8.9)</v>
      </c>
      <c r="H431" s="302">
        <f>SUM(H429:H430)</f>
        <v>103.95500000000011</v>
      </c>
      <c r="I431" s="299" t="str">
        <f>CONCATENATE("(",ROUND((H431/$H431)*100,1),")")</f>
        <v>(100)</v>
      </c>
      <c r="K431" s="302">
        <f t="shared" si="321"/>
        <v>4.644824604043535</v>
      </c>
      <c r="L431" s="302">
        <f t="shared" si="322"/>
        <v>1.8972891629071214</v>
      </c>
      <c r="M431" s="302">
        <f t="shared" si="323"/>
        <v>1.063886233049347</v>
      </c>
      <c r="N431" s="302">
        <f t="shared" si="324"/>
        <v>7.6060000000000034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14.504310131469959</v>
      </c>
      <c r="C434" s="299" t="str">
        <f>CONCATENATE("(",ROUND((B434/$H436)*100,1),")")</f>
        <v>(13)</v>
      </c>
      <c r="D434" s="302">
        <f>'Ind T6'!R180</f>
        <v>4.585072127790573</v>
      </c>
      <c r="E434" s="299" t="str">
        <f>CONCATENATE("(",ROUND((D434/$H436)*100,1),")")</f>
        <v>(4.1)</v>
      </c>
      <c r="F434" s="302">
        <f>'Ind T6'!S180</f>
        <v>1.3781638452893756</v>
      </c>
      <c r="G434" s="299" t="str">
        <f>CONCATENATE("(",ROUND((F434/$H436)*100,1),")")</f>
        <v>(1.2)</v>
      </c>
      <c r="H434" s="302">
        <f>SUM(B434,D434,F434)</f>
        <v>20.467546104549907</v>
      </c>
      <c r="I434" s="299" t="str">
        <f>CONCATENATE("(",ROUND((H434/$H436)*100,1),")")</f>
        <v>(18.3)</v>
      </c>
      <c r="K434" s="302">
        <f>B439-B434</f>
        <v>1.6101088797491929</v>
      </c>
      <c r="L434" s="302">
        <f>D439-D434</f>
        <v>0.54014423399721778</v>
      </c>
      <c r="M434" s="302">
        <f>F439-F434</f>
        <v>2.4275148397184365E-2</v>
      </c>
      <c r="N434" s="302">
        <f>SUM(K434:M434)</f>
        <v>2.1745282621435953</v>
      </c>
    </row>
    <row r="435" spans="1:14" x14ac:dyDescent="0.2">
      <c r="A435" s="282" t="s">
        <v>365</v>
      </c>
      <c r="B435" s="302">
        <f>'Ind T6'!Q179</f>
        <v>38.347416019609994</v>
      </c>
      <c r="C435" s="299" t="str">
        <f>CONCATENATE("(",ROUND((B435/$H436)*100,1),")")</f>
        <v>(34.4)</v>
      </c>
      <c r="D435" s="302">
        <f>'Ind T6'!R179</f>
        <v>43.798232515066886</v>
      </c>
      <c r="E435" s="299" t="str">
        <f>CONCATENATE("(",ROUND((D435/$H436)*100,1),")")</f>
        <v>(39.3)</v>
      </c>
      <c r="F435" s="302">
        <f>'Ind T6'!S179</f>
        <v>8.9478053607733266</v>
      </c>
      <c r="G435" s="299" t="str">
        <f>CONCATENATE("(",ROUND((F435/$H436)*100,1),")")</f>
        <v>(8)</v>
      </c>
      <c r="H435" s="302">
        <f t="shared" ref="H435" si="325">SUM(B435,D435,F435)</f>
        <v>91.09345389545021</v>
      </c>
      <c r="I435" s="299" t="str">
        <f>CONCATENATE("(",ROUND((H435/$H436)*100,1),")")</f>
        <v>(81.7)</v>
      </c>
      <c r="K435" s="302">
        <f t="shared" ref="K435:K436" si="326">B440-B435</f>
        <v>5.873082037179671</v>
      </c>
      <c r="L435" s="302">
        <f t="shared" ref="L435:L436" si="327">D440-D435</f>
        <v>0.77635218015835505</v>
      </c>
      <c r="M435" s="302">
        <f t="shared" ref="M435:M436" si="328">F440-F435</f>
        <v>1.6080375205183586</v>
      </c>
      <c r="N435" s="302">
        <f t="shared" ref="N435:N436" si="329">SUM(K435:M435)</f>
        <v>8.2574717378563847</v>
      </c>
    </row>
    <row r="436" spans="1:14" x14ac:dyDescent="0.2">
      <c r="A436" s="282" t="s">
        <v>363</v>
      </c>
      <c r="B436" s="302">
        <f>SUM(B434:B435)</f>
        <v>52.851726151079951</v>
      </c>
      <c r="C436" s="299" t="str">
        <f>CONCATENATE("(",ROUND((B436/$H436)*100,1),")")</f>
        <v>(47.4)</v>
      </c>
      <c r="D436" s="302">
        <f>SUM(D434:D435)</f>
        <v>48.38330464285746</v>
      </c>
      <c r="E436" s="299" t="str">
        <f>CONCATENATE("(",ROUND((D436/$H436)*100,1),")")</f>
        <v>(43.4)</v>
      </c>
      <c r="F436" s="302">
        <f>SUM(F434:F435)</f>
        <v>10.325969206062702</v>
      </c>
      <c r="G436" s="299" t="str">
        <f>CONCATENATE("(",ROUND((F436/$H436)*100,1),")")</f>
        <v>(9.3)</v>
      </c>
      <c r="H436" s="302">
        <f>SUM(H434:H435)</f>
        <v>111.56100000000012</v>
      </c>
      <c r="I436" s="299" t="str">
        <f>CONCATENATE("(",ROUND((H436/$H436)*100,1),")")</f>
        <v>(100)</v>
      </c>
      <c r="K436" s="302">
        <f t="shared" si="326"/>
        <v>7.4831909169288693</v>
      </c>
      <c r="L436" s="302">
        <f t="shared" si="327"/>
        <v>1.3164964141555728</v>
      </c>
      <c r="M436" s="302">
        <f t="shared" si="328"/>
        <v>1.6323126689155441</v>
      </c>
      <c r="N436" s="302">
        <f t="shared" si="329"/>
        <v>10.431999999999986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16.114419011219152</v>
      </c>
      <c r="C439" s="299" t="str">
        <f>CONCATENATE("(",ROUND((B439/$H441)*100,1),")")</f>
        <v>(13.2)</v>
      </c>
      <c r="D439" s="302">
        <f>'Ind T6'!W180</f>
        <v>5.1252163617877908</v>
      </c>
      <c r="E439" s="299" t="str">
        <f>CONCATENATE("(",ROUND((D439/$H441)*100,1),")")</f>
        <v>(4.2)</v>
      </c>
      <c r="F439" s="302">
        <f>'Ind T6'!X180</f>
        <v>1.40243899368656</v>
      </c>
      <c r="G439" s="299" t="str">
        <f>CONCATENATE("(",ROUND((F439/$H441)*100,1),")")</f>
        <v>(1.1)</v>
      </c>
      <c r="H439" s="302">
        <f>SUM(B439,D439,F439)</f>
        <v>22.6420743666935</v>
      </c>
      <c r="I439" s="299" t="str">
        <f>CONCATENATE("(",ROUND((H439/$H441)*100,1),")")</f>
        <v>(18.6)</v>
      </c>
      <c r="K439" s="302">
        <f>B439-B429</f>
        <v>2.6843703788069906</v>
      </c>
      <c r="L439" s="302">
        <f>D439-D429</f>
        <v>0.89805629933297837</v>
      </c>
      <c r="M439" s="302">
        <f>F439-F429</f>
        <v>7.6937546940624379E-2</v>
      </c>
      <c r="N439" s="302">
        <f>SUM(K439:M439)</f>
        <v>3.6593642250805933</v>
      </c>
    </row>
    <row r="440" spans="1:14" x14ac:dyDescent="0.2">
      <c r="A440" s="282" t="s">
        <v>365</v>
      </c>
      <c r="B440" s="302">
        <f>'Ind T6'!V179</f>
        <v>44.220498056789665</v>
      </c>
      <c r="C440" s="299" t="str">
        <f>CONCATENATE("(",ROUND((B440/$H441)*100,1),")")</f>
        <v>(36.2)</v>
      </c>
      <c r="D440" s="302">
        <f>'Ind T6'!W179</f>
        <v>44.574584695225241</v>
      </c>
      <c r="E440" s="299" t="str">
        <f>CONCATENATE("(",ROUND((D440/$H441)*100,1),")")</f>
        <v>(36.5)</v>
      </c>
      <c r="F440" s="302">
        <f>'Ind T6'!X179</f>
        <v>10.555842881291685</v>
      </c>
      <c r="G440" s="299" t="str">
        <f>CONCATENATE("(",ROUND((F440/$H441)*100,1),")")</f>
        <v>(8.7)</v>
      </c>
      <c r="H440" s="302">
        <f t="shared" ref="H440" si="330">SUM(B440,D440,F440)</f>
        <v>99.350925633306588</v>
      </c>
      <c r="I440" s="299" t="str">
        <f>CONCATENATE("(",ROUND((H440/$H441)*100,1),")")</f>
        <v>(81.4)</v>
      </c>
      <c r="K440" s="302">
        <f t="shared" ref="K440:K441" si="331">B440-B430</f>
        <v>9.4436451421654084</v>
      </c>
      <c r="L440" s="302">
        <f t="shared" ref="L440:L441" si="332">D440-D430</f>
        <v>2.3157292777297158</v>
      </c>
      <c r="M440" s="302">
        <f t="shared" ref="M440:M441" si="333">F440-F430</f>
        <v>2.6192613550242667</v>
      </c>
      <c r="N440" s="302">
        <f t="shared" ref="N440:N441" si="334">SUM(K440:M440)</f>
        <v>14.378635774919392</v>
      </c>
    </row>
    <row r="441" spans="1:14" x14ac:dyDescent="0.2">
      <c r="A441" s="282" t="s">
        <v>363</v>
      </c>
      <c r="B441" s="302">
        <f>SUM(B439:B440)</f>
        <v>60.334917068008821</v>
      </c>
      <c r="C441" s="299" t="str">
        <f>CONCATENATE("(",ROUND((B441/$H441)*100,1),")")</f>
        <v>(49.5)</v>
      </c>
      <c r="D441" s="302">
        <f>SUM(D439:D440)</f>
        <v>49.699801057013033</v>
      </c>
      <c r="E441" s="299" t="str">
        <f>CONCATENATE("(",ROUND((D441/$H441)*100,1),")")</f>
        <v>(40.7)</v>
      </c>
      <c r="F441" s="302">
        <f>SUM(F439:F440)</f>
        <v>11.958281874978246</v>
      </c>
      <c r="G441" s="299" t="str">
        <f>CONCATENATE("(",ROUND((F441/$H441)*100,1),")")</f>
        <v>(9.8)</v>
      </c>
      <c r="H441" s="302">
        <f>SUM(H439:H440)</f>
        <v>121.99300000000008</v>
      </c>
      <c r="I441" s="299" t="str">
        <f>CONCATENATE("(",ROUND((H441/$H441)*100,1),")")</f>
        <v>(100)</v>
      </c>
      <c r="K441" s="302">
        <f t="shared" si="331"/>
        <v>12.128015520972404</v>
      </c>
      <c r="L441" s="302">
        <f t="shared" si="332"/>
        <v>3.2137855770626942</v>
      </c>
      <c r="M441" s="302">
        <f t="shared" si="333"/>
        <v>2.6961989019648911</v>
      </c>
      <c r="N441" s="302">
        <f t="shared" si="334"/>
        <v>18.03799999999999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5.8712523466775997</v>
      </c>
      <c r="C450" s="299" t="str">
        <f>CONCATENATE("(",ROUND((B450/$H452)*100,1),")")</f>
        <v>(21)</v>
      </c>
      <c r="D450" s="302">
        <f>'Ind T6'!M189</f>
        <v>4.0982382566014266</v>
      </c>
      <c r="E450" s="299" t="str">
        <f>CONCATENATE("(",ROUND((D450/$H452)*100,1),")")</f>
        <v>(14.6)</v>
      </c>
      <c r="F450" s="302">
        <f>'Ind T6'!N189</f>
        <v>3.6812188012039648</v>
      </c>
      <c r="G450" s="299" t="str">
        <f>CONCATENATE("(",ROUND((F450/$H452)*100,1),")")</f>
        <v>(13.2)</v>
      </c>
      <c r="H450" s="302">
        <f>SUM(B450,D450,F450)</f>
        <v>13.650709404482992</v>
      </c>
      <c r="I450" s="299" t="str">
        <f>CONCATENATE("(",ROUND((H450/$H452)*100,1),")")</f>
        <v>(48.8)</v>
      </c>
      <c r="K450" s="302">
        <f>B455-B450</f>
        <v>-4.8504525812538724E-2</v>
      </c>
      <c r="L450" s="302">
        <f>D455-D450</f>
        <v>9.7585685702292757E-2</v>
      </c>
      <c r="M450" s="302">
        <f>F455-F450</f>
        <v>-0.26008094794395209</v>
      </c>
      <c r="N450" s="302">
        <f>SUM(K450:M450)</f>
        <v>-0.21099978805419806</v>
      </c>
    </row>
    <row r="451" spans="1:14" x14ac:dyDescent="0.2">
      <c r="A451" s="282" t="s">
        <v>365</v>
      </c>
      <c r="B451" s="302">
        <f>'Ind T6'!L188</f>
        <v>3.7722544208172679</v>
      </c>
      <c r="C451" s="299" t="str">
        <f>CONCATENATE("(",ROUND((B451/$H452)*100,1),")")</f>
        <v>(13.5)</v>
      </c>
      <c r="D451" s="302">
        <f>'Ind T6'!M188</f>
        <v>5.6818219404523109</v>
      </c>
      <c r="E451" s="299" t="str">
        <f>CONCATENATE("(",ROUND((D451/$H452)*100,1),")")</f>
        <v>(20.3)</v>
      </c>
      <c r="F451" s="302">
        <f>'Ind T6'!N188</f>
        <v>4.8862142342474453</v>
      </c>
      <c r="G451" s="299" t="str">
        <f>CONCATENATE("(",ROUND((F451/$H452)*100,1),")")</f>
        <v>(17.5)</v>
      </c>
      <c r="H451" s="302">
        <f t="shared" ref="H451" si="335">SUM(B451,D451,F451)</f>
        <v>14.340290595517024</v>
      </c>
      <c r="I451" s="299" t="str">
        <f>CONCATENATE("(",ROUND((H451/$H452)*100,1),")")</f>
        <v>(51.2)</v>
      </c>
      <c r="K451" s="302">
        <f t="shared" ref="K451:K452" si="336">B456-B451</f>
        <v>-0.24032842483618788</v>
      </c>
      <c r="L451" s="302">
        <f t="shared" ref="L451:L452" si="337">D456-D451</f>
        <v>-4.3813347853787654E-2</v>
      </c>
      <c r="M451" s="302">
        <f t="shared" ref="M451:M452" si="338">F456-F451</f>
        <v>-0.5488584392558149</v>
      </c>
      <c r="N451" s="302">
        <f t="shared" ref="N451:N452" si="339">SUM(K451:M451)</f>
        <v>-0.83300021194579044</v>
      </c>
    </row>
    <row r="452" spans="1:14" x14ac:dyDescent="0.2">
      <c r="A452" s="282" t="s">
        <v>363</v>
      </c>
      <c r="B452" s="302">
        <f>SUM(B450:B451)</f>
        <v>9.643506767494868</v>
      </c>
      <c r="C452" s="299" t="str">
        <f>CONCATENATE("(",ROUND((B452/$H452)*100,1),")")</f>
        <v>(34.5)</v>
      </c>
      <c r="D452" s="302">
        <f>SUM(D450:D451)</f>
        <v>9.7800601970537375</v>
      </c>
      <c r="E452" s="299" t="str">
        <f>CONCATENATE("(",ROUND((D452/$H452)*100,1),")")</f>
        <v>(34.9)</v>
      </c>
      <c r="F452" s="302">
        <f>SUM(F450:F451)</f>
        <v>8.5674330354514101</v>
      </c>
      <c r="G452" s="299" t="str">
        <f>CONCATENATE("(",ROUND((F452/$H452)*100,1),")")</f>
        <v>(30.6)</v>
      </c>
      <c r="H452" s="302">
        <f>SUM(H450:H451)</f>
        <v>27.991000000000014</v>
      </c>
      <c r="I452" s="299" t="str">
        <f>CONCATENATE("(",ROUND((H452/$H452)*100,1),")")</f>
        <v>(100)</v>
      </c>
      <c r="K452" s="302">
        <f t="shared" si="336"/>
        <v>-0.28883295064872705</v>
      </c>
      <c r="L452" s="302">
        <f t="shared" si="337"/>
        <v>5.3772337848505103E-2</v>
      </c>
      <c r="M452" s="302">
        <f t="shared" si="338"/>
        <v>-0.80893938719976699</v>
      </c>
      <c r="N452" s="302">
        <f t="shared" si="339"/>
        <v>-1.0439999999999889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5.8227478208650609</v>
      </c>
      <c r="C455" s="299" t="str">
        <f>CONCATENATE("(",ROUND((B455/$H457)*100,1),")")</f>
        <v>(21.6)</v>
      </c>
      <c r="D455" s="302">
        <f>'Ind T6'!R189</f>
        <v>4.1958239423037194</v>
      </c>
      <c r="E455" s="299" t="str">
        <f>CONCATENATE("(",ROUND((D455/$H457)*100,1),")")</f>
        <v>(15.6)</v>
      </c>
      <c r="F455" s="302">
        <f>'Ind T6'!S189</f>
        <v>3.4211378532600127</v>
      </c>
      <c r="G455" s="299" t="str">
        <f>CONCATENATE("(",ROUND((F455/$H457)*100,1),")")</f>
        <v>(12.7)</v>
      </c>
      <c r="H455" s="302">
        <f>SUM(B455,D455,F455)</f>
        <v>13.439709616428793</v>
      </c>
      <c r="I455" s="299" t="str">
        <f>CONCATENATE("(",ROUND((H455/$H457)*100,1),")")</f>
        <v>(49.9)</v>
      </c>
      <c r="K455" s="302">
        <f>B460-B455</f>
        <v>0.22560165170402691</v>
      </c>
      <c r="L455" s="302">
        <f>D460-D455</f>
        <v>0.32161549786008159</v>
      </c>
      <c r="M455" s="302">
        <f>F460-F455</f>
        <v>0.115316722104156</v>
      </c>
      <c r="N455" s="302">
        <f>SUM(K455:M455)</f>
        <v>0.6625338716682645</v>
      </c>
    </row>
    <row r="456" spans="1:14" x14ac:dyDescent="0.2">
      <c r="A456" s="282" t="s">
        <v>365</v>
      </c>
      <c r="B456" s="302">
        <f>'Ind T6'!Q188</f>
        <v>3.53192599598108</v>
      </c>
      <c r="C456" s="299" t="str">
        <f>CONCATENATE("(",ROUND((B456/$H457)*100,1),")")</f>
        <v>(13.1)</v>
      </c>
      <c r="D456" s="302">
        <f>'Ind T6'!R188</f>
        <v>5.6380085925985233</v>
      </c>
      <c r="E456" s="299" t="str">
        <f>CONCATENATE("(",ROUND((D456/$H457)*100,1),")")</f>
        <v>(20.9)</v>
      </c>
      <c r="F456" s="302">
        <f>'Ind T6'!S188</f>
        <v>4.3373557949916304</v>
      </c>
      <c r="G456" s="299" t="str">
        <f>CONCATENATE("(",ROUND((F456/$H457)*100,1),")")</f>
        <v>(16.1)</v>
      </c>
      <c r="H456" s="302">
        <f t="shared" ref="H456" si="340">SUM(B456,D456,F456)</f>
        <v>13.507290383571235</v>
      </c>
      <c r="I456" s="299" t="str">
        <f>CONCATENATE("(",ROUND((H456/$H457)*100,1),")")</f>
        <v>(50.1)</v>
      </c>
      <c r="K456" s="302">
        <f t="shared" ref="K456:K457" si="341">B461-B456</f>
        <v>-0.13088428800101237</v>
      </c>
      <c r="L456" s="302">
        <f t="shared" ref="L456:L457" si="342">D461-D456</f>
        <v>0.1464098944795369</v>
      </c>
      <c r="M456" s="302">
        <f t="shared" ref="M456:M457" si="343">F461-F456</f>
        <v>0.19994052185319156</v>
      </c>
      <c r="N456" s="302">
        <f t="shared" ref="N456:N457" si="344">SUM(K456:M456)</f>
        <v>0.21546612833171608</v>
      </c>
    </row>
    <row r="457" spans="1:14" x14ac:dyDescent="0.2">
      <c r="A457" s="282" t="s">
        <v>363</v>
      </c>
      <c r="B457" s="302">
        <f>SUM(B455:B456)</f>
        <v>9.354673816846141</v>
      </c>
      <c r="C457" s="299" t="str">
        <f>CONCATENATE("(",ROUND((B457/$H457)*100,1),")")</f>
        <v>(34.7)</v>
      </c>
      <c r="D457" s="302">
        <f>SUM(D455:D456)</f>
        <v>9.8338325349022426</v>
      </c>
      <c r="E457" s="299" t="str">
        <f>CONCATENATE("(",ROUND((D457/$H457)*100,1),")")</f>
        <v>(36.5)</v>
      </c>
      <c r="F457" s="302">
        <f>SUM(F455:F456)</f>
        <v>7.7584936482516431</v>
      </c>
      <c r="G457" s="299" t="str">
        <f>CONCATENATE("(",ROUND((F457/$H457)*100,1),")")</f>
        <v>(28.8)</v>
      </c>
      <c r="H457" s="302">
        <f>SUM(H455:H456)</f>
        <v>26.947000000000028</v>
      </c>
      <c r="I457" s="299" t="str">
        <f>CONCATENATE("(",ROUND((H457/$H457)*100,1),")")</f>
        <v>(100)</v>
      </c>
      <c r="K457" s="302">
        <f t="shared" si="341"/>
        <v>9.4717363703015423E-2</v>
      </c>
      <c r="L457" s="302">
        <f t="shared" si="342"/>
        <v>0.46802539233961937</v>
      </c>
      <c r="M457" s="302">
        <f t="shared" si="343"/>
        <v>0.31525724395734844</v>
      </c>
      <c r="N457" s="302">
        <f t="shared" si="344"/>
        <v>0.87799999999998324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6.0483494725690878</v>
      </c>
      <c r="C460" s="299" t="str">
        <f>CONCATENATE("(",ROUND((B460/$H462)*100,1),")")</f>
        <v>(21.7)</v>
      </c>
      <c r="D460" s="302">
        <f>'Ind T6'!W189</f>
        <v>4.5174394401638009</v>
      </c>
      <c r="E460" s="299" t="str">
        <f>CONCATENATE("(",ROUND((D460/$H462)*100,1),")")</f>
        <v>(16.2)</v>
      </c>
      <c r="F460" s="302">
        <f>'Ind T6'!X189</f>
        <v>3.5364545753641687</v>
      </c>
      <c r="G460" s="299" t="str">
        <f>CONCATENATE("(",ROUND((F460/$H462)*100,1),")")</f>
        <v>(12.7)</v>
      </c>
      <c r="H460" s="302">
        <f>SUM(B460,D460,F460)</f>
        <v>14.102243488097056</v>
      </c>
      <c r="I460" s="299" t="str">
        <f>CONCATENATE("(",ROUND((H460/$H462)*100,1),")")</f>
        <v>(50.7)</v>
      </c>
      <c r="K460" s="302">
        <f>B460-B450</f>
        <v>0.17709712589148818</v>
      </c>
      <c r="L460" s="302">
        <f>D460-D450</f>
        <v>0.41920118356237435</v>
      </c>
      <c r="M460" s="302">
        <f>F460-F450</f>
        <v>-0.14476422583979609</v>
      </c>
      <c r="N460" s="302">
        <f>SUM(K460:M460)</f>
        <v>0.45153408361406644</v>
      </c>
    </row>
    <row r="461" spans="1:14" x14ac:dyDescent="0.2">
      <c r="A461" s="282" t="s">
        <v>365</v>
      </c>
      <c r="B461" s="302">
        <f>'Ind T6'!V188</f>
        <v>3.4010417079800677</v>
      </c>
      <c r="C461" s="299" t="str">
        <f>CONCATENATE("(",ROUND((B461/$H462)*100,1),")")</f>
        <v>(12.2)</v>
      </c>
      <c r="D461" s="302">
        <f>'Ind T6'!W188</f>
        <v>5.7844184870780602</v>
      </c>
      <c r="E461" s="299" t="str">
        <f>CONCATENATE("(",ROUND((D461/$H462)*100,1),")")</f>
        <v>(20.8)</v>
      </c>
      <c r="F461" s="302">
        <f>'Ind T6'!X188</f>
        <v>4.5372963168448219</v>
      </c>
      <c r="G461" s="299" t="str">
        <f>CONCATENATE("(",ROUND((F461/$H462)*100,1),")")</f>
        <v>(16.3)</v>
      </c>
      <c r="H461" s="302">
        <f t="shared" ref="H461" si="345">SUM(B461,D461,F461)</f>
        <v>13.722756511902949</v>
      </c>
      <c r="I461" s="299" t="str">
        <f>CONCATENATE("(",ROUND((H461/$H462)*100,1),")")</f>
        <v>(49.3)</v>
      </c>
      <c r="K461" s="302">
        <f t="shared" ref="K461:K462" si="346">B461-B451</f>
        <v>-0.37121271283720025</v>
      </c>
      <c r="L461" s="302">
        <f t="shared" ref="L461:L462" si="347">D461-D451</f>
        <v>0.10259654662574924</v>
      </c>
      <c r="M461" s="302">
        <f t="shared" ref="M461:M462" si="348">F461-F451</f>
        <v>-0.34891791740262335</v>
      </c>
      <c r="N461" s="302">
        <f t="shared" ref="N461:N462" si="349">SUM(K461:M461)</f>
        <v>-0.61753408361407436</v>
      </c>
    </row>
    <row r="462" spans="1:14" x14ac:dyDescent="0.2">
      <c r="A462" s="282" t="s">
        <v>363</v>
      </c>
      <c r="B462" s="302">
        <f>SUM(B460:B461)</f>
        <v>9.4493911805491564</v>
      </c>
      <c r="C462" s="299" t="str">
        <f>CONCATENATE("(",ROUND((B462/$H462)*100,1),")")</f>
        <v>(34)</v>
      </c>
      <c r="D462" s="302">
        <f>SUM(D460:D461)</f>
        <v>10.301857927241862</v>
      </c>
      <c r="E462" s="299" t="str">
        <f>CONCATENATE("(",ROUND((D462/$H462)*100,1),")")</f>
        <v>(37)</v>
      </c>
      <c r="F462" s="302">
        <f>SUM(F460:F461)</f>
        <v>8.0737508922089916</v>
      </c>
      <c r="G462" s="299" t="str">
        <f>CONCATENATE("(",ROUND((F462/$H462)*100,1),")")</f>
        <v>(29)</v>
      </c>
      <c r="H462" s="302">
        <f>SUM(H460:H461)</f>
        <v>27.825000000000003</v>
      </c>
      <c r="I462" s="299" t="str">
        <f>CONCATENATE("(",ROUND((H462/$H462)*100,1),")")</f>
        <v>(100)</v>
      </c>
      <c r="K462" s="302">
        <f t="shared" si="346"/>
        <v>-0.19411558694571163</v>
      </c>
      <c r="L462" s="302">
        <f t="shared" si="347"/>
        <v>0.52179773018812448</v>
      </c>
      <c r="M462" s="302">
        <f t="shared" si="348"/>
        <v>-0.49368214324241855</v>
      </c>
      <c r="N462" s="302">
        <f t="shared" si="349"/>
        <v>-0.1660000000000057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3.321299459170179</v>
      </c>
      <c r="C471" s="299" t="str">
        <f>CONCATENATE("(",ROUND((B471/$H473)*100,1),")")</f>
        <v>(15.4)</v>
      </c>
      <c r="D471" s="302">
        <f>'Ind T6'!M198</f>
        <v>0.85272701520259919</v>
      </c>
      <c r="E471" s="299" t="str">
        <f>CONCATENATE("(",ROUND((D471/$H473)*100,1),")")</f>
        <v>(4)</v>
      </c>
      <c r="F471" s="302">
        <f>'Ind T6'!N198</f>
        <v>1.6178466134773948</v>
      </c>
      <c r="G471" s="299" t="str">
        <f>CONCATENATE("(",ROUND((F471/$H473)*100,1),")")</f>
        <v>(7.5)</v>
      </c>
      <c r="H471" s="302">
        <f>SUM(B471,D471,F471)</f>
        <v>5.7918730878501723</v>
      </c>
      <c r="I471" s="299" t="str">
        <f>CONCATENATE("(",ROUND((H471/$H473)*100,1),")")</f>
        <v>(26.8)</v>
      </c>
      <c r="K471" s="302">
        <f>B476-B471</f>
        <v>0.10467373692931403</v>
      </c>
      <c r="L471" s="302">
        <f>D476-D471</f>
        <v>-3.9057968729453441E-3</v>
      </c>
      <c r="M471" s="302">
        <f>F476-F471</f>
        <v>4.9107500450315644E-2</v>
      </c>
      <c r="N471" s="302">
        <f>SUM(K471:M471)</f>
        <v>0.14987544050668433</v>
      </c>
    </row>
    <row r="472" spans="1:14" x14ac:dyDescent="0.2">
      <c r="A472" s="282" t="s">
        <v>365</v>
      </c>
      <c r="B472" s="302">
        <f>'Ind T6'!L197</f>
        <v>3.7604483131618873</v>
      </c>
      <c r="C472" s="299" t="str">
        <f>CONCATENATE("(",ROUND((B472/$H473)*100,1),")")</f>
        <v>(17.4)</v>
      </c>
      <c r="D472" s="302">
        <f>'Ind T6'!M197</f>
        <v>3.7824613443495223</v>
      </c>
      <c r="E472" s="299" t="str">
        <f>CONCATENATE("(",ROUND((D472/$H473)*100,1),")")</f>
        <v>(17.5)</v>
      </c>
      <c r="F472" s="302">
        <f>'Ind T6'!N197</f>
        <v>8.2502172546384056</v>
      </c>
      <c r="G472" s="299" t="str">
        <f>CONCATENATE("(",ROUND((F472/$H473)*100,1),")")</f>
        <v>(38.2)</v>
      </c>
      <c r="H472" s="302">
        <f t="shared" ref="H472" si="350">SUM(B472,D472,F472)</f>
        <v>15.793126912149816</v>
      </c>
      <c r="I472" s="299" t="str">
        <f>CONCATENATE("(",ROUND((H472/$H473)*100,1),")")</f>
        <v>(73.2)</v>
      </c>
      <c r="K472" s="302">
        <f t="shared" ref="K472:K473" si="351">B477-B472</f>
        <v>-0.12188064888954386</v>
      </c>
      <c r="L472" s="302">
        <f t="shared" ref="L472:L473" si="352">D477-D472</f>
        <v>-5.8055327922460709E-2</v>
      </c>
      <c r="M472" s="302">
        <f t="shared" ref="M472:M473" si="353">F477-F472</f>
        <v>1.6060536305349871E-2</v>
      </c>
      <c r="N472" s="302">
        <f t="shared" ref="N472:N473" si="354">SUM(K472:M472)</f>
        <v>-0.1638754405066547</v>
      </c>
    </row>
    <row r="473" spans="1:14" x14ac:dyDescent="0.2">
      <c r="A473" s="282" t="s">
        <v>363</v>
      </c>
      <c r="B473" s="302">
        <f>SUM(B471:B472)</f>
        <v>7.0817477723320668</v>
      </c>
      <c r="C473" s="299" t="str">
        <f>CONCATENATE("(",ROUND((B473/$H473)*100,1),")")</f>
        <v>(32.8)</v>
      </c>
      <c r="D473" s="302">
        <f>SUM(D471:D472)</f>
        <v>4.6351883595521217</v>
      </c>
      <c r="E473" s="299" t="str">
        <f>CONCATENATE("(",ROUND((D473/$H473)*100,1),")")</f>
        <v>(21.5)</v>
      </c>
      <c r="F473" s="302">
        <f>SUM(F471:F472)</f>
        <v>9.8680638681158008</v>
      </c>
      <c r="G473" s="299" t="str">
        <f>CONCATENATE("(",ROUND((F473/$H473)*100,1),")")</f>
        <v>(45.7)</v>
      </c>
      <c r="H473" s="302">
        <f>SUM(H471:H472)</f>
        <v>21.584999999999987</v>
      </c>
      <c r="I473" s="299" t="str">
        <f>CONCATENATE("(",ROUND((H473/$H473)*100,1),")")</f>
        <v>(100)</v>
      </c>
      <c r="K473" s="302">
        <f t="shared" si="351"/>
        <v>-1.7206911960229831E-2</v>
      </c>
      <c r="L473" s="302">
        <f t="shared" si="352"/>
        <v>-6.1961124795406164E-2</v>
      </c>
      <c r="M473" s="302">
        <f t="shared" si="353"/>
        <v>6.5168036755665071E-2</v>
      </c>
      <c r="N473" s="302">
        <f t="shared" si="354"/>
        <v>-1.3999999999970925E-2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3.425973196099493</v>
      </c>
      <c r="C476" s="299" t="str">
        <f>CONCATENATE("(",ROUND((B476/$H478)*100,1),")")</f>
        <v>(15.9)</v>
      </c>
      <c r="D476" s="302">
        <f>'Ind T6'!R198</f>
        <v>0.84882121832965385</v>
      </c>
      <c r="E476" s="299" t="str">
        <f>CONCATENATE("(",ROUND((D476/$H478)*100,1),")")</f>
        <v>(3.9)</v>
      </c>
      <c r="F476" s="302">
        <f>'Ind T6'!S198</f>
        <v>1.6669541139277104</v>
      </c>
      <c r="G476" s="299" t="str">
        <f>CONCATENATE("(",ROUND((F476/$H478)*100,1),")")</f>
        <v>(7.7)</v>
      </c>
      <c r="H476" s="302">
        <f>SUM(B476,D476,F476)</f>
        <v>5.9417485283568574</v>
      </c>
      <c r="I476" s="299" t="str">
        <f>CONCATENATE("(",ROUND((H476/$H478)*100,1),")")</f>
        <v>(27.5)</v>
      </c>
      <c r="K476" s="302">
        <f>B481-B476</f>
        <v>0.21009248783949674</v>
      </c>
      <c r="L476" s="302">
        <f>D481-D476</f>
        <v>1.3766944603193831E-2</v>
      </c>
      <c r="M476" s="302">
        <f>F481-F476</f>
        <v>9.4653955158945147E-2</v>
      </c>
      <c r="N476" s="302">
        <f>SUM(K476:M476)</f>
        <v>0.31851338760163572</v>
      </c>
    </row>
    <row r="477" spans="1:14" x14ac:dyDescent="0.2">
      <c r="A477" s="282" t="s">
        <v>365</v>
      </c>
      <c r="B477" s="302">
        <f>'Ind T6'!Q197</f>
        <v>3.6385676642723435</v>
      </c>
      <c r="C477" s="299" t="str">
        <f>CONCATENATE("(",ROUND((B477/$H478)*100,1),")")</f>
        <v>(16.9)</v>
      </c>
      <c r="D477" s="302">
        <f>'Ind T6'!R197</f>
        <v>3.7244060164270616</v>
      </c>
      <c r="E477" s="299" t="str">
        <f>CONCATENATE("(",ROUND((D477/$H478)*100,1),")")</f>
        <v>(17.3)</v>
      </c>
      <c r="F477" s="302">
        <f>'Ind T6'!S197</f>
        <v>8.2662777909437555</v>
      </c>
      <c r="G477" s="299" t="str">
        <f>CONCATENATE("(",ROUND((F477/$H478)*100,1),")")</f>
        <v>(38.3)</v>
      </c>
      <c r="H477" s="302">
        <f t="shared" ref="H477" si="355">SUM(B477,D477,F477)</f>
        <v>15.62925147164316</v>
      </c>
      <c r="I477" s="299" t="str">
        <f>CONCATENATE("(",ROUND((H477/$H478)*100,1),")")</f>
        <v>(72.5)</v>
      </c>
      <c r="K477" s="302">
        <f t="shared" ref="K477:K478" si="356">B482-B477</f>
        <v>-0.12023871121272123</v>
      </c>
      <c r="L477" s="302">
        <f t="shared" ref="L477:L478" si="357">D482-D477</f>
        <v>-7.279019811700449E-2</v>
      </c>
      <c r="M477" s="302">
        <f t="shared" ref="M477:M478" si="358">F482-F477</f>
        <v>-2.4484478271931565E-2</v>
      </c>
      <c r="N477" s="302">
        <f t="shared" ref="N477:N478" si="359">SUM(K477:M477)</f>
        <v>-0.21751338760165728</v>
      </c>
    </row>
    <row r="478" spans="1:14" x14ac:dyDescent="0.2">
      <c r="A478" s="282" t="s">
        <v>363</v>
      </c>
      <c r="B478" s="302">
        <f>SUM(B476:B477)</f>
        <v>7.0645408603718369</v>
      </c>
      <c r="C478" s="299" t="str">
        <f>CONCATENATE("(",ROUND((B478/$H478)*100,1),")")</f>
        <v>(32.8)</v>
      </c>
      <c r="D478" s="302">
        <f>SUM(D476:D477)</f>
        <v>4.5732272347567156</v>
      </c>
      <c r="E478" s="299" t="str">
        <f>CONCATENATE("(",ROUND((D478/$H478)*100,1),")")</f>
        <v>(21.2)</v>
      </c>
      <c r="F478" s="302">
        <f>SUM(F476:F477)</f>
        <v>9.9332319048714659</v>
      </c>
      <c r="G478" s="299" t="str">
        <f>CONCATENATE("(",ROUND((F478/$H478)*100,1),")")</f>
        <v>(46)</v>
      </c>
      <c r="H478" s="302">
        <f>SUM(H476:H477)</f>
        <v>21.571000000000019</v>
      </c>
      <c r="I478" s="299" t="str">
        <f>CONCATENATE("(",ROUND((H478/$H478)*100,1),")")</f>
        <v>(100)</v>
      </c>
      <c r="K478" s="302">
        <f t="shared" si="356"/>
        <v>8.9853776626775073E-2</v>
      </c>
      <c r="L478" s="302">
        <f t="shared" si="357"/>
        <v>-5.9023253513810658E-2</v>
      </c>
      <c r="M478" s="302">
        <f t="shared" si="358"/>
        <v>7.016947688701336E-2</v>
      </c>
      <c r="N478" s="302">
        <f t="shared" si="359"/>
        <v>0.10099999999997777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3.6360656839389898</v>
      </c>
      <c r="C481" s="299" t="str">
        <f>CONCATENATE("(",ROUND((B481/$H483)*100,1),")")</f>
        <v>(16.8)</v>
      </c>
      <c r="D481" s="302">
        <f>'Ind T6'!W198</f>
        <v>0.86258816293284768</v>
      </c>
      <c r="E481" s="299" t="str">
        <f>CONCATENATE("(",ROUND((D481/$H483)*100,1),")")</f>
        <v>(4)</v>
      </c>
      <c r="F481" s="302">
        <f>'Ind T6'!X198</f>
        <v>1.7616080690866556</v>
      </c>
      <c r="G481" s="299" t="str">
        <f>CONCATENATE("(",ROUND((F481/$H483)*100,1),")")</f>
        <v>(8.1)</v>
      </c>
      <c r="H481" s="302">
        <f>SUM(B481,D481,F481)</f>
        <v>6.2602619159584929</v>
      </c>
      <c r="I481" s="299" t="str">
        <f>CONCATENATE("(",ROUND((H481/$H483)*100,1),")")</f>
        <v>(28.9)</v>
      </c>
      <c r="K481" s="302">
        <f>B481-B471</f>
        <v>0.31476622476881078</v>
      </c>
      <c r="L481" s="302">
        <f>D481-D471</f>
        <v>9.8611477302484873E-3</v>
      </c>
      <c r="M481" s="302">
        <f>F481-F471</f>
        <v>0.14376145560926079</v>
      </c>
      <c r="N481" s="302">
        <f>SUM(K481:M481)</f>
        <v>0.46838882810832005</v>
      </c>
    </row>
    <row r="482" spans="1:14" x14ac:dyDescent="0.2">
      <c r="A482" s="282" t="s">
        <v>365</v>
      </c>
      <c r="B482" s="302">
        <f>'Ind T6'!V197</f>
        <v>3.5183289530596222</v>
      </c>
      <c r="C482" s="299" t="str">
        <f>CONCATENATE("(",ROUND((B482/$H483)*100,1),")")</f>
        <v>(16.2)</v>
      </c>
      <c r="D482" s="302">
        <f>'Ind T6'!W197</f>
        <v>3.6516158183100571</v>
      </c>
      <c r="E482" s="299" t="str">
        <f>CONCATENATE("(",ROUND((D482/$H483)*100,1),")")</f>
        <v>(16.8)</v>
      </c>
      <c r="F482" s="302">
        <f>'Ind T6'!X197</f>
        <v>8.2417933126718239</v>
      </c>
      <c r="G482" s="299" t="str">
        <f>CONCATENATE("(",ROUND((F482/$H483)*100,1),")")</f>
        <v>(38)</v>
      </c>
      <c r="H482" s="302">
        <f t="shared" ref="H482" si="360">SUM(B482,D482,F482)</f>
        <v>15.411738084041502</v>
      </c>
      <c r="I482" s="299" t="str">
        <f>CONCATENATE("(",ROUND((H482/$H483)*100,1),")")</f>
        <v>(71.1)</v>
      </c>
      <c r="K482" s="302">
        <f t="shared" ref="K482:K483" si="361">B482-B472</f>
        <v>-0.24211936010226509</v>
      </c>
      <c r="L482" s="302">
        <f t="shared" ref="L482:L483" si="362">D482-D472</f>
        <v>-0.1308455260394652</v>
      </c>
      <c r="M482" s="302">
        <f t="shared" ref="M482:M483" si="363">F482-F472</f>
        <v>-8.4239419665816939E-3</v>
      </c>
      <c r="N482" s="302">
        <f t="shared" ref="N482:N483" si="364">SUM(K482:M482)</f>
        <v>-0.38138882810831198</v>
      </c>
    </row>
    <row r="483" spans="1:14" x14ac:dyDescent="0.2">
      <c r="A483" s="282" t="s">
        <v>363</v>
      </c>
      <c r="B483" s="302">
        <f>SUM(B481:B482)</f>
        <v>7.154394636998612</v>
      </c>
      <c r="C483" s="299" t="str">
        <f>CONCATENATE("(",ROUND((B483/$H483)*100,1),")")</f>
        <v>(33)</v>
      </c>
      <c r="D483" s="302">
        <f>SUM(D481:D482)</f>
        <v>4.5142039812429049</v>
      </c>
      <c r="E483" s="299" t="str">
        <f>CONCATENATE("(",ROUND((D483/$H483)*100,1),")")</f>
        <v>(20.8)</v>
      </c>
      <c r="F483" s="302">
        <f>SUM(F481:F482)</f>
        <v>10.003401381758479</v>
      </c>
      <c r="G483" s="299" t="str">
        <f>CONCATENATE("(",ROUND((F483/$H483)*100,1),")")</f>
        <v>(46.2)</v>
      </c>
      <c r="H483" s="302">
        <f>SUM(H481:H482)</f>
        <v>21.671999999999997</v>
      </c>
      <c r="I483" s="299" t="str">
        <f>CONCATENATE("(",ROUND((H483/$H483)*100,1),")")</f>
        <v>(100)</v>
      </c>
      <c r="K483" s="302">
        <f t="shared" si="361"/>
        <v>7.2646864666545241E-2</v>
      </c>
      <c r="L483" s="302">
        <f t="shared" si="362"/>
        <v>-0.12098437830921682</v>
      </c>
      <c r="M483" s="302">
        <f t="shared" si="363"/>
        <v>0.13533751364267843</v>
      </c>
      <c r="N483" s="302">
        <f t="shared" si="364"/>
        <v>8.700000000000685E-2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 xml:space="preserve">Industry Table 6  Employment status by Industry (SIC 2007) and Gender, 2015-2035, Norfolk and Suffolk 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1.1857362720772677</v>
      </c>
      <c r="C8" s="300">
        <v>2.1550248707628108</v>
      </c>
      <c r="D8" s="300">
        <v>0.77741577028238162</v>
      </c>
      <c r="E8" s="300">
        <f>SUM(B8:D8)</f>
        <v>4.1181769131224604</v>
      </c>
      <c r="F8" s="300"/>
      <c r="G8" s="300">
        <v>1.6594452007013083</v>
      </c>
      <c r="H8" s="300">
        <v>2.0287640876099839</v>
      </c>
      <c r="I8" s="300">
        <v>1.6374520535758255</v>
      </c>
      <c r="J8" s="300">
        <f>SUM(G8:I8)</f>
        <v>5.3256613418871179</v>
      </c>
      <c r="K8" s="300"/>
      <c r="L8" s="300">
        <v>1.5425542585225069</v>
      </c>
      <c r="M8" s="300">
        <v>1.7267646110915147</v>
      </c>
      <c r="N8" s="300">
        <v>0.70862901384974974</v>
      </c>
      <c r="O8" s="300">
        <f>SUM(L8:N8)</f>
        <v>3.9779478834637718</v>
      </c>
      <c r="P8" s="300"/>
      <c r="Q8" s="300">
        <v>1.5880258993352643</v>
      </c>
      <c r="R8" s="300">
        <v>1.7237155959980688</v>
      </c>
      <c r="S8" s="300">
        <v>0.73986155695099387</v>
      </c>
      <c r="T8" s="300">
        <f>SUM(Q8:S8)</f>
        <v>4.0516030522843272</v>
      </c>
      <c r="U8" s="300"/>
      <c r="V8" s="300">
        <v>1.4932991020096216</v>
      </c>
      <c r="W8" s="300">
        <v>1.5074064011243153</v>
      </c>
      <c r="X8" s="300">
        <v>0.71739765137808942</v>
      </c>
      <c r="Y8" s="300">
        <f>SUM(V8:X8)</f>
        <v>3.7181031545120264</v>
      </c>
    </row>
    <row r="9" spans="1:25" x14ac:dyDescent="0.2">
      <c r="A9" s="260" t="s">
        <v>364</v>
      </c>
      <c r="B9" s="300">
        <v>9.067172624989297</v>
      </c>
      <c r="C9" s="300">
        <v>2.2774265026645941</v>
      </c>
      <c r="D9" s="300">
        <v>3.8242239592237124</v>
      </c>
      <c r="E9" s="300">
        <f t="shared" ref="E9:E10" si="0">SUM(B9:D9)</f>
        <v>15.168823086877604</v>
      </c>
      <c r="F9" s="300"/>
      <c r="G9" s="300">
        <v>6.8336443024020257</v>
      </c>
      <c r="H9" s="300">
        <v>0.75855609575319249</v>
      </c>
      <c r="I9" s="300">
        <v>5.0061382599576225</v>
      </c>
      <c r="J9" s="300">
        <f t="shared" ref="J9:J10" si="1">SUM(G9:I9)</f>
        <v>12.598338658112841</v>
      </c>
      <c r="K9" s="300"/>
      <c r="L9" s="300">
        <v>6.117941123332483</v>
      </c>
      <c r="M9" s="300">
        <v>0.46011099320373111</v>
      </c>
      <c r="N9" s="300">
        <v>0</v>
      </c>
      <c r="O9" s="300">
        <f t="shared" ref="O9:O10" si="2">SUM(L9:N9)</f>
        <v>6.578052116536214</v>
      </c>
      <c r="P9" s="300"/>
      <c r="Q9" s="300">
        <v>6.5102007668308177</v>
      </c>
      <c r="R9" s="300">
        <v>0.47719618088486121</v>
      </c>
      <c r="S9" s="300">
        <v>0</v>
      </c>
      <c r="T9" s="300">
        <f t="shared" ref="T9:T10" si="3">SUM(Q9:S9)</f>
        <v>6.9873969477156788</v>
      </c>
      <c r="U9" s="300"/>
      <c r="V9" s="300">
        <v>6.6424632742208729</v>
      </c>
      <c r="W9" s="300">
        <v>0.45143357126709627</v>
      </c>
      <c r="X9" s="300">
        <v>0</v>
      </c>
      <c r="Y9" s="300">
        <f t="shared" ref="Y9:Y10" si="4">SUM(V9:X9)</f>
        <v>7.0938968454879694</v>
      </c>
    </row>
    <row r="10" spans="1:25" x14ac:dyDescent="0.2">
      <c r="A10" s="264" t="s">
        <v>363</v>
      </c>
      <c r="B10" s="301">
        <f>SUM(B8:B9)</f>
        <v>10.252908897066565</v>
      </c>
      <c r="C10" s="301">
        <f t="shared" ref="C10:D10" si="5">SUM(C8:C9)</f>
        <v>4.4324513734274049</v>
      </c>
      <c r="D10" s="301">
        <f t="shared" si="5"/>
        <v>4.6016397295060942</v>
      </c>
      <c r="E10" s="301">
        <f t="shared" si="0"/>
        <v>19.287000000000063</v>
      </c>
      <c r="F10" s="301"/>
      <c r="G10" s="301">
        <f>SUM(G8:G9)</f>
        <v>8.4930895031033344</v>
      </c>
      <c r="H10" s="301">
        <f t="shared" ref="H10" si="6">SUM(H8:H9)</f>
        <v>2.7873201833631764</v>
      </c>
      <c r="I10" s="301">
        <f t="shared" ref="I10" si="7">SUM(I8:I9)</f>
        <v>6.6435903135334478</v>
      </c>
      <c r="J10" s="301">
        <f t="shared" si="1"/>
        <v>17.923999999999957</v>
      </c>
      <c r="K10" s="301"/>
      <c r="L10" s="301">
        <f>SUM(L8:L9)</f>
        <v>7.6604953818549895</v>
      </c>
      <c r="M10" s="301">
        <f t="shared" ref="M10" si="8">SUM(M8:M9)</f>
        <v>2.186875604295246</v>
      </c>
      <c r="N10" s="301">
        <f t="shared" ref="N10" si="9">SUM(N8:N9)</f>
        <v>0.70862901384974974</v>
      </c>
      <c r="O10" s="301">
        <f t="shared" si="2"/>
        <v>10.555999999999985</v>
      </c>
      <c r="P10" s="301"/>
      <c r="Q10" s="301">
        <f>SUM(Q8:Q9)</f>
        <v>8.0982266661660827</v>
      </c>
      <c r="R10" s="301">
        <f t="shared" ref="R10" si="10">SUM(R8:R9)</f>
        <v>2.20091177688293</v>
      </c>
      <c r="S10" s="301">
        <f t="shared" ref="S10" si="11">SUM(S8:S9)</f>
        <v>0.73986155695099387</v>
      </c>
      <c r="T10" s="301">
        <f t="shared" si="3"/>
        <v>11.039000000000007</v>
      </c>
      <c r="U10" s="301"/>
      <c r="V10" s="301">
        <f>SUM(V8:V9)</f>
        <v>8.1357623762304954</v>
      </c>
      <c r="W10" s="301">
        <f t="shared" ref="W10" si="12">SUM(W8:W9)</f>
        <v>1.9588399723914116</v>
      </c>
      <c r="X10" s="301">
        <f t="shared" ref="X10" si="13">SUM(X8:X9)</f>
        <v>0.71739765137808942</v>
      </c>
      <c r="Y10" s="301">
        <f t="shared" si="4"/>
        <v>10.811999999999996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0.12108285479919478</v>
      </c>
      <c r="C17" s="300">
        <v>3.1304347826181432E-2</v>
      </c>
      <c r="D17" s="300">
        <v>5.9064807219362905E-4</v>
      </c>
      <c r="E17" s="300">
        <f>SUM(B17:D17)</f>
        <v>0.15297785069756986</v>
      </c>
      <c r="F17" s="300"/>
      <c r="G17" s="300">
        <v>0.14390946502042376</v>
      </c>
      <c r="H17" s="300">
        <v>5.9501028806701578E-2</v>
      </c>
      <c r="I17" s="300">
        <v>6.9187242798655403E-4</v>
      </c>
      <c r="J17" s="300">
        <f>SUM(G17:I17)</f>
        <v>0.20410236625511188</v>
      </c>
      <c r="K17" s="300"/>
      <c r="L17" s="300">
        <v>0.14977165639739309</v>
      </c>
      <c r="M17" s="300">
        <v>3.3048205872027371E-2</v>
      </c>
      <c r="N17" s="300">
        <v>0</v>
      </c>
      <c r="O17" s="300">
        <f>SUM(L17:N17)</f>
        <v>0.18281986226942046</v>
      </c>
      <c r="P17" s="300"/>
      <c r="Q17" s="300">
        <v>0.11223680456630059</v>
      </c>
      <c r="R17" s="300">
        <v>2.4941512126049122E-2</v>
      </c>
      <c r="S17" s="300">
        <v>0</v>
      </c>
      <c r="T17" s="300">
        <f>SUM(Q17:S17)</f>
        <v>0.1371783166923497</v>
      </c>
      <c r="U17" s="300"/>
      <c r="V17" s="300">
        <v>7.2055754111351414E-2</v>
      </c>
      <c r="W17" s="300">
        <v>1.7674052895304198E-2</v>
      </c>
      <c r="X17" s="300">
        <v>0</v>
      </c>
      <c r="Y17" s="300">
        <f>SUM(V17:X17)</f>
        <v>8.9729807006655615E-2</v>
      </c>
    </row>
    <row r="18" spans="1:25" x14ac:dyDescent="0.2">
      <c r="A18" s="260" t="s">
        <v>364</v>
      </c>
      <c r="B18" s="300">
        <v>0.83576702215070386</v>
      </c>
      <c r="C18" s="300">
        <v>1.0631665299471365E-2</v>
      </c>
      <c r="D18" s="300">
        <v>0.44062346185225409</v>
      </c>
      <c r="E18" s="300">
        <f t="shared" ref="E18:E19" si="14">SUM(B18:D18)</f>
        <v>1.2870221493024294</v>
      </c>
      <c r="F18" s="300"/>
      <c r="G18" s="300">
        <v>1.0703266460905205</v>
      </c>
      <c r="H18" s="300">
        <v>7.0570987654367437E-2</v>
      </c>
      <c r="I18" s="300">
        <v>0</v>
      </c>
      <c r="J18" s="300">
        <f t="shared" ref="J18:J19" si="15">SUM(G18:I18)</f>
        <v>1.140897633744888</v>
      </c>
      <c r="K18" s="300"/>
      <c r="L18" s="300">
        <v>1.1468430590833396</v>
      </c>
      <c r="M18" s="300">
        <v>3.5157665820861922E-3</v>
      </c>
      <c r="N18" s="300">
        <v>0.60682131206515355</v>
      </c>
      <c r="O18" s="300">
        <f t="shared" ref="O18:O19" si="16">SUM(L18:N18)</f>
        <v>1.7571801377305794</v>
      </c>
      <c r="P18" s="300"/>
      <c r="Q18" s="300">
        <v>0.86117498812308857</v>
      </c>
      <c r="R18" s="300">
        <v>2.771279125101903E-3</v>
      </c>
      <c r="S18" s="300">
        <v>0.45587541605946252</v>
      </c>
      <c r="T18" s="300">
        <f t="shared" ref="T18:T19" si="17">SUM(Q18:S18)</f>
        <v>1.319821683307653</v>
      </c>
      <c r="U18" s="300"/>
      <c r="V18" s="300">
        <v>0.57372694782770384</v>
      </c>
      <c r="W18" s="300">
        <v>2.039313795597384E-3</v>
      </c>
      <c r="X18" s="300">
        <v>0.28550393137004298</v>
      </c>
      <c r="Y18" s="300">
        <f t="shared" ref="Y18:Y19" si="18">SUM(V18:X18)</f>
        <v>0.86127019299334417</v>
      </c>
    </row>
    <row r="19" spans="1:25" x14ac:dyDescent="0.2">
      <c r="A19" s="264" t="s">
        <v>363</v>
      </c>
      <c r="B19" s="301">
        <f>SUM(B17:B18)</f>
        <v>0.95684987694989865</v>
      </c>
      <c r="C19" s="301">
        <f t="shared" ref="C19" si="19">SUM(C17:C18)</f>
        <v>4.1936013125652795E-2</v>
      </c>
      <c r="D19" s="301">
        <f t="shared" ref="D19" si="20">SUM(D17:D18)</f>
        <v>0.44121410992444771</v>
      </c>
      <c r="E19" s="301">
        <f t="shared" si="14"/>
        <v>1.4399999999999991</v>
      </c>
      <c r="F19" s="301"/>
      <c r="G19" s="301">
        <f>SUM(G17:G18)</f>
        <v>1.2142361111109443</v>
      </c>
      <c r="H19" s="301">
        <f t="shared" ref="H19" si="21">SUM(H17:H18)</f>
        <v>0.13007201646106903</v>
      </c>
      <c r="I19" s="301">
        <f t="shared" ref="I19" si="22">SUM(I17:I18)</f>
        <v>6.9187242798655403E-4</v>
      </c>
      <c r="J19" s="301">
        <f t="shared" si="15"/>
        <v>1.3449999999999998</v>
      </c>
      <c r="K19" s="301"/>
      <c r="L19" s="301">
        <f>SUM(L17:L18)</f>
        <v>1.2966147154807328</v>
      </c>
      <c r="M19" s="301">
        <f t="shared" ref="M19" si="23">SUM(M17:M18)</f>
        <v>3.6563972454113566E-2</v>
      </c>
      <c r="N19" s="301">
        <f t="shared" ref="N19" si="24">SUM(N17:N18)</f>
        <v>0.60682131206515355</v>
      </c>
      <c r="O19" s="301">
        <f t="shared" si="16"/>
        <v>1.94</v>
      </c>
      <c r="P19" s="301"/>
      <c r="Q19" s="301">
        <f>SUM(Q17:Q18)</f>
        <v>0.97341179268938915</v>
      </c>
      <c r="R19" s="301">
        <f t="shared" ref="R19" si="25">SUM(R17:R18)</f>
        <v>2.7712791251151024E-2</v>
      </c>
      <c r="S19" s="301">
        <f t="shared" ref="S19" si="26">SUM(S17:S18)</f>
        <v>0.45587541605946252</v>
      </c>
      <c r="T19" s="301">
        <f t="shared" si="17"/>
        <v>1.4570000000000027</v>
      </c>
      <c r="U19" s="301"/>
      <c r="V19" s="301">
        <f>SUM(V17:V18)</f>
        <v>0.64578270193905529</v>
      </c>
      <c r="W19" s="301">
        <f t="shared" ref="W19" si="27">SUM(W17:W18)</f>
        <v>1.9713366690901582E-2</v>
      </c>
      <c r="X19" s="301">
        <f t="shared" ref="X19" si="28">SUM(X17:X18)</f>
        <v>0.28550393137004298</v>
      </c>
      <c r="Y19" s="301">
        <f t="shared" si="18"/>
        <v>0.95099999999999985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3.8939244240605353</v>
      </c>
      <c r="C26" s="300">
        <v>1.1765346769294711</v>
      </c>
      <c r="D26" s="300">
        <v>0.47091413482928601</v>
      </c>
      <c r="E26" s="300">
        <f>SUM(B26:D26)</f>
        <v>5.5413732358192922</v>
      </c>
      <c r="F26" s="300"/>
      <c r="G26" s="300">
        <v>4.4968660573192691</v>
      </c>
      <c r="H26" s="300">
        <v>1.2915710348938527</v>
      </c>
      <c r="I26" s="300">
        <v>0.29643456130946877</v>
      </c>
      <c r="J26" s="300">
        <f>SUM(G26:I26)</f>
        <v>6.0848716535225904</v>
      </c>
      <c r="K26" s="300"/>
      <c r="L26" s="300">
        <v>4.1059023820405098</v>
      </c>
      <c r="M26" s="300">
        <v>1.267411872756548</v>
      </c>
      <c r="N26" s="300">
        <v>0.12853348689139013</v>
      </c>
      <c r="O26" s="300">
        <f>SUM(L26:N26)</f>
        <v>5.5018477416884481</v>
      </c>
      <c r="P26" s="300"/>
      <c r="Q26" s="300">
        <v>4.6040703779142902</v>
      </c>
      <c r="R26" s="300">
        <v>1.3668414465630276</v>
      </c>
      <c r="S26" s="300">
        <v>0.14276586753020221</v>
      </c>
      <c r="T26" s="300">
        <f>SUM(Q26:S26)</f>
        <v>6.1136776920075198</v>
      </c>
      <c r="U26" s="300"/>
      <c r="V26" s="300">
        <v>5.2403081136744181</v>
      </c>
      <c r="W26" s="300">
        <v>1.445995414605237</v>
      </c>
      <c r="X26" s="300">
        <v>0.15859304547037448</v>
      </c>
      <c r="Y26" s="300">
        <f>SUM(V26:X26)</f>
        <v>6.84489657375003</v>
      </c>
    </row>
    <row r="27" spans="1:25" x14ac:dyDescent="0.2">
      <c r="A27" s="260" t="s">
        <v>364</v>
      </c>
      <c r="B27" s="300">
        <v>10.126405439022308</v>
      </c>
      <c r="C27" s="300">
        <v>0.3963485598110788</v>
      </c>
      <c r="D27" s="300">
        <v>0.42387276534733587</v>
      </c>
      <c r="E27" s="300">
        <f t="shared" ref="E27:E28" si="29">SUM(B27:D27)</f>
        <v>10.946626764180722</v>
      </c>
      <c r="F27" s="300"/>
      <c r="G27" s="300">
        <v>11.418125000015518</v>
      </c>
      <c r="H27" s="300">
        <v>0.64373051181605334</v>
      </c>
      <c r="I27" s="300">
        <v>0.1222728346458495</v>
      </c>
      <c r="J27" s="300">
        <f t="shared" ref="J27:J28" si="30">SUM(G27:I27)</f>
        <v>12.184128346477422</v>
      </c>
      <c r="K27" s="300"/>
      <c r="L27" s="300">
        <v>10.862871942249125</v>
      </c>
      <c r="M27" s="300">
        <v>0.97654724903247769</v>
      </c>
      <c r="N27" s="300">
        <v>0.22173306702996332</v>
      </c>
      <c r="O27" s="300">
        <f t="shared" ref="O27:O28" si="31">SUM(L27:N27)</f>
        <v>12.061152258311566</v>
      </c>
      <c r="P27" s="300"/>
      <c r="Q27" s="300">
        <v>11.615059894343252</v>
      </c>
      <c r="R27" s="300">
        <v>1.0555396993133772</v>
      </c>
      <c r="S27" s="300">
        <v>0.24172271433585363</v>
      </c>
      <c r="T27" s="300">
        <f t="shared" ref="T27:T28" si="32">SUM(Q27:S27)</f>
        <v>12.912322307992483</v>
      </c>
      <c r="U27" s="300"/>
      <c r="V27" s="300">
        <v>12.108008916014604</v>
      </c>
      <c r="W27" s="300">
        <v>1.1251813781618019</v>
      </c>
      <c r="X27" s="300">
        <v>0.26691313207357331</v>
      </c>
      <c r="Y27" s="300">
        <f t="shared" ref="Y27:Y28" si="33">SUM(V27:X27)</f>
        <v>13.50010342624998</v>
      </c>
    </row>
    <row r="28" spans="1:25" x14ac:dyDescent="0.2">
      <c r="A28" s="264" t="s">
        <v>363</v>
      </c>
      <c r="B28" s="301">
        <f>SUM(B26:B27)</f>
        <v>14.020329863082843</v>
      </c>
      <c r="C28" s="301">
        <f t="shared" ref="C28" si="34">SUM(C26:C27)</f>
        <v>1.5728832367405499</v>
      </c>
      <c r="D28" s="301">
        <f t="shared" ref="D28" si="35">SUM(D26:D27)</f>
        <v>0.89478690017662188</v>
      </c>
      <c r="E28" s="301">
        <f t="shared" si="29"/>
        <v>16.488000000000014</v>
      </c>
      <c r="F28" s="301"/>
      <c r="G28" s="301">
        <f>SUM(G26:G27)</f>
        <v>15.914991057334788</v>
      </c>
      <c r="H28" s="301">
        <f t="shared" ref="H28" si="36">SUM(H26:H27)</f>
        <v>1.9353015467099062</v>
      </c>
      <c r="I28" s="301">
        <f t="shared" ref="I28" si="37">SUM(I26:I27)</f>
        <v>0.41870739595531825</v>
      </c>
      <c r="J28" s="301">
        <f t="shared" si="30"/>
        <v>18.269000000000013</v>
      </c>
      <c r="K28" s="301"/>
      <c r="L28" s="301">
        <f>SUM(L26:L27)</f>
        <v>14.968774324289635</v>
      </c>
      <c r="M28" s="301">
        <f t="shared" ref="M28" si="38">SUM(M26:M27)</f>
        <v>2.2439591217890258</v>
      </c>
      <c r="N28" s="301">
        <f t="shared" ref="N28" si="39">SUM(N26:N27)</f>
        <v>0.35026655392135342</v>
      </c>
      <c r="O28" s="301">
        <f t="shared" si="31"/>
        <v>17.563000000000017</v>
      </c>
      <c r="P28" s="301"/>
      <c r="Q28" s="301">
        <f>SUM(Q26:Q27)</f>
        <v>16.219130272257544</v>
      </c>
      <c r="R28" s="301">
        <f t="shared" ref="R28" si="40">SUM(R26:R27)</f>
        <v>2.4223811458764049</v>
      </c>
      <c r="S28" s="301">
        <f t="shared" ref="S28" si="41">SUM(S26:S27)</f>
        <v>0.38448858186605583</v>
      </c>
      <c r="T28" s="301">
        <f t="shared" si="32"/>
        <v>19.026000000000003</v>
      </c>
      <c r="U28" s="301"/>
      <c r="V28" s="301">
        <f>SUM(V26:V27)</f>
        <v>17.348317029689021</v>
      </c>
      <c r="W28" s="301">
        <f t="shared" ref="W28" si="42">SUM(W26:W27)</f>
        <v>2.571176792767039</v>
      </c>
      <c r="X28" s="301">
        <f t="shared" ref="X28" si="43">SUM(X26:X27)</f>
        <v>0.42550617754394782</v>
      </c>
      <c r="Y28" s="301">
        <f t="shared" si="33"/>
        <v>20.34500000000001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1.7781284055235489</v>
      </c>
      <c r="C35" s="300">
        <v>0.52601842930087916</v>
      </c>
      <c r="D35" s="300">
        <v>0.12587219397367425</v>
      </c>
      <c r="E35" s="300">
        <f>SUM(B35:D35)</f>
        <v>2.4300190287981023</v>
      </c>
      <c r="F35" s="300"/>
      <c r="G35" s="300">
        <v>1.679906910422041</v>
      </c>
      <c r="H35" s="300">
        <v>0.53829671449522876</v>
      </c>
      <c r="I35" s="300">
        <v>0.15530320858068072</v>
      </c>
      <c r="J35" s="300">
        <f>SUM(G35:I35)</f>
        <v>2.3735068334979506</v>
      </c>
      <c r="K35" s="300"/>
      <c r="L35" s="300">
        <v>1.6880547226885951</v>
      </c>
      <c r="M35" s="300">
        <v>0.48908186952951249</v>
      </c>
      <c r="N35" s="300">
        <v>7.0937507448669501E-2</v>
      </c>
      <c r="O35" s="300">
        <f>SUM(L35:N35)</f>
        <v>2.248074099666777</v>
      </c>
      <c r="P35" s="300"/>
      <c r="Q35" s="300">
        <v>1.6282668024766997</v>
      </c>
      <c r="R35" s="300">
        <v>0.48938248472069201</v>
      </c>
      <c r="S35" s="300">
        <v>7.1421995927003892E-2</v>
      </c>
      <c r="T35" s="300">
        <f>SUM(Q35:S35)</f>
        <v>2.1890712831243957</v>
      </c>
      <c r="U35" s="300"/>
      <c r="V35" s="300">
        <v>1.3196259818318585</v>
      </c>
      <c r="W35" s="300">
        <v>0.4263047974261186</v>
      </c>
      <c r="X35" s="300">
        <v>6.4308752895470181E-2</v>
      </c>
      <c r="Y35" s="300">
        <f>SUM(V35:X35)</f>
        <v>1.8102395321534475</v>
      </c>
    </row>
    <row r="36" spans="1:25" x14ac:dyDescent="0.2">
      <c r="A36" s="260" t="s">
        <v>364</v>
      </c>
      <c r="B36" s="300">
        <v>7.7619553700260493</v>
      </c>
      <c r="C36" s="300">
        <v>0.35312782823015132</v>
      </c>
      <c r="D36" s="300">
        <v>0.48389777294568675</v>
      </c>
      <c r="E36" s="300">
        <f t="shared" ref="E36:E37" si="44">SUM(B36:D36)</f>
        <v>8.5989809712018879</v>
      </c>
      <c r="F36" s="300"/>
      <c r="G36" s="300">
        <v>8.2408094085199401</v>
      </c>
      <c r="H36" s="300">
        <v>0.3632515726108283</v>
      </c>
      <c r="I36" s="300">
        <v>0.65543218537128545</v>
      </c>
      <c r="J36" s="300">
        <f t="shared" ref="J36:J37" si="45">SUM(G36:I36)</f>
        <v>9.2594931665020539</v>
      </c>
      <c r="K36" s="300"/>
      <c r="L36" s="300">
        <v>7.560132611966937</v>
      </c>
      <c r="M36" s="300">
        <v>0.6479818862146286</v>
      </c>
      <c r="N36" s="300">
        <v>0.36681140215165819</v>
      </c>
      <c r="O36" s="300">
        <f t="shared" ref="O36:O37" si="46">SUM(L36:N36)</f>
        <v>8.5749259003332234</v>
      </c>
      <c r="P36" s="300"/>
      <c r="Q36" s="300">
        <v>7.5323132382704276</v>
      </c>
      <c r="R36" s="300">
        <v>0.66548798369996476</v>
      </c>
      <c r="S36" s="300">
        <v>0.37412749490519981</v>
      </c>
      <c r="T36" s="300">
        <f t="shared" ref="T36:T37" si="47">SUM(Q36:S36)</f>
        <v>8.5719287168755915</v>
      </c>
      <c r="U36" s="300"/>
      <c r="V36" s="300">
        <v>6.4290601231683739</v>
      </c>
      <c r="W36" s="300">
        <v>0.60289455839009365</v>
      </c>
      <c r="X36" s="300">
        <v>0.33580578628808039</v>
      </c>
      <c r="Y36" s="300">
        <f t="shared" ref="Y36:Y37" si="48">SUM(V36:X36)</f>
        <v>7.3677604678465478</v>
      </c>
    </row>
    <row r="37" spans="1:25" x14ac:dyDescent="0.2">
      <c r="A37" s="264" t="s">
        <v>363</v>
      </c>
      <c r="B37" s="301">
        <f>SUM(B35:B36)</f>
        <v>9.5400837755495989</v>
      </c>
      <c r="C37" s="301">
        <f t="shared" ref="C37" si="49">SUM(C35:C36)</f>
        <v>0.87914625753103048</v>
      </c>
      <c r="D37" s="301">
        <f t="shared" ref="D37" si="50">SUM(D35:D36)</f>
        <v>0.60976996691936103</v>
      </c>
      <c r="E37" s="301">
        <f t="shared" si="44"/>
        <v>11.028999999999989</v>
      </c>
      <c r="F37" s="301"/>
      <c r="G37" s="301">
        <f>SUM(G35:G36)</f>
        <v>9.9207163189419809</v>
      </c>
      <c r="H37" s="301">
        <f t="shared" ref="H37" si="51">SUM(H35:H36)</f>
        <v>0.90154828710605706</v>
      </c>
      <c r="I37" s="301">
        <f t="shared" ref="I37" si="52">SUM(I35:I36)</f>
        <v>0.81073539395196614</v>
      </c>
      <c r="J37" s="301">
        <f t="shared" si="45"/>
        <v>11.633000000000003</v>
      </c>
      <c r="K37" s="301"/>
      <c r="L37" s="301">
        <f>SUM(L35:L36)</f>
        <v>9.2481873346555314</v>
      </c>
      <c r="M37" s="301">
        <f t="shared" ref="M37" si="53">SUM(M35:M36)</f>
        <v>1.137063755744141</v>
      </c>
      <c r="N37" s="301">
        <f t="shared" ref="N37" si="54">SUM(N35:N36)</f>
        <v>0.4377489096003277</v>
      </c>
      <c r="O37" s="301">
        <f t="shared" si="46"/>
        <v>10.823</v>
      </c>
      <c r="P37" s="301"/>
      <c r="Q37" s="301">
        <f>SUM(Q35:Q36)</f>
        <v>9.1605800407471278</v>
      </c>
      <c r="R37" s="301">
        <f t="shared" ref="R37" si="55">SUM(R35:R36)</f>
        <v>1.1548704684206568</v>
      </c>
      <c r="S37" s="301">
        <f t="shared" ref="S37" si="56">SUM(S35:S36)</f>
        <v>0.44554949083220369</v>
      </c>
      <c r="T37" s="301">
        <f t="shared" si="47"/>
        <v>10.760999999999989</v>
      </c>
      <c r="U37" s="301"/>
      <c r="V37" s="301">
        <f>SUM(V35:V36)</f>
        <v>7.7486861050002327</v>
      </c>
      <c r="W37" s="301">
        <f t="shared" ref="W37" si="57">SUM(W35:W36)</f>
        <v>1.0291993558162122</v>
      </c>
      <c r="X37" s="301">
        <f t="shared" ref="X37" si="58">SUM(X35:X36)</f>
        <v>0.40011453918355055</v>
      </c>
      <c r="Y37" s="301">
        <f t="shared" si="48"/>
        <v>9.1779999999999973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6.0670198481497755</v>
      </c>
      <c r="C44" s="300">
        <v>2.7873704703397846</v>
      </c>
      <c r="D44" s="300">
        <v>1.3381588263867115</v>
      </c>
      <c r="E44" s="300">
        <f>SUM(B44:D44)</f>
        <v>10.192549144876272</v>
      </c>
      <c r="F44" s="300"/>
      <c r="G44" s="300">
        <v>6.5021397799210146</v>
      </c>
      <c r="H44" s="300">
        <v>2.3418180184773028</v>
      </c>
      <c r="I44" s="300">
        <v>0.7980676333192579</v>
      </c>
      <c r="J44" s="300">
        <f>SUM(G44:I44)</f>
        <v>9.6420254317175758</v>
      </c>
      <c r="K44" s="300"/>
      <c r="L44" s="300">
        <v>6.2085876608344988</v>
      </c>
      <c r="M44" s="300">
        <v>2.2728488772973656</v>
      </c>
      <c r="N44" s="300">
        <v>0.44485123903568879</v>
      </c>
      <c r="O44" s="300">
        <f>SUM(L44:N44)</f>
        <v>8.9262877771675537</v>
      </c>
      <c r="P44" s="300"/>
      <c r="Q44" s="300">
        <v>5.8876661333785902</v>
      </c>
      <c r="R44" s="300">
        <v>2.1376690346076783</v>
      </c>
      <c r="S44" s="300">
        <v>0.39881480595253288</v>
      </c>
      <c r="T44" s="300">
        <f>SUM(Q44:S44)</f>
        <v>8.4241499739388015</v>
      </c>
      <c r="U44" s="300"/>
      <c r="V44" s="300">
        <v>5.4065449797132903</v>
      </c>
      <c r="W44" s="300">
        <v>1.9726803164668114</v>
      </c>
      <c r="X44" s="300">
        <v>0.35104261617962706</v>
      </c>
      <c r="Y44" s="300">
        <f>SUM(V44:X44)</f>
        <v>7.7302679123597287</v>
      </c>
    </row>
    <row r="45" spans="1:25" x14ac:dyDescent="0.2">
      <c r="A45" s="260" t="s">
        <v>364</v>
      </c>
      <c r="B45" s="300">
        <v>26.559855945929328</v>
      </c>
      <c r="C45" s="300">
        <v>0.816044833425977</v>
      </c>
      <c r="D45" s="300">
        <v>3.0865500757683413</v>
      </c>
      <c r="E45" s="300">
        <f t="shared" ref="E45:E46" si="59">SUM(B45:D45)</f>
        <v>30.462450855123645</v>
      </c>
      <c r="F45" s="300"/>
      <c r="G45" s="300">
        <v>26.637712237505049</v>
      </c>
      <c r="H45" s="300">
        <v>1.1546055512100533</v>
      </c>
      <c r="I45" s="300">
        <v>2.1226567795673703</v>
      </c>
      <c r="J45" s="300">
        <f t="shared" ref="J45:J46" si="60">SUM(G45:I45)</f>
        <v>29.914974568282474</v>
      </c>
      <c r="K45" s="300"/>
      <c r="L45" s="300">
        <v>25.117315764717503</v>
      </c>
      <c r="M45" s="300">
        <v>2.0290800631761812</v>
      </c>
      <c r="N45" s="300">
        <v>2.6903163949387965</v>
      </c>
      <c r="O45" s="300">
        <f t="shared" ref="O45:O46" si="61">SUM(L45:N45)</f>
        <v>29.836712222832482</v>
      </c>
      <c r="P45" s="300"/>
      <c r="Q45" s="300">
        <v>23.404902056328616</v>
      </c>
      <c r="R45" s="300">
        <v>1.9176706498208069</v>
      </c>
      <c r="S45" s="300">
        <v>2.48527731991173</v>
      </c>
      <c r="T45" s="300">
        <f t="shared" ref="T45:T46" si="62">SUM(Q45:S45)</f>
        <v>27.807850026061153</v>
      </c>
      <c r="U45" s="300"/>
      <c r="V45" s="300">
        <v>20.956674047090075</v>
      </c>
      <c r="W45" s="300">
        <v>1.7617289531356777</v>
      </c>
      <c r="X45" s="300">
        <v>2.2903290874144608</v>
      </c>
      <c r="Y45" s="300">
        <f t="shared" ref="Y45:Y46" si="63">SUM(V45:X45)</f>
        <v>25.008732087640212</v>
      </c>
    </row>
    <row r="46" spans="1:25" x14ac:dyDescent="0.2">
      <c r="A46" s="264" t="s">
        <v>363</v>
      </c>
      <c r="B46" s="301">
        <f>SUM(B44:B45)</f>
        <v>32.626875794079105</v>
      </c>
      <c r="C46" s="301">
        <f t="shared" ref="C46" si="64">SUM(C44:C45)</f>
        <v>3.6034153037657615</v>
      </c>
      <c r="D46" s="301">
        <f t="shared" ref="D46" si="65">SUM(D44:D45)</f>
        <v>4.4247089021550527</v>
      </c>
      <c r="E46" s="301">
        <f t="shared" si="59"/>
        <v>40.654999999999923</v>
      </c>
      <c r="F46" s="301"/>
      <c r="G46" s="301">
        <f>SUM(G44:G45)</f>
        <v>33.139852017426065</v>
      </c>
      <c r="H46" s="301">
        <f t="shared" ref="H46" si="66">SUM(H44:H45)</f>
        <v>3.496423569687356</v>
      </c>
      <c r="I46" s="301">
        <f t="shared" ref="I46" si="67">SUM(I44:I45)</f>
        <v>2.9207244128866283</v>
      </c>
      <c r="J46" s="301">
        <f t="shared" si="60"/>
        <v>39.557000000000052</v>
      </c>
      <c r="K46" s="301"/>
      <c r="L46" s="301">
        <f>SUM(L44:L45)</f>
        <v>31.325903425552003</v>
      </c>
      <c r="M46" s="301">
        <f t="shared" ref="M46" si="68">SUM(M44:M45)</f>
        <v>4.3019289404735463</v>
      </c>
      <c r="N46" s="301">
        <f t="shared" ref="N46" si="69">SUM(N44:N45)</f>
        <v>3.1351676339744854</v>
      </c>
      <c r="O46" s="301">
        <f t="shared" si="61"/>
        <v>38.763000000000034</v>
      </c>
      <c r="P46" s="301"/>
      <c r="Q46" s="301">
        <f>SUM(Q44:Q45)</f>
        <v>29.292568189707207</v>
      </c>
      <c r="R46" s="301">
        <f t="shared" ref="R46" si="70">SUM(R44:R45)</f>
        <v>4.0553396844284855</v>
      </c>
      <c r="S46" s="301">
        <f t="shared" ref="S46" si="71">SUM(S44:S45)</f>
        <v>2.8840921258642629</v>
      </c>
      <c r="T46" s="301">
        <f t="shared" si="62"/>
        <v>36.231999999999957</v>
      </c>
      <c r="U46" s="301"/>
      <c r="V46" s="301">
        <f>SUM(V44:V45)</f>
        <v>26.363219026803364</v>
      </c>
      <c r="W46" s="301">
        <f t="shared" ref="W46" si="72">SUM(W44:W45)</f>
        <v>3.7344092696024891</v>
      </c>
      <c r="X46" s="301">
        <f t="shared" ref="X46" si="73">SUM(X44:X45)</f>
        <v>2.6413717035940878</v>
      </c>
      <c r="Y46" s="301">
        <f t="shared" si="63"/>
        <v>32.73899999999994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0.53048358893478598</v>
      </c>
      <c r="C53" s="300">
        <v>0.11111480579250288</v>
      </c>
      <c r="D53" s="300">
        <v>0.40413530170965983</v>
      </c>
      <c r="E53" s="300">
        <f>SUM(B53:D53)</f>
        <v>1.0457336964369488</v>
      </c>
      <c r="F53" s="300"/>
      <c r="G53" s="300">
        <v>0.68782042399903653</v>
      </c>
      <c r="H53" s="300">
        <v>0.1623458500796344</v>
      </c>
      <c r="I53" s="300">
        <v>5.0575031176984834E-4</v>
      </c>
      <c r="J53" s="300">
        <f>SUM(G53:I53)</f>
        <v>0.85067202439044076</v>
      </c>
      <c r="K53" s="300"/>
      <c r="L53" s="300">
        <v>0.49633558178428394</v>
      </c>
      <c r="M53" s="300">
        <v>0.11079814502597435</v>
      </c>
      <c r="N53" s="300">
        <v>0</v>
      </c>
      <c r="O53" s="300">
        <f>SUM(L53:N53)</f>
        <v>0.60713372681025835</v>
      </c>
      <c r="P53" s="300"/>
      <c r="Q53" s="300">
        <v>0.47105698263695084</v>
      </c>
      <c r="R53" s="300">
        <v>0.1040061505067723</v>
      </c>
      <c r="S53" s="300">
        <v>0</v>
      </c>
      <c r="T53" s="300">
        <f>SUM(Q53:S53)</f>
        <v>0.57506313314372315</v>
      </c>
      <c r="U53" s="300"/>
      <c r="V53" s="300">
        <v>0.45956118782728722</v>
      </c>
      <c r="W53" s="300">
        <v>9.9487421979934945E-2</v>
      </c>
      <c r="X53" s="300">
        <v>0</v>
      </c>
      <c r="Y53" s="300">
        <f>SUM(V53:X53)</f>
        <v>0.55904860980722215</v>
      </c>
    </row>
    <row r="54" spans="1:25" x14ac:dyDescent="0.2">
      <c r="A54" s="260" t="s">
        <v>364</v>
      </c>
      <c r="B54" s="300">
        <v>1.8468356026887951</v>
      </c>
      <c r="C54" s="300">
        <v>3.4947398595654509E-2</v>
      </c>
      <c r="D54" s="300">
        <v>0.19848330227859975</v>
      </c>
      <c r="E54" s="300">
        <f t="shared" ref="E54:E55" si="74">SUM(B54:D54)</f>
        <v>2.0802663035630493</v>
      </c>
      <c r="F54" s="300"/>
      <c r="G54" s="300">
        <v>2.2298531245635642</v>
      </c>
      <c r="H54" s="300">
        <v>3.3379520576759213E-2</v>
      </c>
      <c r="I54" s="300">
        <v>0.53609533046923585</v>
      </c>
      <c r="J54" s="300">
        <f t="shared" ref="J54:J55" si="75">SUM(G54:I54)</f>
        <v>2.7993279756095593</v>
      </c>
      <c r="K54" s="300"/>
      <c r="L54" s="300">
        <v>1.6273790893787761</v>
      </c>
      <c r="M54" s="300">
        <v>1.7547217538093716E-2</v>
      </c>
      <c r="N54" s="300">
        <v>0.72093996627287582</v>
      </c>
      <c r="O54" s="300">
        <f t="shared" ref="O54:O55" si="76">SUM(L54:N54)</f>
        <v>2.3658662731897455</v>
      </c>
      <c r="P54" s="300"/>
      <c r="Q54" s="300">
        <v>1.5191966353083028</v>
      </c>
      <c r="R54" s="300">
        <v>1.6661179450265854E-2</v>
      </c>
      <c r="S54" s="300">
        <v>0.68007905209771147</v>
      </c>
      <c r="T54" s="300">
        <f t="shared" ref="T54:T55" si="77">SUM(Q54:S54)</f>
        <v>2.2159368668562802</v>
      </c>
      <c r="U54" s="300"/>
      <c r="V54" s="300">
        <v>1.436254965003197</v>
      </c>
      <c r="W54" s="300">
        <v>1.6160393418029575E-2</v>
      </c>
      <c r="X54" s="300">
        <v>0.65853603177155151</v>
      </c>
      <c r="Y54" s="300">
        <f t="shared" ref="Y54:Y55" si="78">SUM(V54:X54)</f>
        <v>2.1109513901927781</v>
      </c>
    </row>
    <row r="55" spans="1:25" x14ac:dyDescent="0.2">
      <c r="A55" s="264" t="s">
        <v>363</v>
      </c>
      <c r="B55" s="301">
        <f>SUM(B53:B54)</f>
        <v>2.377319191623581</v>
      </c>
      <c r="C55" s="301">
        <f t="shared" ref="C55" si="79">SUM(C53:C54)</f>
        <v>0.1460622043881574</v>
      </c>
      <c r="D55" s="301">
        <f t="shared" ref="D55" si="80">SUM(D53:D54)</f>
        <v>0.60261860398825962</v>
      </c>
      <c r="E55" s="301">
        <f t="shared" si="74"/>
        <v>3.1259999999999977</v>
      </c>
      <c r="F55" s="301"/>
      <c r="G55" s="301">
        <f>SUM(G53:G54)</f>
        <v>2.9176735485626009</v>
      </c>
      <c r="H55" s="301">
        <f t="shared" ref="H55" si="81">SUM(H53:H54)</f>
        <v>0.19572537065639362</v>
      </c>
      <c r="I55" s="301">
        <f t="shared" ref="I55" si="82">SUM(I53:I54)</f>
        <v>0.53660108078100566</v>
      </c>
      <c r="J55" s="301">
        <f t="shared" si="75"/>
        <v>3.65</v>
      </c>
      <c r="K55" s="301"/>
      <c r="L55" s="301">
        <f>SUM(L53:L54)</f>
        <v>2.1237146711630599</v>
      </c>
      <c r="M55" s="301">
        <f t="shared" ref="M55" si="83">SUM(M53:M54)</f>
        <v>0.12834536256406806</v>
      </c>
      <c r="N55" s="301">
        <f t="shared" ref="N55" si="84">SUM(N53:N54)</f>
        <v>0.72093996627287582</v>
      </c>
      <c r="O55" s="301">
        <f t="shared" si="76"/>
        <v>2.9730000000000039</v>
      </c>
      <c r="P55" s="301"/>
      <c r="Q55" s="301">
        <f>SUM(Q53:Q54)</f>
        <v>1.9902536179452537</v>
      </c>
      <c r="R55" s="301">
        <f t="shared" ref="R55" si="85">SUM(R53:R54)</f>
        <v>0.12066732995703815</v>
      </c>
      <c r="S55" s="301">
        <f t="shared" ref="S55" si="86">SUM(S53:S54)</f>
        <v>0.68007905209771147</v>
      </c>
      <c r="T55" s="301">
        <f t="shared" si="77"/>
        <v>2.7910000000000035</v>
      </c>
      <c r="U55" s="301"/>
      <c r="V55" s="301">
        <f>SUM(V53:V54)</f>
        <v>1.8958161528304842</v>
      </c>
      <c r="W55" s="301">
        <f t="shared" ref="W55" si="87">SUM(W53:W54)</f>
        <v>0.11564781539796452</v>
      </c>
      <c r="X55" s="301">
        <f t="shared" ref="X55" si="88">SUM(X53:X54)</f>
        <v>0.65853603177155151</v>
      </c>
      <c r="Y55" s="301">
        <f t="shared" si="78"/>
        <v>2.67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0.96986187844495864</v>
      </c>
      <c r="C62" s="300">
        <v>0.30402762431121755</v>
      </c>
      <c r="D62" s="300">
        <v>0.12220718232126214</v>
      </c>
      <c r="E62" s="300">
        <f>SUM(B62:D62)</f>
        <v>1.3960966850774383</v>
      </c>
      <c r="F62" s="300"/>
      <c r="G62" s="300">
        <v>0.89546599653475434</v>
      </c>
      <c r="H62" s="300">
        <v>0.3222566357803251</v>
      </c>
      <c r="I62" s="300">
        <v>0.28012250667754141</v>
      </c>
      <c r="J62" s="300">
        <f>SUM(G62:I62)</f>
        <v>1.4978451389926208</v>
      </c>
      <c r="K62" s="300"/>
      <c r="L62" s="300">
        <v>0.93046221744432478</v>
      </c>
      <c r="M62" s="300">
        <v>0.31649761815762767</v>
      </c>
      <c r="N62" s="300">
        <v>1.7897861012439228E-2</v>
      </c>
      <c r="O62" s="300">
        <f>SUM(L62:N62)</f>
        <v>1.2648576966143916</v>
      </c>
      <c r="P62" s="300"/>
      <c r="Q62" s="300">
        <v>1.031820416972673</v>
      </c>
      <c r="R62" s="300">
        <v>0.3416578553826975</v>
      </c>
      <c r="S62" s="300">
        <v>1.9171182265960256E-2</v>
      </c>
      <c r="T62" s="300">
        <f>SUM(Q62:S62)</f>
        <v>1.3926494546213306</v>
      </c>
      <c r="U62" s="300"/>
      <c r="V62" s="300">
        <v>1.2244615384756883</v>
      </c>
      <c r="W62" s="300">
        <v>0.38492307692402311</v>
      </c>
      <c r="X62" s="300">
        <v>2.0307692307734933E-2</v>
      </c>
      <c r="Y62" s="300">
        <f>SUM(V62:X62)</f>
        <v>1.6296923077074463</v>
      </c>
    </row>
    <row r="63" spans="1:25" x14ac:dyDescent="0.2">
      <c r="A63" s="260" t="s">
        <v>364</v>
      </c>
      <c r="B63" s="300">
        <v>3.5547845303911232</v>
      </c>
      <c r="C63" s="300">
        <v>0.11211878453143743</v>
      </c>
      <c r="D63" s="300">
        <v>0</v>
      </c>
      <c r="E63" s="300">
        <f t="shared" ref="E63:E64" si="89">SUM(B63:D63)</f>
        <v>3.6669033149225605</v>
      </c>
      <c r="F63" s="300"/>
      <c r="G63" s="300">
        <v>4.1071515627486397</v>
      </c>
      <c r="H63" s="300">
        <v>0.13056949898022563</v>
      </c>
      <c r="I63" s="300">
        <v>0.16043379927851456</v>
      </c>
      <c r="J63" s="300">
        <f t="shared" ref="J63:J64" si="90">SUM(G63:I63)</f>
        <v>4.39815486100738</v>
      </c>
      <c r="K63" s="300"/>
      <c r="L63" s="300">
        <v>3.2950188679294987</v>
      </c>
      <c r="M63" s="300">
        <v>0.11803526060209914</v>
      </c>
      <c r="N63" s="300">
        <v>0.17308817485401592</v>
      </c>
      <c r="O63" s="300">
        <f t="shared" ref="O63:O64" si="91">SUM(L63:N63)</f>
        <v>3.5861423033856141</v>
      </c>
      <c r="P63" s="300"/>
      <c r="Q63" s="300">
        <v>3.4918939127294748</v>
      </c>
      <c r="R63" s="300">
        <v>0.12643851161225003</v>
      </c>
      <c r="S63" s="300">
        <v>0.17801812103695136</v>
      </c>
      <c r="T63" s="300">
        <f t="shared" ref="T63:T64" si="92">SUM(Q63:S63)</f>
        <v>3.7963505453786763</v>
      </c>
      <c r="U63" s="300"/>
      <c r="V63" s="300">
        <v>3.7956923076806492</v>
      </c>
      <c r="W63" s="300">
        <v>0.13938461538539443</v>
      </c>
      <c r="X63" s="300">
        <v>0.18023076922650674</v>
      </c>
      <c r="Y63" s="300">
        <f t="shared" ref="Y63:Y64" si="93">SUM(V63:X63)</f>
        <v>4.11530769229255</v>
      </c>
    </row>
    <row r="64" spans="1:25" x14ac:dyDescent="0.2">
      <c r="A64" s="264" t="s">
        <v>363</v>
      </c>
      <c r="B64" s="301">
        <f>SUM(B62:B63)</f>
        <v>4.524646408836082</v>
      </c>
      <c r="C64" s="301">
        <f t="shared" ref="C64" si="94">SUM(C62:C63)</f>
        <v>0.41614640884265497</v>
      </c>
      <c r="D64" s="301">
        <f t="shared" ref="D64" si="95">SUM(D62:D63)</f>
        <v>0.12220718232126214</v>
      </c>
      <c r="E64" s="301">
        <f t="shared" si="89"/>
        <v>5.0629999999999997</v>
      </c>
      <c r="F64" s="301"/>
      <c r="G64" s="301">
        <f>SUM(G62:G63)</f>
        <v>5.0026175592833937</v>
      </c>
      <c r="H64" s="301">
        <f t="shared" ref="H64" si="96">SUM(H62:H63)</f>
        <v>0.45282613476055072</v>
      </c>
      <c r="I64" s="301">
        <f t="shared" ref="I64" si="97">SUM(I62:I63)</f>
        <v>0.44055630595605599</v>
      </c>
      <c r="J64" s="301">
        <f t="shared" si="90"/>
        <v>5.8960000000000008</v>
      </c>
      <c r="K64" s="301"/>
      <c r="L64" s="301">
        <f>SUM(L62:L63)</f>
        <v>4.2254810853738238</v>
      </c>
      <c r="M64" s="301">
        <f t="shared" ref="M64" si="98">SUM(M62:M63)</f>
        <v>0.43453287875972679</v>
      </c>
      <c r="N64" s="301">
        <f t="shared" ref="N64" si="99">SUM(N62:N63)</f>
        <v>0.19098603586645516</v>
      </c>
      <c r="O64" s="301">
        <f t="shared" si="91"/>
        <v>4.8510000000000062</v>
      </c>
      <c r="P64" s="301"/>
      <c r="Q64" s="301">
        <f>SUM(Q62:Q63)</f>
        <v>4.5237143297021483</v>
      </c>
      <c r="R64" s="301">
        <f t="shared" ref="R64" si="100">SUM(R62:R63)</f>
        <v>0.4680963669949475</v>
      </c>
      <c r="S64" s="301">
        <f t="shared" ref="S64" si="101">SUM(S62:S63)</f>
        <v>0.19718930330291162</v>
      </c>
      <c r="T64" s="301">
        <f t="shared" si="92"/>
        <v>5.1890000000000072</v>
      </c>
      <c r="U64" s="301"/>
      <c r="V64" s="301">
        <f>SUM(V62:V63)</f>
        <v>5.0201538461563375</v>
      </c>
      <c r="W64" s="301">
        <f t="shared" ref="W64" si="102">SUM(W62:W63)</f>
        <v>0.52430769230941754</v>
      </c>
      <c r="X64" s="301">
        <f t="shared" ref="X64" si="103">SUM(X62:X63)</f>
        <v>0.20053846153424168</v>
      </c>
      <c r="Y64" s="301">
        <f t="shared" si="93"/>
        <v>5.7449999999999966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4.263407674582635</v>
      </c>
      <c r="C71" s="300">
        <v>3.2859801337515244</v>
      </c>
      <c r="D71" s="300">
        <v>0.11622921040388105</v>
      </c>
      <c r="E71" s="300">
        <f>SUM(B71:D71)</f>
        <v>7.6656170187380406</v>
      </c>
      <c r="F71" s="300"/>
      <c r="G71" s="300">
        <v>4.8833900025414758</v>
      </c>
      <c r="H71" s="300">
        <v>3.4275878323442734</v>
      </c>
      <c r="I71" s="300">
        <v>0.39985782201950248</v>
      </c>
      <c r="J71" s="300">
        <f>SUM(G71:I71)</f>
        <v>8.7108356569052514</v>
      </c>
      <c r="K71" s="300"/>
      <c r="L71" s="300">
        <v>4.9340966958894166</v>
      </c>
      <c r="M71" s="300">
        <v>3.5095334876731945</v>
      </c>
      <c r="N71" s="300">
        <v>1.037944699228998</v>
      </c>
      <c r="O71" s="300">
        <f>SUM(L71:N71)</f>
        <v>9.4815748827916089</v>
      </c>
      <c r="P71" s="300"/>
      <c r="Q71" s="300">
        <v>5.3068940174819206</v>
      </c>
      <c r="R71" s="300">
        <v>3.7996620158022072</v>
      </c>
      <c r="S71" s="300">
        <v>1.1213288279661859</v>
      </c>
      <c r="T71" s="300">
        <f>SUM(Q71:S71)</f>
        <v>10.227884861250315</v>
      </c>
      <c r="U71" s="300"/>
      <c r="V71" s="300">
        <v>5.8499540644271093</v>
      </c>
      <c r="W71" s="300">
        <v>4.235206319709369</v>
      </c>
      <c r="X71" s="300">
        <v>1.271109788040705</v>
      </c>
      <c r="Y71" s="300">
        <f>SUM(V71:X71)</f>
        <v>11.356270172177185</v>
      </c>
    </row>
    <row r="72" spans="1:25" x14ac:dyDescent="0.2">
      <c r="A72" s="260" t="s">
        <v>364</v>
      </c>
      <c r="B72" s="300">
        <v>30.316285383665441</v>
      </c>
      <c r="C72" s="300">
        <v>1.288040085960068</v>
      </c>
      <c r="D72" s="300">
        <v>21.707057511636378</v>
      </c>
      <c r="E72" s="300">
        <f t="shared" ref="E72:E73" si="104">SUM(B72:D72)</f>
        <v>53.311382981261886</v>
      </c>
      <c r="F72" s="300"/>
      <c r="G72" s="300">
        <v>28.957369667576881</v>
      </c>
      <c r="H72" s="300">
        <v>0.98612790319967547</v>
      </c>
      <c r="I72" s="300">
        <v>17.862666772318111</v>
      </c>
      <c r="J72" s="300">
        <f t="shared" ref="J72:J73" si="105">SUM(G72:I72)</f>
        <v>47.806164343094665</v>
      </c>
      <c r="K72" s="300"/>
      <c r="L72" s="300">
        <v>28.11191035969291</v>
      </c>
      <c r="M72" s="300">
        <v>2.1939408516185241</v>
      </c>
      <c r="N72" s="300">
        <v>22.283573905896816</v>
      </c>
      <c r="O72" s="300">
        <f t="shared" ref="O72:O73" si="106">SUM(L72:N72)</f>
        <v>52.589425117208251</v>
      </c>
      <c r="P72" s="300"/>
      <c r="Q72" s="300">
        <v>29.725927274485681</v>
      </c>
      <c r="R72" s="300">
        <v>2.3921979256354526</v>
      </c>
      <c r="S72" s="300">
        <v>24.102989938628507</v>
      </c>
      <c r="T72" s="300">
        <f t="shared" ref="T72:T73" si="107">SUM(Q72:S72)</f>
        <v>56.221115138749639</v>
      </c>
      <c r="U72" s="300"/>
      <c r="V72" s="300">
        <v>31.303927570294594</v>
      </c>
      <c r="W72" s="300">
        <v>2.6960676918399331</v>
      </c>
      <c r="X72" s="300">
        <v>26.789734565688281</v>
      </c>
      <c r="Y72" s="300">
        <f t="shared" ref="Y72:Y73" si="108">SUM(V72:X72)</f>
        <v>60.789729827822811</v>
      </c>
    </row>
    <row r="73" spans="1:25" x14ac:dyDescent="0.2">
      <c r="A73" s="264" t="s">
        <v>363</v>
      </c>
      <c r="B73" s="301">
        <f>SUM(B71:B72)</f>
        <v>34.579693058248075</v>
      </c>
      <c r="C73" s="301">
        <f t="shared" ref="C73" si="109">SUM(C71:C72)</f>
        <v>4.574020219711592</v>
      </c>
      <c r="D73" s="301">
        <f t="shared" ref="D73" si="110">SUM(D71:D72)</f>
        <v>21.823286722040258</v>
      </c>
      <c r="E73" s="301">
        <f t="shared" si="104"/>
        <v>60.976999999999926</v>
      </c>
      <c r="F73" s="301"/>
      <c r="G73" s="301">
        <f>SUM(G71:G72)</f>
        <v>33.840759670118359</v>
      </c>
      <c r="H73" s="301">
        <f t="shared" ref="H73" si="111">SUM(H71:H72)</f>
        <v>4.4137157355439491</v>
      </c>
      <c r="I73" s="301">
        <f t="shared" ref="I73" si="112">SUM(I71:I72)</f>
        <v>18.262524594337613</v>
      </c>
      <c r="J73" s="301">
        <f t="shared" si="105"/>
        <v>56.516999999999918</v>
      </c>
      <c r="K73" s="301"/>
      <c r="L73" s="301">
        <f>SUM(L71:L72)</f>
        <v>33.046007055582329</v>
      </c>
      <c r="M73" s="301">
        <f t="shared" ref="M73" si="113">SUM(M71:M72)</f>
        <v>5.7034743392917182</v>
      </c>
      <c r="N73" s="301">
        <f t="shared" ref="N73" si="114">SUM(N71:N72)</f>
        <v>23.321518605125814</v>
      </c>
      <c r="O73" s="301">
        <f t="shared" si="106"/>
        <v>62.070999999999856</v>
      </c>
      <c r="P73" s="301"/>
      <c r="Q73" s="301">
        <f>SUM(Q71:Q72)</f>
        <v>35.032821291967601</v>
      </c>
      <c r="R73" s="301">
        <f t="shared" ref="R73" si="115">SUM(R71:R72)</f>
        <v>6.1918599414376594</v>
      </c>
      <c r="S73" s="301">
        <f t="shared" ref="S73" si="116">SUM(S71:S72)</f>
        <v>25.224318766594692</v>
      </c>
      <c r="T73" s="301">
        <f t="shared" si="107"/>
        <v>66.448999999999955</v>
      </c>
      <c r="U73" s="301"/>
      <c r="V73" s="301">
        <f>SUM(V71:V72)</f>
        <v>37.153881634721699</v>
      </c>
      <c r="W73" s="301">
        <f t="shared" ref="W73" si="117">SUM(W71:W72)</f>
        <v>6.9312740115493021</v>
      </c>
      <c r="X73" s="301">
        <f t="shared" ref="X73" si="118">SUM(X71:X72)</f>
        <v>28.060844353728985</v>
      </c>
      <c r="Y73" s="301">
        <f t="shared" si="108"/>
        <v>72.145999999999987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21.283500027770383</v>
      </c>
      <c r="C80" s="300">
        <v>32.431829478476125</v>
      </c>
      <c r="D80" s="300">
        <v>3.5148425660697384</v>
      </c>
      <c r="E80" s="300">
        <f>SUM(B80:D80)</f>
        <v>57.230172072316243</v>
      </c>
      <c r="F80" s="300"/>
      <c r="G80" s="300">
        <v>22.015058402877166</v>
      </c>
      <c r="H80" s="300">
        <v>28.490350682851307</v>
      </c>
      <c r="I80" s="300">
        <v>3.7930685375094688</v>
      </c>
      <c r="J80" s="300">
        <f>SUM(G80:I80)</f>
        <v>54.298477623237943</v>
      </c>
      <c r="K80" s="300"/>
      <c r="L80" s="300">
        <v>21.761214155777513</v>
      </c>
      <c r="M80" s="300">
        <v>29.188217739949621</v>
      </c>
      <c r="N80" s="300">
        <v>3.1956769250735255</v>
      </c>
      <c r="O80" s="300">
        <f>SUM(L80:N80)</f>
        <v>54.145108820800658</v>
      </c>
      <c r="P80" s="300"/>
      <c r="Q80" s="300">
        <v>22.815827053381916</v>
      </c>
      <c r="R80" s="300">
        <v>28.193458682037726</v>
      </c>
      <c r="S80" s="300">
        <v>3.3081387392080042</v>
      </c>
      <c r="T80" s="300">
        <f>SUM(Q80:S80)</f>
        <v>54.317424474627643</v>
      </c>
      <c r="U80" s="300"/>
      <c r="V80" s="300">
        <v>24.692937041763589</v>
      </c>
      <c r="W80" s="300">
        <v>26.208174283663169</v>
      </c>
      <c r="X80" s="300">
        <v>3.5258074282827576</v>
      </c>
      <c r="Y80" s="300">
        <f>SUM(V80:X80)</f>
        <v>54.426918753709515</v>
      </c>
    </row>
    <row r="81" spans="1:25" x14ac:dyDescent="0.2">
      <c r="A81" s="260" t="s">
        <v>364</v>
      </c>
      <c r="B81" s="300">
        <v>49.280968509229872</v>
      </c>
      <c r="C81" s="300">
        <v>14.39657819129514</v>
      </c>
      <c r="D81" s="300">
        <v>6.6182812271587617</v>
      </c>
      <c r="E81" s="300">
        <f t="shared" ref="E81:E82" si="119">SUM(B81:D81)</f>
        <v>70.295827927683774</v>
      </c>
      <c r="F81" s="300"/>
      <c r="G81" s="300">
        <v>46.822120467307776</v>
      </c>
      <c r="H81" s="300">
        <v>12.133388740296796</v>
      </c>
      <c r="I81" s="300">
        <v>5.8070131691574005</v>
      </c>
      <c r="J81" s="300">
        <f t="shared" ref="J81:J82" si="120">SUM(G81:I81)</f>
        <v>64.762522376761979</v>
      </c>
      <c r="K81" s="300"/>
      <c r="L81" s="300">
        <v>43.864276523155048</v>
      </c>
      <c r="M81" s="300">
        <v>14.199640188788592</v>
      </c>
      <c r="N81" s="300">
        <v>4.0989744672558679</v>
      </c>
      <c r="O81" s="300">
        <f t="shared" ref="O81:O82" si="121">SUM(L81:N81)</f>
        <v>62.162891179199505</v>
      </c>
      <c r="P81" s="300"/>
      <c r="Q81" s="300">
        <v>45.084150996624615</v>
      </c>
      <c r="R81" s="300">
        <v>14.294110853010471</v>
      </c>
      <c r="S81" s="300">
        <v>4.2103136757370514</v>
      </c>
      <c r="T81" s="300">
        <f t="shared" ref="T81:T82" si="122">SUM(Q81:S81)</f>
        <v>63.588575525372136</v>
      </c>
      <c r="U81" s="300"/>
      <c r="V81" s="300">
        <v>46.471861811396437</v>
      </c>
      <c r="W81" s="300">
        <v>14.436154386984613</v>
      </c>
      <c r="X81" s="300">
        <v>4.3540650479094776</v>
      </c>
      <c r="Y81" s="300">
        <f t="shared" ref="Y81:Y82" si="123">SUM(V81:X81)</f>
        <v>65.262081246290521</v>
      </c>
    </row>
    <row r="82" spans="1:25" x14ac:dyDescent="0.2">
      <c r="A82" s="264" t="s">
        <v>363</v>
      </c>
      <c r="B82" s="301">
        <f>SUM(B80:B81)</f>
        <v>70.564468537000252</v>
      </c>
      <c r="C82" s="301">
        <f t="shared" ref="C82" si="124">SUM(C80:C81)</f>
        <v>46.828407669771266</v>
      </c>
      <c r="D82" s="301">
        <f t="shared" ref="D82" si="125">SUM(D80:D81)</f>
        <v>10.133123793228499</v>
      </c>
      <c r="E82" s="301">
        <f t="shared" si="119"/>
        <v>127.52600000000001</v>
      </c>
      <c r="F82" s="301"/>
      <c r="G82" s="301">
        <f>SUM(G80:G81)</f>
        <v>68.837178870184943</v>
      </c>
      <c r="H82" s="301">
        <f t="shared" ref="H82" si="126">SUM(H80:H81)</f>
        <v>40.623739423148102</v>
      </c>
      <c r="I82" s="301">
        <f t="shared" ref="I82" si="127">SUM(I80:I81)</f>
        <v>9.6000817066668702</v>
      </c>
      <c r="J82" s="301">
        <f t="shared" si="120"/>
        <v>119.06099999999991</v>
      </c>
      <c r="K82" s="301"/>
      <c r="L82" s="301">
        <f>SUM(L80:L81)</f>
        <v>65.625490678932564</v>
      </c>
      <c r="M82" s="301">
        <f t="shared" ref="M82" si="128">SUM(M80:M81)</f>
        <v>43.387857928738214</v>
      </c>
      <c r="N82" s="301">
        <f t="shared" ref="N82" si="129">SUM(N80:N81)</f>
        <v>7.2946513923293939</v>
      </c>
      <c r="O82" s="301">
        <f t="shared" si="121"/>
        <v>116.30800000000018</v>
      </c>
      <c r="P82" s="301"/>
      <c r="Q82" s="301">
        <f>SUM(Q80:Q81)</f>
        <v>67.899978050006524</v>
      </c>
      <c r="R82" s="301">
        <f t="shared" ref="R82" si="130">SUM(R80:R81)</f>
        <v>42.487569535048195</v>
      </c>
      <c r="S82" s="301">
        <f t="shared" ref="S82" si="131">SUM(S80:S81)</f>
        <v>7.518452414945056</v>
      </c>
      <c r="T82" s="301">
        <f t="shared" si="122"/>
        <v>117.90599999999978</v>
      </c>
      <c r="U82" s="301"/>
      <c r="V82" s="301">
        <f>SUM(V80:V81)</f>
        <v>71.164798853160022</v>
      </c>
      <c r="W82" s="301">
        <f t="shared" ref="W82" si="132">SUM(W80:W81)</f>
        <v>40.644328670647781</v>
      </c>
      <c r="X82" s="301">
        <f t="shared" ref="X82" si="133">SUM(X80:X81)</f>
        <v>7.8798724761922347</v>
      </c>
      <c r="Y82" s="301">
        <f t="shared" si="123"/>
        <v>119.68900000000004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4.7399761441035189</v>
      </c>
      <c r="C89" s="300">
        <v>2.9688009615578488</v>
      </c>
      <c r="D89" s="300">
        <v>0.15485833902538346</v>
      </c>
      <c r="E89" s="300">
        <f>SUM(B89:D89)</f>
        <v>7.8636354446867509</v>
      </c>
      <c r="F89" s="300"/>
      <c r="G89" s="300">
        <v>5.4422877678646504</v>
      </c>
      <c r="H89" s="300">
        <v>3.1806153378208499</v>
      </c>
      <c r="I89" s="300">
        <v>0.62879951241507215</v>
      </c>
      <c r="J89" s="300">
        <f>SUM(G89:I89)</f>
        <v>9.2517026181005733</v>
      </c>
      <c r="K89" s="300"/>
      <c r="L89" s="300">
        <v>5.3445654506745832</v>
      </c>
      <c r="M89" s="300">
        <v>2.7483103535062443</v>
      </c>
      <c r="N89" s="300">
        <v>1.0679229628727842</v>
      </c>
      <c r="O89" s="300">
        <f>SUM(L89:N89)</f>
        <v>9.1607987670536115</v>
      </c>
      <c r="P89" s="300"/>
      <c r="Q89" s="300">
        <v>5.7955008130223478</v>
      </c>
      <c r="R89" s="300">
        <v>3.0369999887666919</v>
      </c>
      <c r="S89" s="300">
        <v>1.118373403006508</v>
      </c>
      <c r="T89" s="300">
        <f>SUM(Q89:S89)</f>
        <v>9.9508742047955483</v>
      </c>
      <c r="U89" s="300"/>
      <c r="V89" s="300">
        <v>6.07426948363993</v>
      </c>
      <c r="W89" s="300">
        <v>3.303309568692526</v>
      </c>
      <c r="X89" s="300">
        <v>1.1238746554194547</v>
      </c>
      <c r="Y89" s="300">
        <f>SUM(V89:X89)</f>
        <v>10.50145370775191</v>
      </c>
    </row>
    <row r="90" spans="1:25" x14ac:dyDescent="0.2">
      <c r="A90" s="260" t="s">
        <v>364</v>
      </c>
      <c r="B90" s="300">
        <v>21.919965737547813</v>
      </c>
      <c r="C90" s="300">
        <v>2.3652084937214388</v>
      </c>
      <c r="D90" s="300">
        <v>5.4601903240439791</v>
      </c>
      <c r="E90" s="300">
        <f t="shared" ref="E90:E91" si="134">SUM(B90:D90)</f>
        <v>29.74536455531323</v>
      </c>
      <c r="F90" s="300"/>
      <c r="G90" s="300">
        <v>21.877371759334487</v>
      </c>
      <c r="H90" s="300">
        <v>2.3544996579156856</v>
      </c>
      <c r="I90" s="300">
        <v>7.0784259646493375</v>
      </c>
      <c r="J90" s="300">
        <f t="shared" ref="J90:J91" si="135">SUM(G90:I90)</f>
        <v>31.31029738189951</v>
      </c>
      <c r="K90" s="300"/>
      <c r="L90" s="300">
        <v>20.505063866238377</v>
      </c>
      <c r="M90" s="300">
        <v>2.877498385277244</v>
      </c>
      <c r="N90" s="300">
        <v>6.5836389814307266</v>
      </c>
      <c r="O90" s="300">
        <f t="shared" ref="O90:O91" si="136">SUM(L90:N90)</f>
        <v>29.96620123294635</v>
      </c>
      <c r="P90" s="300"/>
      <c r="Q90" s="300">
        <v>21.319122570151379</v>
      </c>
      <c r="R90" s="300">
        <v>3.0190323007996569</v>
      </c>
      <c r="S90" s="300">
        <v>7.0739709242533779</v>
      </c>
      <c r="T90" s="300">
        <f t="shared" ref="T90:T91" si="137">SUM(Q90:S90)</f>
        <v>31.412125795204414</v>
      </c>
      <c r="U90" s="300"/>
      <c r="V90" s="300">
        <v>20.994682270581297</v>
      </c>
      <c r="W90" s="300">
        <v>3.1374358139307743</v>
      </c>
      <c r="X90" s="300">
        <v>7.4764282077360482</v>
      </c>
      <c r="Y90" s="300">
        <f t="shared" ref="Y90:Y91" si="138">SUM(V90:X90)</f>
        <v>31.608546292248121</v>
      </c>
    </row>
    <row r="91" spans="1:25" x14ac:dyDescent="0.2">
      <c r="A91" s="264" t="s">
        <v>363</v>
      </c>
      <c r="B91" s="301">
        <f>SUM(B89:B90)</f>
        <v>26.659941881651331</v>
      </c>
      <c r="C91" s="301">
        <f t="shared" ref="C91" si="139">SUM(C89:C90)</f>
        <v>5.334009455279288</v>
      </c>
      <c r="D91" s="301">
        <f t="shared" ref="D91" si="140">SUM(D89:D90)</f>
        <v>5.6150486630693628</v>
      </c>
      <c r="E91" s="301">
        <f t="shared" si="134"/>
        <v>37.60899999999998</v>
      </c>
      <c r="F91" s="301"/>
      <c r="G91" s="301">
        <f>SUM(G89:G90)</f>
        <v>27.319659527199136</v>
      </c>
      <c r="H91" s="301">
        <f t="shared" ref="H91" si="141">SUM(H89:H90)</f>
        <v>5.5351149957365351</v>
      </c>
      <c r="I91" s="301">
        <f t="shared" ref="I91" si="142">SUM(I89:I90)</f>
        <v>7.7072254770644095</v>
      </c>
      <c r="J91" s="301">
        <f t="shared" si="135"/>
        <v>40.562000000000083</v>
      </c>
      <c r="K91" s="301"/>
      <c r="L91" s="301">
        <f>SUM(L89:L90)</f>
        <v>25.84962931691296</v>
      </c>
      <c r="M91" s="301">
        <f t="shared" ref="M91" si="143">SUM(M89:M90)</f>
        <v>5.6258087387834887</v>
      </c>
      <c r="N91" s="301">
        <f t="shared" ref="N91" si="144">SUM(N89:N90)</f>
        <v>7.651561944303511</v>
      </c>
      <c r="O91" s="301">
        <f t="shared" si="136"/>
        <v>39.12699999999996</v>
      </c>
      <c r="P91" s="301"/>
      <c r="Q91" s="301">
        <f>SUM(Q89:Q90)</f>
        <v>27.114623383173726</v>
      </c>
      <c r="R91" s="301">
        <f t="shared" ref="R91" si="145">SUM(R89:R90)</f>
        <v>6.0560322895663488</v>
      </c>
      <c r="S91" s="301">
        <f t="shared" ref="S91" si="146">SUM(S89:S90)</f>
        <v>8.1923443272598853</v>
      </c>
      <c r="T91" s="301">
        <f t="shared" si="137"/>
        <v>41.362999999999957</v>
      </c>
      <c r="U91" s="301"/>
      <c r="V91" s="301">
        <f>SUM(V89:V90)</f>
        <v>27.068951754221228</v>
      </c>
      <c r="W91" s="301">
        <f t="shared" ref="W91" si="147">SUM(W89:W90)</f>
        <v>6.4407453826232999</v>
      </c>
      <c r="X91" s="301">
        <f t="shared" ref="X91" si="148">SUM(X89:X90)</f>
        <v>8.6003028631555036</v>
      </c>
      <c r="Y91" s="301">
        <f t="shared" si="138"/>
        <v>42.110000000000035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9.4351486808763028</v>
      </c>
      <c r="C98" s="300">
        <v>19.131288362405808</v>
      </c>
      <c r="D98" s="300">
        <v>0.65866351704743553</v>
      </c>
      <c r="E98" s="300">
        <f>SUM(B98:D98)</f>
        <v>29.225100560329548</v>
      </c>
      <c r="F98" s="300"/>
      <c r="G98" s="300">
        <v>10.754494079453861</v>
      </c>
      <c r="H98" s="300">
        <v>21.131687636460782</v>
      </c>
      <c r="I98" s="300">
        <v>2.1034504168316523</v>
      </c>
      <c r="J98" s="300">
        <f>SUM(G98:I98)</f>
        <v>33.989632132746294</v>
      </c>
      <c r="K98" s="300"/>
      <c r="L98" s="300">
        <v>9.2536106641491447</v>
      </c>
      <c r="M98" s="300">
        <v>21.615536434339635</v>
      </c>
      <c r="N98" s="300">
        <v>1.9618450372846767</v>
      </c>
      <c r="O98" s="300">
        <f>SUM(L98:N98)</f>
        <v>32.830992135773457</v>
      </c>
      <c r="P98" s="300"/>
      <c r="Q98" s="300">
        <v>9.606172126100839</v>
      </c>
      <c r="R98" s="300">
        <v>22.430741580484582</v>
      </c>
      <c r="S98" s="300">
        <v>2.1021205669678911</v>
      </c>
      <c r="T98" s="300">
        <f>SUM(Q98:S98)</f>
        <v>34.139034273553314</v>
      </c>
      <c r="U98" s="300"/>
      <c r="V98" s="300">
        <v>10.633505364930281</v>
      </c>
      <c r="W98" s="300">
        <v>24.569635183920919</v>
      </c>
      <c r="X98" s="300">
        <v>2.3074478738169972</v>
      </c>
      <c r="Y98" s="300">
        <f>SUM(V98:X98)</f>
        <v>37.510588422668199</v>
      </c>
    </row>
    <row r="99" spans="1:25" x14ac:dyDescent="0.2">
      <c r="A99" s="260" t="s">
        <v>364</v>
      </c>
      <c r="B99" s="300">
        <v>12.510777384453073</v>
      </c>
      <c r="C99" s="300">
        <v>11.328364434110288</v>
      </c>
      <c r="D99" s="300">
        <v>2.0537576211070738</v>
      </c>
      <c r="E99" s="300">
        <f t="shared" ref="E99:E100" si="149">SUM(B99:D99)</f>
        <v>25.892899439670437</v>
      </c>
      <c r="F99" s="300"/>
      <c r="G99" s="300">
        <v>11.13636794235898</v>
      </c>
      <c r="H99" s="300">
        <v>10.968011875739478</v>
      </c>
      <c r="I99" s="300">
        <v>0.99698804915518813</v>
      </c>
      <c r="J99" s="300">
        <f t="shared" ref="J99:J100" si="150">SUM(G99:I99)</f>
        <v>23.101367867253646</v>
      </c>
      <c r="K99" s="300"/>
      <c r="L99" s="300">
        <v>10.158224999319357</v>
      </c>
      <c r="M99" s="300">
        <v>12.570814094214869</v>
      </c>
      <c r="N99" s="300">
        <v>2.0459687706923315</v>
      </c>
      <c r="O99" s="300">
        <f t="shared" ref="O99:O100" si="151">SUM(L99:N99)</f>
        <v>24.775007864226559</v>
      </c>
      <c r="P99" s="300"/>
      <c r="Q99" s="300">
        <v>10.562489351200163</v>
      </c>
      <c r="R99" s="300">
        <v>12.861549346975741</v>
      </c>
      <c r="S99" s="300">
        <v>2.1729270282707991</v>
      </c>
      <c r="T99" s="300">
        <f t="shared" ref="T99:T100" si="152">SUM(Q99:S99)</f>
        <v>25.596965726446705</v>
      </c>
      <c r="U99" s="300"/>
      <c r="V99" s="300">
        <v>11.80509577406316</v>
      </c>
      <c r="W99" s="300">
        <v>14.135615313157382</v>
      </c>
      <c r="X99" s="300">
        <v>2.3927004901114226</v>
      </c>
      <c r="Y99" s="300">
        <f t="shared" ref="Y99:Y100" si="153">SUM(V99:X99)</f>
        <v>28.333411577331965</v>
      </c>
    </row>
    <row r="100" spans="1:25" x14ac:dyDescent="0.2">
      <c r="A100" s="264" t="s">
        <v>363</v>
      </c>
      <c r="B100" s="301">
        <f>SUM(B98:B99)</f>
        <v>21.945926065329374</v>
      </c>
      <c r="C100" s="301">
        <f t="shared" ref="C100" si="154">SUM(C98:C99)</f>
        <v>30.459652796516096</v>
      </c>
      <c r="D100" s="301">
        <f t="shared" ref="D100" si="155">SUM(D98:D99)</f>
        <v>2.7124211381545091</v>
      </c>
      <c r="E100" s="301">
        <f t="shared" si="149"/>
        <v>55.117999999999981</v>
      </c>
      <c r="F100" s="301"/>
      <c r="G100" s="301">
        <f>SUM(G98:G99)</f>
        <v>21.890862021812843</v>
      </c>
      <c r="H100" s="301">
        <f t="shared" ref="H100" si="156">SUM(H98:H99)</f>
        <v>32.09969951220026</v>
      </c>
      <c r="I100" s="301">
        <f t="shared" ref="I100" si="157">SUM(I98:I99)</f>
        <v>3.1004384659868407</v>
      </c>
      <c r="J100" s="301">
        <f t="shared" si="150"/>
        <v>57.090999999999944</v>
      </c>
      <c r="K100" s="301"/>
      <c r="L100" s="301">
        <f>SUM(L98:L99)</f>
        <v>19.411835663468501</v>
      </c>
      <c r="M100" s="301">
        <f t="shared" ref="M100" si="158">SUM(M98:M99)</f>
        <v>34.186350528554506</v>
      </c>
      <c r="N100" s="301">
        <f t="shared" ref="N100" si="159">SUM(N98:N99)</f>
        <v>4.0078138079770085</v>
      </c>
      <c r="O100" s="301">
        <f t="shared" si="151"/>
        <v>57.606000000000016</v>
      </c>
      <c r="P100" s="301"/>
      <c r="Q100" s="301">
        <f>SUM(Q98:Q99)</f>
        <v>20.168661477301001</v>
      </c>
      <c r="R100" s="301">
        <f t="shared" ref="R100" si="160">SUM(R98:R99)</f>
        <v>35.292290927460321</v>
      </c>
      <c r="S100" s="301">
        <f t="shared" ref="S100" si="161">SUM(S98:S99)</f>
        <v>4.2750475952386902</v>
      </c>
      <c r="T100" s="301">
        <f t="shared" si="152"/>
        <v>59.736000000000011</v>
      </c>
      <c r="U100" s="301"/>
      <c r="V100" s="301">
        <f>SUM(V98:V99)</f>
        <v>22.438601138993441</v>
      </c>
      <c r="W100" s="301">
        <f t="shared" ref="W100" si="162">SUM(W98:W99)</f>
        <v>38.705250497078303</v>
      </c>
      <c r="X100" s="301">
        <f t="shared" ref="X100" si="163">SUM(X98:X99)</f>
        <v>4.7001483639284203</v>
      </c>
      <c r="Y100" s="301">
        <f t="shared" si="153"/>
        <v>65.844000000000165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1.5491389800635278</v>
      </c>
      <c r="C107" s="300">
        <v>1.2006627270871975</v>
      </c>
      <c r="D107" s="300">
        <v>0.87199080761416092</v>
      </c>
      <c r="E107" s="300">
        <f>SUM(B107:D107)</f>
        <v>3.621792514764886</v>
      </c>
      <c r="F107" s="300"/>
      <c r="G107" s="300">
        <v>1.2391762399271606</v>
      </c>
      <c r="H107" s="300">
        <v>0.84832083649991807</v>
      </c>
      <c r="I107" s="300">
        <v>0.36673797895184262</v>
      </c>
      <c r="J107" s="300">
        <f>SUM(G107:I107)</f>
        <v>2.4542350553789216</v>
      </c>
      <c r="K107" s="300"/>
      <c r="L107" s="300">
        <v>1.5634077782066536</v>
      </c>
      <c r="M107" s="300">
        <v>0.71343280708286438</v>
      </c>
      <c r="N107" s="300">
        <v>0.38212841740708509</v>
      </c>
      <c r="O107" s="300">
        <f>SUM(L107:N107)</f>
        <v>2.6589690026966033</v>
      </c>
      <c r="P107" s="300"/>
      <c r="Q107" s="300">
        <v>1.5123160725114317</v>
      </c>
      <c r="R107" s="300">
        <v>0.70055958307547939</v>
      </c>
      <c r="S107" s="300">
        <v>0.36601520282154076</v>
      </c>
      <c r="T107" s="300">
        <f>SUM(Q107:S107)</f>
        <v>2.5788908584084522</v>
      </c>
      <c r="U107" s="300"/>
      <c r="V107" s="300">
        <v>1.5030344456243852</v>
      </c>
      <c r="W107" s="300">
        <v>0.69198542038530719</v>
      </c>
      <c r="X107" s="300">
        <v>0.34513131755398957</v>
      </c>
      <c r="Y107" s="300">
        <f>SUM(V107:X107)</f>
        <v>2.5401511835636819</v>
      </c>
    </row>
    <row r="108" spans="1:25" x14ac:dyDescent="0.2">
      <c r="A108" s="260" t="s">
        <v>364</v>
      </c>
      <c r="B108" s="300">
        <v>1.9986373385730682</v>
      </c>
      <c r="C108" s="300">
        <v>0.6257369227396411</v>
      </c>
      <c r="D108" s="300">
        <v>1.0658332239224106</v>
      </c>
      <c r="E108" s="300">
        <f t="shared" ref="E108:E109" si="164">SUM(B108:D108)</f>
        <v>3.6902074852351197</v>
      </c>
      <c r="F108" s="300"/>
      <c r="G108" s="300">
        <v>1.9718865653111253</v>
      </c>
      <c r="H108" s="300">
        <v>0.26433462887883535</v>
      </c>
      <c r="I108" s="300">
        <v>0.87454375043111132</v>
      </c>
      <c r="J108" s="300">
        <f t="shared" ref="J108:J109" si="165">SUM(G108:I108)</f>
        <v>3.1107649446210717</v>
      </c>
      <c r="K108" s="300"/>
      <c r="L108" s="300">
        <v>1.8084251058767706</v>
      </c>
      <c r="M108" s="300">
        <v>0.49193107431685695</v>
      </c>
      <c r="N108" s="300">
        <v>0.95067481710976609</v>
      </c>
      <c r="O108" s="300">
        <f t="shared" ref="O108:O109" si="166">SUM(L108:N108)</f>
        <v>3.2510309973033937</v>
      </c>
      <c r="P108" s="300"/>
      <c r="Q108" s="300">
        <v>1.7417669786526124</v>
      </c>
      <c r="R108" s="300">
        <v>0.49895558652879329</v>
      </c>
      <c r="S108" s="300">
        <v>0.92638657641014266</v>
      </c>
      <c r="T108" s="300">
        <f t="shared" ref="T108:T109" si="167">SUM(Q108:S108)</f>
        <v>3.1671091415915482</v>
      </c>
      <c r="U108" s="300"/>
      <c r="V108" s="300">
        <v>1.6984748644339067</v>
      </c>
      <c r="W108" s="300">
        <v>0.52449240714638312</v>
      </c>
      <c r="X108" s="300">
        <v>0.92188154485601415</v>
      </c>
      <c r="Y108" s="300">
        <f t="shared" ref="Y108:Y109" si="168">SUM(V108:X108)</f>
        <v>3.144848816436304</v>
      </c>
    </row>
    <row r="109" spans="1:25" x14ac:dyDescent="0.2">
      <c r="A109" s="264" t="s">
        <v>363</v>
      </c>
      <c r="B109" s="301">
        <f>SUM(B107:B108)</f>
        <v>3.547776318636596</v>
      </c>
      <c r="C109" s="301">
        <f t="shared" ref="C109" si="169">SUM(C107:C108)</f>
        <v>1.8263996498268384</v>
      </c>
      <c r="D109" s="301">
        <f t="shared" ref="D109" si="170">SUM(D107:D108)</f>
        <v>1.9378240315365716</v>
      </c>
      <c r="E109" s="301">
        <f t="shared" si="164"/>
        <v>7.3120000000000065</v>
      </c>
      <c r="F109" s="301"/>
      <c r="G109" s="301">
        <f>SUM(G107:G108)</f>
        <v>3.2110628052382859</v>
      </c>
      <c r="H109" s="301">
        <f t="shared" ref="H109" si="171">SUM(H107:H108)</f>
        <v>1.1126554653787535</v>
      </c>
      <c r="I109" s="301">
        <f t="shared" ref="I109" si="172">SUM(I107:I108)</f>
        <v>1.2412817293829539</v>
      </c>
      <c r="J109" s="301">
        <f t="shared" si="165"/>
        <v>5.5649999999999933</v>
      </c>
      <c r="K109" s="301"/>
      <c r="L109" s="301">
        <f>SUM(L107:L108)</f>
        <v>3.3718328840834242</v>
      </c>
      <c r="M109" s="301">
        <f t="shared" ref="M109" si="173">SUM(M107:M108)</f>
        <v>1.2053638813997214</v>
      </c>
      <c r="N109" s="301">
        <f t="shared" ref="N109" si="174">SUM(N107:N108)</f>
        <v>1.3328032345168512</v>
      </c>
      <c r="O109" s="301">
        <f t="shared" si="166"/>
        <v>5.9099999999999975</v>
      </c>
      <c r="P109" s="301"/>
      <c r="Q109" s="301">
        <f>SUM(Q107:Q108)</f>
        <v>3.2540830511640442</v>
      </c>
      <c r="R109" s="301">
        <f t="shared" ref="R109" si="175">SUM(R107:R108)</f>
        <v>1.1995151696042727</v>
      </c>
      <c r="S109" s="301">
        <f t="shared" ref="S109" si="176">SUM(S107:S108)</f>
        <v>1.2924017792316835</v>
      </c>
      <c r="T109" s="301">
        <f t="shared" si="167"/>
        <v>5.7460000000000004</v>
      </c>
      <c r="U109" s="301"/>
      <c r="V109" s="301">
        <f>SUM(V107:V108)</f>
        <v>3.2015093100582916</v>
      </c>
      <c r="W109" s="301">
        <f t="shared" ref="W109" si="177">SUM(W107:W108)</f>
        <v>1.2164778275316903</v>
      </c>
      <c r="X109" s="301">
        <f t="shared" ref="X109" si="178">SUM(X107:X108)</f>
        <v>1.2670128624100037</v>
      </c>
      <c r="Y109" s="301">
        <f t="shared" si="168"/>
        <v>5.6849999999999863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2.6746652886011439</v>
      </c>
      <c r="C116" s="300">
        <v>0.7057032292151203</v>
      </c>
      <c r="D116" s="300">
        <v>0.28628528164279882</v>
      </c>
      <c r="E116" s="300">
        <f>SUM(B116:D116)</f>
        <v>3.6666537994590631</v>
      </c>
      <c r="F116" s="300"/>
      <c r="G116" s="300">
        <v>2.0461998982859497</v>
      </c>
      <c r="H116" s="300">
        <v>1.1651843222627862</v>
      </c>
      <c r="I116" s="300">
        <v>4.0529490379390166E-2</v>
      </c>
      <c r="J116" s="300">
        <f>SUM(G116:I116)</f>
        <v>3.2519137109281262</v>
      </c>
      <c r="K116" s="300"/>
      <c r="L116" s="300">
        <v>2.9639924432950266</v>
      </c>
      <c r="M116" s="300">
        <v>0.71642843820887558</v>
      </c>
      <c r="N116" s="300">
        <v>0.1013740823124788</v>
      </c>
      <c r="O116" s="300">
        <f>SUM(L116:N116)</f>
        <v>3.781794963816381</v>
      </c>
      <c r="P116" s="300"/>
      <c r="Q116" s="300">
        <v>3.1373167745454231</v>
      </c>
      <c r="R116" s="300">
        <v>0.73077876015628018</v>
      </c>
      <c r="S116" s="300">
        <v>0.10633146415523534</v>
      </c>
      <c r="T116" s="300">
        <f>SUM(Q116:S116)</f>
        <v>3.9744269988569387</v>
      </c>
      <c r="U116" s="300"/>
      <c r="V116" s="300">
        <v>3.3972058136884944</v>
      </c>
      <c r="W116" s="300">
        <v>0.73289546498497204</v>
      </c>
      <c r="X116" s="300">
        <v>0.11094289148871027</v>
      </c>
      <c r="Y116" s="300">
        <f>SUM(V116:X116)</f>
        <v>4.2410441701621764</v>
      </c>
    </row>
    <row r="117" spans="1:25" x14ac:dyDescent="0.2">
      <c r="A117" s="260" t="s">
        <v>364</v>
      </c>
      <c r="B117" s="300">
        <v>9.1976654208020729</v>
      </c>
      <c r="C117" s="300">
        <v>0.2899556057634855</v>
      </c>
      <c r="D117" s="300">
        <v>0.72772517397534964</v>
      </c>
      <c r="E117" s="300">
        <f t="shared" ref="E117:E118" si="179">SUM(B117:D117)</f>
        <v>10.215346200540907</v>
      </c>
      <c r="F117" s="300"/>
      <c r="G117" s="300">
        <v>8.9574796872917517</v>
      </c>
      <c r="H117" s="300">
        <v>0.3473516019540055</v>
      </c>
      <c r="I117" s="300">
        <v>0.47325499982614422</v>
      </c>
      <c r="J117" s="300">
        <f t="shared" ref="J117:J118" si="180">SUM(G117:I117)</f>
        <v>9.7780862890719025</v>
      </c>
      <c r="K117" s="300"/>
      <c r="L117" s="300">
        <v>7.6436058061917711</v>
      </c>
      <c r="M117" s="300">
        <v>0.71070196331986291</v>
      </c>
      <c r="N117" s="300">
        <v>0.80789726667196926</v>
      </c>
      <c r="O117" s="300">
        <f t="shared" ref="O117:O118" si="181">SUM(L117:N117)</f>
        <v>9.162205036183602</v>
      </c>
      <c r="P117" s="300"/>
      <c r="Q117" s="300">
        <v>7.8489855166095435</v>
      </c>
      <c r="R117" s="300">
        <v>0.74078099627529892</v>
      </c>
      <c r="S117" s="300">
        <v>0.85480648825824268</v>
      </c>
      <c r="T117" s="300">
        <f t="shared" ref="T117:T118" si="182">SUM(Q117:S117)</f>
        <v>9.4445730011430857</v>
      </c>
      <c r="U117" s="300"/>
      <c r="V117" s="300">
        <v>8.0604747895045019</v>
      </c>
      <c r="W117" s="300">
        <v>0.77522491530319071</v>
      </c>
      <c r="X117" s="300">
        <v>0.90725612503012565</v>
      </c>
      <c r="Y117" s="300">
        <f t="shared" ref="Y117:Y118" si="183">SUM(V117:X117)</f>
        <v>9.7429558298378183</v>
      </c>
    </row>
    <row r="118" spans="1:25" x14ac:dyDescent="0.2">
      <c r="A118" s="264" t="s">
        <v>363</v>
      </c>
      <c r="B118" s="301">
        <f>SUM(B116:B117)</f>
        <v>11.872330709403217</v>
      </c>
      <c r="C118" s="301">
        <f t="shared" ref="C118" si="184">SUM(C116:C117)</f>
        <v>0.99565883497860574</v>
      </c>
      <c r="D118" s="301">
        <f t="shared" ref="D118" si="185">SUM(D116:D117)</f>
        <v>1.0140104556181484</v>
      </c>
      <c r="E118" s="301">
        <f t="shared" si="179"/>
        <v>13.881999999999971</v>
      </c>
      <c r="F118" s="301"/>
      <c r="G118" s="301">
        <f>SUM(G116:G117)</f>
        <v>11.003679585577702</v>
      </c>
      <c r="H118" s="301">
        <f t="shared" ref="H118" si="186">SUM(H116:H117)</f>
        <v>1.5125359242167917</v>
      </c>
      <c r="I118" s="301">
        <f t="shared" ref="I118" si="187">SUM(I116:I117)</f>
        <v>0.51378449020553441</v>
      </c>
      <c r="J118" s="301">
        <f t="shared" si="180"/>
        <v>13.030000000000028</v>
      </c>
      <c r="K118" s="301"/>
      <c r="L118" s="301">
        <f>SUM(L116:L117)</f>
        <v>10.607598249486799</v>
      </c>
      <c r="M118" s="301">
        <f t="shared" ref="M118" si="188">SUM(M116:M117)</f>
        <v>1.4271304015287385</v>
      </c>
      <c r="N118" s="301">
        <f t="shared" ref="N118" si="189">SUM(N116:N117)</f>
        <v>0.90927134898444806</v>
      </c>
      <c r="O118" s="301">
        <f t="shared" si="181"/>
        <v>12.943999999999987</v>
      </c>
      <c r="P118" s="301"/>
      <c r="Q118" s="301">
        <f>SUM(Q116:Q117)</f>
        <v>10.986302291154967</v>
      </c>
      <c r="R118" s="301">
        <f t="shared" ref="R118" si="190">SUM(R116:R117)</f>
        <v>1.4715597564315792</v>
      </c>
      <c r="S118" s="301">
        <f t="shared" ref="S118" si="191">SUM(S116:S117)</f>
        <v>0.96113795241347799</v>
      </c>
      <c r="T118" s="301">
        <f t="shared" si="182"/>
        <v>13.419000000000025</v>
      </c>
      <c r="U118" s="301"/>
      <c r="V118" s="301">
        <f>SUM(V116:V117)</f>
        <v>11.457680603192996</v>
      </c>
      <c r="W118" s="301">
        <f t="shared" ref="W118" si="192">SUM(W116:W117)</f>
        <v>1.5081203802881626</v>
      </c>
      <c r="X118" s="301">
        <f t="shared" ref="X118" si="193">SUM(X116:X117)</f>
        <v>1.0181990165188359</v>
      </c>
      <c r="Y118" s="301">
        <f t="shared" si="183"/>
        <v>13.983999999999995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7.2468987171335311</v>
      </c>
      <c r="C125" s="300">
        <v>3.310515095842093</v>
      </c>
      <c r="D125" s="300">
        <v>0.44562833450372491</v>
      </c>
      <c r="E125" s="300">
        <f>SUM(B125:D125)</f>
        <v>11.00304214747935</v>
      </c>
      <c r="F125" s="300"/>
      <c r="G125" s="300">
        <v>8.9383016880073693</v>
      </c>
      <c r="H125" s="300">
        <v>3.0301605184770097</v>
      </c>
      <c r="I125" s="300">
        <v>1.1590043686790985</v>
      </c>
      <c r="J125" s="300">
        <f>SUM(G125:I125)</f>
        <v>13.127466575163478</v>
      </c>
      <c r="K125" s="300"/>
      <c r="L125" s="300">
        <v>9.1652955368695874</v>
      </c>
      <c r="M125" s="300">
        <v>2.666426003882838</v>
      </c>
      <c r="N125" s="300">
        <v>1.3795180688953956</v>
      </c>
      <c r="O125" s="300">
        <f>SUM(L125:N125)</f>
        <v>13.211239609647821</v>
      </c>
      <c r="P125" s="300"/>
      <c r="Q125" s="300">
        <v>8.9434720646224548</v>
      </c>
      <c r="R125" s="300">
        <v>2.5743247387741146</v>
      </c>
      <c r="S125" s="300">
        <v>1.4069057513152086</v>
      </c>
      <c r="T125" s="300">
        <f>SUM(Q125:S125)</f>
        <v>12.924702554711779</v>
      </c>
      <c r="U125" s="300"/>
      <c r="V125" s="300">
        <v>8.2988878491935871</v>
      </c>
      <c r="W125" s="300">
        <v>2.3665089718025638</v>
      </c>
      <c r="X125" s="300">
        <v>1.3295140462880968</v>
      </c>
      <c r="Y125" s="300">
        <f>SUM(V125:X125)</f>
        <v>11.994910867284247</v>
      </c>
    </row>
    <row r="126" spans="1:25" x14ac:dyDescent="0.2">
      <c r="A126" s="260" t="s">
        <v>364</v>
      </c>
      <c r="B126" s="300">
        <v>8.6139273388009272</v>
      </c>
      <c r="C126" s="300">
        <v>0.42325369008774821</v>
      </c>
      <c r="D126" s="300">
        <v>3.1187768236319897</v>
      </c>
      <c r="E126" s="300">
        <f t="shared" ref="E126:E127" si="194">SUM(B126:D126)</f>
        <v>12.155957852520665</v>
      </c>
      <c r="F126" s="300"/>
      <c r="G126" s="300">
        <v>9.3510934839569959</v>
      </c>
      <c r="H126" s="300">
        <v>0.30217234416371275</v>
      </c>
      <c r="I126" s="300">
        <v>0.89526759671582867</v>
      </c>
      <c r="J126" s="300">
        <f t="shared" ref="J126:J127" si="195">SUM(G126:I126)</f>
        <v>10.548533424836538</v>
      </c>
      <c r="K126" s="300"/>
      <c r="L126" s="300">
        <v>9.48943100550545</v>
      </c>
      <c r="M126" s="300">
        <v>0.5628085656218319</v>
      </c>
      <c r="N126" s="300">
        <v>1.0305208192248754</v>
      </c>
      <c r="O126" s="300">
        <f t="shared" ref="O126:O127" si="196">SUM(L126:N126)</f>
        <v>11.082760390352158</v>
      </c>
      <c r="P126" s="300"/>
      <c r="Q126" s="300">
        <v>9.2985949172153575</v>
      </c>
      <c r="R126" s="300">
        <v>0.57407315296344941</v>
      </c>
      <c r="S126" s="300">
        <v>1.0606293751094586</v>
      </c>
      <c r="T126" s="300">
        <f t="shared" ref="T126:T127" si="197">SUM(Q126:S126)</f>
        <v>10.933297445288266</v>
      </c>
      <c r="U126" s="300"/>
      <c r="V126" s="300">
        <v>8.6568089086491522</v>
      </c>
      <c r="W126" s="300">
        <v>0.5710467820022711</v>
      </c>
      <c r="X126" s="300">
        <v>1.0272334420643345</v>
      </c>
      <c r="Y126" s="300">
        <f t="shared" ref="Y126:Y127" si="198">SUM(V126:X126)</f>
        <v>10.255089132715758</v>
      </c>
    </row>
    <row r="127" spans="1:25" x14ac:dyDescent="0.2">
      <c r="A127" s="264" t="s">
        <v>363</v>
      </c>
      <c r="B127" s="301">
        <f>SUM(B125:B126)</f>
        <v>15.860826055934458</v>
      </c>
      <c r="C127" s="301">
        <f t="shared" ref="C127" si="199">SUM(C125:C126)</f>
        <v>3.7337687859298412</v>
      </c>
      <c r="D127" s="301">
        <f t="shared" ref="D127" si="200">SUM(D125:D126)</f>
        <v>3.5644051581357146</v>
      </c>
      <c r="E127" s="301">
        <f t="shared" si="194"/>
        <v>23.159000000000013</v>
      </c>
      <c r="F127" s="301"/>
      <c r="G127" s="301">
        <f>SUM(G125:G126)</f>
        <v>18.289395171964365</v>
      </c>
      <c r="H127" s="301">
        <f t="shared" ref="H127" si="201">SUM(H125:H126)</f>
        <v>3.3323328626407225</v>
      </c>
      <c r="I127" s="301">
        <f t="shared" ref="I127" si="202">SUM(I125:I126)</f>
        <v>2.0542719653949271</v>
      </c>
      <c r="J127" s="301">
        <f t="shared" si="195"/>
        <v>23.676000000000016</v>
      </c>
      <c r="K127" s="301"/>
      <c r="L127" s="301">
        <f>SUM(L125:L126)</f>
        <v>18.654726542375037</v>
      </c>
      <c r="M127" s="301">
        <f t="shared" ref="M127" si="203">SUM(M125:M126)</f>
        <v>3.22923456950467</v>
      </c>
      <c r="N127" s="301">
        <f t="shared" ref="N127" si="204">SUM(N125:N126)</f>
        <v>2.4100388881202708</v>
      </c>
      <c r="O127" s="301">
        <f t="shared" si="196"/>
        <v>24.293999999999976</v>
      </c>
      <c r="P127" s="301"/>
      <c r="Q127" s="301">
        <f>SUM(Q125:Q126)</f>
        <v>18.242066981837812</v>
      </c>
      <c r="R127" s="301">
        <f t="shared" ref="R127" si="205">SUM(R125:R126)</f>
        <v>3.1483978917375639</v>
      </c>
      <c r="S127" s="301">
        <f t="shared" ref="S127" si="206">SUM(S125:S126)</f>
        <v>2.467535126424667</v>
      </c>
      <c r="T127" s="301">
        <f t="shared" si="197"/>
        <v>23.858000000000043</v>
      </c>
      <c r="U127" s="301"/>
      <c r="V127" s="301">
        <f>SUM(V125:V126)</f>
        <v>16.955696757842738</v>
      </c>
      <c r="W127" s="301">
        <f t="shared" ref="W127" si="207">SUM(W125:W126)</f>
        <v>2.9375557538048351</v>
      </c>
      <c r="X127" s="301">
        <f t="shared" ref="X127" si="208">SUM(X125:X126)</f>
        <v>2.3567474883524313</v>
      </c>
      <c r="Y127" s="301">
        <f t="shared" si="198"/>
        <v>22.250000000000007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3.46462604431435</v>
      </c>
      <c r="C134" s="300">
        <v>2.1561261000646157</v>
      </c>
      <c r="D134" s="300">
        <v>1.1120659463186473</v>
      </c>
      <c r="E134" s="300">
        <f>SUM(B134:D134)</f>
        <v>6.7328180906976129</v>
      </c>
      <c r="F134" s="300"/>
      <c r="G134" s="300">
        <v>2.9059523452321327</v>
      </c>
      <c r="H134" s="300">
        <v>2.0655206911833877</v>
      </c>
      <c r="I134" s="300">
        <v>1.0828552605736685</v>
      </c>
      <c r="J134" s="300">
        <f>SUM(G134:I134)</f>
        <v>6.0543282969891896</v>
      </c>
      <c r="K134" s="300"/>
      <c r="L134" s="300">
        <v>3.6527029912467217</v>
      </c>
      <c r="M134" s="300">
        <v>1.892896008472355</v>
      </c>
      <c r="N134" s="300">
        <v>0.7971965759331151</v>
      </c>
      <c r="O134" s="300">
        <f>SUM(L134:N134)</f>
        <v>6.3427955756521914</v>
      </c>
      <c r="P134" s="300"/>
      <c r="Q134" s="300">
        <v>3.8410886581395602</v>
      </c>
      <c r="R134" s="300">
        <v>1.8383133890202314</v>
      </c>
      <c r="S134" s="300">
        <v>0.82097049748213691</v>
      </c>
      <c r="T134" s="300">
        <f>SUM(Q134:S134)</f>
        <v>6.5003725446419294</v>
      </c>
      <c r="U134" s="300"/>
      <c r="V134" s="300">
        <v>4.6106131323917214</v>
      </c>
      <c r="W134" s="300">
        <v>1.8865941933884525</v>
      </c>
      <c r="X134" s="300">
        <v>0.92696631429796073</v>
      </c>
      <c r="Y134" s="300">
        <f>SUM(V134:X134)</f>
        <v>7.4241736400781342</v>
      </c>
    </row>
    <row r="135" spans="1:25" x14ac:dyDescent="0.2">
      <c r="A135" s="260" t="s">
        <v>364</v>
      </c>
      <c r="B135" s="300">
        <v>2.9308539601005155</v>
      </c>
      <c r="C135" s="300">
        <v>0.57878311239577163</v>
      </c>
      <c r="D135" s="300">
        <v>0.73754483680611582</v>
      </c>
      <c r="E135" s="300">
        <f t="shared" ref="E135:E136" si="209">SUM(B135:D135)</f>
        <v>4.2471819093024026</v>
      </c>
      <c r="F135" s="300"/>
      <c r="G135" s="300">
        <v>3.3346664167959905</v>
      </c>
      <c r="H135" s="300">
        <v>0.73442723578450775</v>
      </c>
      <c r="I135" s="300">
        <v>1.2145780504303048</v>
      </c>
      <c r="J135" s="300">
        <f t="shared" ref="J135:J136" si="210">SUM(G135:I135)</f>
        <v>5.2836717030108034</v>
      </c>
      <c r="K135" s="300"/>
      <c r="L135" s="300">
        <v>3.6819067807907326</v>
      </c>
      <c r="M135" s="300">
        <v>0.93028560161540497</v>
      </c>
      <c r="N135" s="300">
        <v>0.63401204194168326</v>
      </c>
      <c r="O135" s="300">
        <f t="shared" ref="O135:O136" si="211">SUM(L135:N135)</f>
        <v>5.2462044243478205</v>
      </c>
      <c r="P135" s="300"/>
      <c r="Q135" s="300">
        <v>3.7359847971360201</v>
      </c>
      <c r="R135" s="300">
        <v>0.94660419958251918</v>
      </c>
      <c r="S135" s="300">
        <v>0.67703845863954615</v>
      </c>
      <c r="T135" s="300">
        <f t="shared" ref="T135:T136" si="212">SUM(Q135:S135)</f>
        <v>5.359627455358086</v>
      </c>
      <c r="U135" s="300"/>
      <c r="V135" s="300">
        <v>4.1864571653492657</v>
      </c>
      <c r="W135" s="300">
        <v>1.0800535123998827</v>
      </c>
      <c r="X135" s="300">
        <v>0.82431568217272644</v>
      </c>
      <c r="Y135" s="300">
        <f t="shared" ref="Y135:Y136" si="213">SUM(V135:X135)</f>
        <v>6.0908263599218753</v>
      </c>
    </row>
    <row r="136" spans="1:25" x14ac:dyDescent="0.2">
      <c r="A136" s="264" t="s">
        <v>363</v>
      </c>
      <c r="B136" s="301">
        <f>SUM(B134:B135)</f>
        <v>6.3954800044148659</v>
      </c>
      <c r="C136" s="301">
        <f t="shared" ref="C136" si="214">SUM(C134:C135)</f>
        <v>2.7349092124603871</v>
      </c>
      <c r="D136" s="301">
        <f t="shared" ref="D136" si="215">SUM(D134:D135)</f>
        <v>1.849610783124763</v>
      </c>
      <c r="E136" s="301">
        <f t="shared" si="209"/>
        <v>10.980000000000016</v>
      </c>
      <c r="F136" s="301"/>
      <c r="G136" s="301">
        <f>SUM(G134:G135)</f>
        <v>6.2406187620281237</v>
      </c>
      <c r="H136" s="301">
        <f t="shared" ref="H136" si="216">SUM(H134:H135)</f>
        <v>2.7999479269678953</v>
      </c>
      <c r="I136" s="301">
        <f t="shared" ref="I136" si="217">SUM(I134:I135)</f>
        <v>2.2974333110039735</v>
      </c>
      <c r="J136" s="301">
        <f t="shared" si="210"/>
        <v>11.337999999999994</v>
      </c>
      <c r="K136" s="301"/>
      <c r="L136" s="301">
        <f>SUM(L134:L135)</f>
        <v>7.3346097720374548</v>
      </c>
      <c r="M136" s="301">
        <f t="shared" ref="M136" si="218">SUM(M134:M135)</f>
        <v>2.8231816100877598</v>
      </c>
      <c r="N136" s="301">
        <f t="shared" ref="N136" si="219">SUM(N134:N135)</f>
        <v>1.4312086178747983</v>
      </c>
      <c r="O136" s="301">
        <f t="shared" si="211"/>
        <v>11.589000000000013</v>
      </c>
      <c r="P136" s="301"/>
      <c r="Q136" s="301">
        <f>SUM(Q134:Q135)</f>
        <v>7.5770734552755803</v>
      </c>
      <c r="R136" s="301">
        <f t="shared" ref="R136" si="220">SUM(R134:R135)</f>
        <v>2.7849175886027506</v>
      </c>
      <c r="S136" s="301">
        <f t="shared" ref="S136" si="221">SUM(S134:S135)</f>
        <v>1.4980089561216832</v>
      </c>
      <c r="T136" s="301">
        <f t="shared" si="212"/>
        <v>11.860000000000014</v>
      </c>
      <c r="U136" s="301"/>
      <c r="V136" s="301">
        <f>SUM(V134:V135)</f>
        <v>8.7970702977409871</v>
      </c>
      <c r="W136" s="301">
        <f t="shared" ref="W136" si="222">SUM(W134:W135)</f>
        <v>2.9666477057883354</v>
      </c>
      <c r="X136" s="301">
        <f t="shared" ref="X136" si="223">SUM(X134:X135)</f>
        <v>1.7512819964706872</v>
      </c>
      <c r="Y136" s="301">
        <f t="shared" si="213"/>
        <v>13.515000000000011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12.308620858550089</v>
      </c>
      <c r="C143" s="300">
        <v>7.2439586517506616</v>
      </c>
      <c r="D143" s="300">
        <v>4.2298453403753138</v>
      </c>
      <c r="E143" s="300">
        <f>SUM(B143:D143)</f>
        <v>23.782424850676065</v>
      </c>
      <c r="F143" s="300"/>
      <c r="G143" s="300">
        <v>13.32221303713613</v>
      </c>
      <c r="H143" s="300">
        <v>9.5563909059476106</v>
      </c>
      <c r="I143" s="300">
        <v>2.9976336402580834</v>
      </c>
      <c r="J143" s="300">
        <f>SUM(G143:I143)</f>
        <v>25.876237583341823</v>
      </c>
      <c r="K143" s="300"/>
      <c r="L143" s="300">
        <v>13.111241844914492</v>
      </c>
      <c r="M143" s="300">
        <v>7.7973158732643961</v>
      </c>
      <c r="N143" s="300">
        <v>2.5141851263246386</v>
      </c>
      <c r="O143" s="300">
        <f>SUM(L143:N143)</f>
        <v>23.422742844503524</v>
      </c>
      <c r="P143" s="300"/>
      <c r="Q143" s="300">
        <v>13.902750821217278</v>
      </c>
      <c r="R143" s="300">
        <v>8.283701260384948</v>
      </c>
      <c r="S143" s="300">
        <v>2.7235091177759587</v>
      </c>
      <c r="T143" s="300">
        <f>SUM(Q143:S143)</f>
        <v>24.909961199378184</v>
      </c>
      <c r="U143" s="300"/>
      <c r="V143" s="300">
        <v>15.140867010533531</v>
      </c>
      <c r="W143" s="300">
        <v>9.0252985388189106</v>
      </c>
      <c r="X143" s="300">
        <v>3.1626668181332422</v>
      </c>
      <c r="Y143" s="300">
        <f>SUM(V143:X143)</f>
        <v>27.328832367485685</v>
      </c>
    </row>
    <row r="144" spans="1:25" x14ac:dyDescent="0.2">
      <c r="A144" s="260" t="s">
        <v>364</v>
      </c>
      <c r="B144" s="300">
        <v>17.23015130758905</v>
      </c>
      <c r="C144" s="300">
        <v>2.6875384937010653</v>
      </c>
      <c r="D144" s="300">
        <v>5.5698853480338446</v>
      </c>
      <c r="E144" s="300">
        <f t="shared" ref="E144:E145" si="224">SUM(B144:D144)</f>
        <v>25.487575149323959</v>
      </c>
      <c r="F144" s="300"/>
      <c r="G144" s="300">
        <v>21.138228877316092</v>
      </c>
      <c r="H144" s="300">
        <v>3.4396003035166616</v>
      </c>
      <c r="I144" s="300">
        <v>7.4719332358253485</v>
      </c>
      <c r="J144" s="300">
        <f t="shared" ref="J144:J145" si="225">SUM(G144:I144)</f>
        <v>32.049762416658105</v>
      </c>
      <c r="K144" s="300"/>
      <c r="L144" s="300">
        <v>22.092949054432754</v>
      </c>
      <c r="M144" s="300">
        <v>3.5897433398698211</v>
      </c>
      <c r="N144" s="300">
        <v>4.902564761193883</v>
      </c>
      <c r="O144" s="300">
        <f t="shared" ref="O144:O145" si="226">SUM(L144:N144)</f>
        <v>30.585257155496457</v>
      </c>
      <c r="P144" s="300"/>
      <c r="Q144" s="300">
        <v>22.862875757160158</v>
      </c>
      <c r="R144" s="300">
        <v>3.8681723700387387</v>
      </c>
      <c r="S144" s="300">
        <v>5.1729906734227677</v>
      </c>
      <c r="T144" s="300">
        <f t="shared" ref="T144:T145" si="227">SUM(Q144:S144)</f>
        <v>31.904038800621663</v>
      </c>
      <c r="U144" s="300"/>
      <c r="V144" s="300">
        <v>23.956226304277173</v>
      </c>
      <c r="W144" s="300">
        <v>4.3706008257003468</v>
      </c>
      <c r="X144" s="300">
        <v>5.6483405025368079</v>
      </c>
      <c r="Y144" s="300">
        <f t="shared" ref="Y144:Y145" si="228">SUM(V144:X144)</f>
        <v>33.975167632514328</v>
      </c>
    </row>
    <row r="145" spans="1:25" x14ac:dyDescent="0.2">
      <c r="A145" s="264" t="s">
        <v>363</v>
      </c>
      <c r="B145" s="301">
        <f>SUM(B143:B144)</f>
        <v>29.53877216613914</v>
      </c>
      <c r="C145" s="301">
        <f t="shared" ref="C145" si="229">SUM(C143:C144)</f>
        <v>9.9314971454517273</v>
      </c>
      <c r="D145" s="301">
        <f t="shared" ref="D145" si="230">SUM(D143:D144)</f>
        <v>9.7997306884091593</v>
      </c>
      <c r="E145" s="301">
        <f t="shared" si="224"/>
        <v>49.270000000000024</v>
      </c>
      <c r="F145" s="301"/>
      <c r="G145" s="301">
        <f>SUM(G143:G144)</f>
        <v>34.460441914452218</v>
      </c>
      <c r="H145" s="301">
        <f t="shared" ref="H145" si="231">SUM(H143:H144)</f>
        <v>12.995991209464272</v>
      </c>
      <c r="I145" s="301">
        <f t="shared" ref="I145" si="232">SUM(I143:I144)</f>
        <v>10.469566876083432</v>
      </c>
      <c r="J145" s="301">
        <f t="shared" si="225"/>
        <v>57.925999999999924</v>
      </c>
      <c r="K145" s="301"/>
      <c r="L145" s="301">
        <f>SUM(L143:L144)</f>
        <v>35.204190899347246</v>
      </c>
      <c r="M145" s="301">
        <f t="shared" ref="M145" si="233">SUM(M143:M144)</f>
        <v>11.387059213134217</v>
      </c>
      <c r="N145" s="301">
        <f t="shared" ref="N145" si="234">SUM(N143:N144)</f>
        <v>7.416749887518522</v>
      </c>
      <c r="O145" s="301">
        <f t="shared" si="226"/>
        <v>54.007999999999981</v>
      </c>
      <c r="P145" s="301"/>
      <c r="Q145" s="301">
        <f>SUM(Q143:Q144)</f>
        <v>36.765626578377436</v>
      </c>
      <c r="R145" s="301">
        <f t="shared" ref="R145" si="235">SUM(R143:R144)</f>
        <v>12.151873630423687</v>
      </c>
      <c r="S145" s="301">
        <f t="shared" ref="S145" si="236">SUM(S143:S144)</f>
        <v>7.8964997911987265</v>
      </c>
      <c r="T145" s="301">
        <f t="shared" si="227"/>
        <v>56.813999999999851</v>
      </c>
      <c r="U145" s="301"/>
      <c r="V145" s="301">
        <f>SUM(V143:V144)</f>
        <v>39.097093314810706</v>
      </c>
      <c r="W145" s="301">
        <f t="shared" ref="W145" si="237">SUM(W143:W144)</f>
        <v>13.395899364519257</v>
      </c>
      <c r="X145" s="301">
        <f t="shared" ref="X145" si="238">SUM(X143:X144)</f>
        <v>8.8110073206700505</v>
      </c>
      <c r="Y145" s="301">
        <f t="shared" si="228"/>
        <v>61.304000000000016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12.663664649842772</v>
      </c>
      <c r="C152" s="300">
        <v>12.632180590095285</v>
      </c>
      <c r="D152" s="300">
        <v>4.9288524167614369</v>
      </c>
      <c r="E152" s="300">
        <f>SUM(B152:D152)</f>
        <v>30.224697656699494</v>
      </c>
      <c r="F152" s="300"/>
      <c r="G152" s="300">
        <v>10.961089906874134</v>
      </c>
      <c r="H152" s="300">
        <v>14.113950460748288</v>
      </c>
      <c r="I152" s="300">
        <v>4.8655308515115099</v>
      </c>
      <c r="J152" s="300">
        <f>SUM(G152:I152)</f>
        <v>29.940571219133929</v>
      </c>
      <c r="K152" s="300"/>
      <c r="L152" s="300">
        <v>11.412765939764693</v>
      </c>
      <c r="M152" s="300">
        <v>12.278039166283259</v>
      </c>
      <c r="N152" s="300">
        <v>3.2208578664240766</v>
      </c>
      <c r="O152" s="300">
        <f>SUM(L152:N152)</f>
        <v>26.91166297247203</v>
      </c>
      <c r="P152" s="300"/>
      <c r="Q152" s="300">
        <v>12.447624128271251</v>
      </c>
      <c r="R152" s="300">
        <v>12.90763661241709</v>
      </c>
      <c r="S152" s="300">
        <v>3.3930486456273847</v>
      </c>
      <c r="T152" s="300">
        <f>SUM(Q152:S152)</f>
        <v>28.748309386315725</v>
      </c>
      <c r="U152" s="300"/>
      <c r="V152" s="300">
        <v>13.833173853888161</v>
      </c>
      <c r="W152" s="300">
        <v>13.55182263271309</v>
      </c>
      <c r="X152" s="300">
        <v>3.7218438093823374</v>
      </c>
      <c r="Y152" s="300">
        <f>SUM(V152:X152)</f>
        <v>31.106840295983591</v>
      </c>
    </row>
    <row r="153" spans="1:25" x14ac:dyDescent="0.2">
      <c r="A153" s="260" t="s">
        <v>364</v>
      </c>
      <c r="B153" s="300">
        <v>24.266453362928178</v>
      </c>
      <c r="C153" s="300">
        <v>8.2433482467755024</v>
      </c>
      <c r="D153" s="300">
        <v>6.3105007335967755</v>
      </c>
      <c r="E153" s="300">
        <f t="shared" ref="E153:E154" si="239">SUM(B153:D153)</f>
        <v>38.820302343300455</v>
      </c>
      <c r="F153" s="300"/>
      <c r="G153" s="300">
        <v>21.099582335705357</v>
      </c>
      <c r="H153" s="300">
        <v>10.649714842844139</v>
      </c>
      <c r="I153" s="300">
        <v>4.8251316023164756</v>
      </c>
      <c r="J153" s="300">
        <f t="shared" ref="J153:J154" si="240">SUM(G153:I153)</f>
        <v>36.574428780865972</v>
      </c>
      <c r="K153" s="300"/>
      <c r="L153" s="300">
        <v>20.866708753910817</v>
      </c>
      <c r="M153" s="300">
        <v>9.7802353831478896</v>
      </c>
      <c r="N153" s="300">
        <v>4.5853928904692562</v>
      </c>
      <c r="O153" s="300">
        <f t="shared" ref="O153:O154" si="241">SUM(L153:N153)</f>
        <v>35.232337027527961</v>
      </c>
      <c r="P153" s="300"/>
      <c r="Q153" s="300">
        <v>22.356692674757038</v>
      </c>
      <c r="R153" s="300">
        <v>10.457173099241018</v>
      </c>
      <c r="S153" s="300">
        <v>4.8358248396861612</v>
      </c>
      <c r="T153" s="300">
        <f t="shared" ref="T153:T154" si="242">SUM(Q153:S153)</f>
        <v>37.649690613684221</v>
      </c>
      <c r="U153" s="300"/>
      <c r="V153" s="300">
        <v>24.303551341427802</v>
      </c>
      <c r="W153" s="300">
        <v>11.264004355781076</v>
      </c>
      <c r="X153" s="300">
        <v>5.2736040068075498</v>
      </c>
      <c r="Y153" s="300">
        <f t="shared" ref="Y153:Y154" si="243">SUM(V153:X153)</f>
        <v>40.841159704016427</v>
      </c>
    </row>
    <row r="154" spans="1:25" x14ac:dyDescent="0.2">
      <c r="A154" s="264" t="s">
        <v>363</v>
      </c>
      <c r="B154" s="301">
        <f>SUM(B152:B153)</f>
        <v>36.930118012770947</v>
      </c>
      <c r="C154" s="301">
        <f t="shared" ref="C154" si="244">SUM(C152:C153)</f>
        <v>20.875528836870785</v>
      </c>
      <c r="D154" s="301">
        <f t="shared" ref="D154" si="245">SUM(D152:D153)</f>
        <v>11.239353150358212</v>
      </c>
      <c r="E154" s="301">
        <f t="shared" si="239"/>
        <v>69.044999999999945</v>
      </c>
      <c r="F154" s="301"/>
      <c r="G154" s="301">
        <f>SUM(G152:G153)</f>
        <v>32.060672242579493</v>
      </c>
      <c r="H154" s="301">
        <f t="shared" ref="H154" si="246">SUM(H152:H153)</f>
        <v>24.763665303592425</v>
      </c>
      <c r="I154" s="301">
        <f t="shared" ref="I154" si="247">SUM(I152:I153)</f>
        <v>9.6906624538279864</v>
      </c>
      <c r="J154" s="301">
        <f t="shared" si="240"/>
        <v>66.514999999999901</v>
      </c>
      <c r="K154" s="301"/>
      <c r="L154" s="301">
        <f>SUM(L152:L153)</f>
        <v>32.27947469367551</v>
      </c>
      <c r="M154" s="301">
        <f t="shared" ref="M154" si="248">SUM(M152:M153)</f>
        <v>22.058274549431147</v>
      </c>
      <c r="N154" s="301">
        <f t="shared" ref="N154" si="249">SUM(N152:N153)</f>
        <v>7.8062507568933324</v>
      </c>
      <c r="O154" s="301">
        <f t="shared" si="241"/>
        <v>62.143999999999991</v>
      </c>
      <c r="P154" s="301"/>
      <c r="Q154" s="301">
        <f>SUM(Q152:Q153)</f>
        <v>34.804316803028286</v>
      </c>
      <c r="R154" s="301">
        <f t="shared" ref="R154" si="250">SUM(R152:R153)</f>
        <v>23.364809711658108</v>
      </c>
      <c r="S154" s="301">
        <f t="shared" ref="S154" si="251">SUM(S152:S153)</f>
        <v>8.2288734853135459</v>
      </c>
      <c r="T154" s="301">
        <f t="shared" si="242"/>
        <v>66.397999999999939</v>
      </c>
      <c r="U154" s="301"/>
      <c r="V154" s="301">
        <f>SUM(V152:V153)</f>
        <v>38.136725195315961</v>
      </c>
      <c r="W154" s="301">
        <f t="shared" ref="W154" si="252">SUM(W152:W153)</f>
        <v>24.815826988494166</v>
      </c>
      <c r="X154" s="301">
        <f t="shared" ref="X154" si="253">SUM(X152:X153)</f>
        <v>8.9954478161898876</v>
      </c>
      <c r="Y154" s="301">
        <f t="shared" si="243"/>
        <v>71.948000000000008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9.918708382472964</v>
      </c>
      <c r="C161" s="300">
        <v>9.7841863582968358</v>
      </c>
      <c r="D161" s="300">
        <v>0</v>
      </c>
      <c r="E161" s="300">
        <f>SUM(B161:D161)</f>
        <v>19.7028947407698</v>
      </c>
      <c r="F161" s="300"/>
      <c r="G161" s="300">
        <v>10.674202219256557</v>
      </c>
      <c r="H161" s="300">
        <v>8.5172226894139271</v>
      </c>
      <c r="I161" s="300">
        <v>0.70686939140386518</v>
      </c>
      <c r="J161" s="300">
        <f>SUM(G161:I161)</f>
        <v>19.898294300074351</v>
      </c>
      <c r="K161" s="300"/>
      <c r="L161" s="300">
        <v>11.131313929207666</v>
      </c>
      <c r="M161" s="300">
        <v>8.9560396664988993</v>
      </c>
      <c r="N161" s="300">
        <v>0</v>
      </c>
      <c r="O161" s="300">
        <f>SUM(L161:N161)</f>
        <v>20.087353595706567</v>
      </c>
      <c r="P161" s="300"/>
      <c r="Q161" s="300">
        <v>12.078541048048443</v>
      </c>
      <c r="R161" s="300">
        <v>9.7381715857875619</v>
      </c>
      <c r="S161" s="300">
        <v>0</v>
      </c>
      <c r="T161" s="300">
        <f>SUM(Q161:S161)</f>
        <v>21.816712633836005</v>
      </c>
      <c r="U161" s="300"/>
      <c r="V161" s="300">
        <v>12.750086948980169</v>
      </c>
      <c r="W161" s="300">
        <v>10.28405641367927</v>
      </c>
      <c r="X161" s="300">
        <v>0</v>
      </c>
      <c r="Y161" s="300">
        <f>SUM(V161:X161)</f>
        <v>23.034143362659439</v>
      </c>
    </row>
    <row r="162" spans="1:25" x14ac:dyDescent="0.2">
      <c r="A162" s="260" t="s">
        <v>364</v>
      </c>
      <c r="B162" s="300">
        <v>11.399916829465232</v>
      </c>
      <c r="C162" s="300">
        <v>1.6875732961256262</v>
      </c>
      <c r="D162" s="300">
        <v>1.3606151336393761</v>
      </c>
      <c r="E162" s="300">
        <f t="shared" ref="E162:E163" si="254">SUM(B162:D162)</f>
        <v>14.448105259230234</v>
      </c>
      <c r="F162" s="300"/>
      <c r="G162" s="300">
        <v>12.168195189213979</v>
      </c>
      <c r="H162" s="300">
        <v>1.6794078158410823</v>
      </c>
      <c r="I162" s="300">
        <v>0.67010269487067775</v>
      </c>
      <c r="J162" s="300">
        <f t="shared" ref="J162:J163" si="255">SUM(G162:I162)</f>
        <v>14.51770569992574</v>
      </c>
      <c r="K162" s="300"/>
      <c r="L162" s="300">
        <v>12.716836677956767</v>
      </c>
      <c r="M162" s="300">
        <v>1.830629615529368</v>
      </c>
      <c r="N162" s="300">
        <v>0.51618011080731085</v>
      </c>
      <c r="O162" s="300">
        <f t="shared" ref="O162:O163" si="256">SUM(L162:N162)</f>
        <v>15.063646404293445</v>
      </c>
      <c r="P162" s="300"/>
      <c r="Q162" s="300">
        <v>13.520272482659836</v>
      </c>
      <c r="R162" s="300">
        <v>2.0933637165428367</v>
      </c>
      <c r="S162" s="300">
        <v>0.56065116696129091</v>
      </c>
      <c r="T162" s="300">
        <f t="shared" ref="T162:T163" si="257">SUM(Q162:S162)</f>
        <v>16.174287366163963</v>
      </c>
      <c r="U162" s="300"/>
      <c r="V162" s="300">
        <v>13.690802750120513</v>
      </c>
      <c r="W162" s="300">
        <v>2.4376672445791621</v>
      </c>
      <c r="X162" s="300">
        <v>0.59838664264092412</v>
      </c>
      <c r="Y162" s="300">
        <f t="shared" ref="Y162:Y163" si="258">SUM(V162:X162)</f>
        <v>16.7268566373406</v>
      </c>
    </row>
    <row r="163" spans="1:25" x14ac:dyDescent="0.2">
      <c r="A163" s="264" t="s">
        <v>363</v>
      </c>
      <c r="B163" s="301">
        <f>SUM(B161:B162)</f>
        <v>21.318625211938198</v>
      </c>
      <c r="C163" s="301">
        <f t="shared" ref="C163" si="259">SUM(C161:C162)</f>
        <v>11.471759654422462</v>
      </c>
      <c r="D163" s="301">
        <f t="shared" ref="D163" si="260">SUM(D161:D162)</f>
        <v>1.3606151336393761</v>
      </c>
      <c r="E163" s="301">
        <f t="shared" si="254"/>
        <v>34.151000000000039</v>
      </c>
      <c r="F163" s="301"/>
      <c r="G163" s="301">
        <f>SUM(G161:G162)</f>
        <v>22.842397408470536</v>
      </c>
      <c r="H163" s="301">
        <f t="shared" ref="H163" si="261">SUM(H161:H162)</f>
        <v>10.19663050525501</v>
      </c>
      <c r="I163" s="301">
        <f t="shared" ref="I163" si="262">SUM(I161:I162)</f>
        <v>1.3769720862745429</v>
      </c>
      <c r="J163" s="301">
        <f t="shared" si="255"/>
        <v>34.416000000000089</v>
      </c>
      <c r="K163" s="301"/>
      <c r="L163" s="301">
        <f>SUM(L161:L162)</f>
        <v>23.848150607164435</v>
      </c>
      <c r="M163" s="301">
        <f t="shared" ref="M163" si="263">SUM(M161:M162)</f>
        <v>10.786669282028267</v>
      </c>
      <c r="N163" s="301">
        <f t="shared" ref="N163" si="264">SUM(N161:N162)</f>
        <v>0.51618011080731085</v>
      </c>
      <c r="O163" s="301">
        <f t="shared" si="256"/>
        <v>35.15100000000001</v>
      </c>
      <c r="P163" s="301"/>
      <c r="Q163" s="301">
        <f>SUM(Q161:Q162)</f>
        <v>25.598813530708277</v>
      </c>
      <c r="R163" s="301">
        <f t="shared" ref="R163" si="265">SUM(R161:R162)</f>
        <v>11.831535302330398</v>
      </c>
      <c r="S163" s="301">
        <f t="shared" ref="S163" si="266">SUM(S161:S162)</f>
        <v>0.56065116696129091</v>
      </c>
      <c r="T163" s="301">
        <f t="shared" si="257"/>
        <v>37.990999999999971</v>
      </c>
      <c r="U163" s="301"/>
      <c r="V163" s="301">
        <f>SUM(V161:V162)</f>
        <v>26.44088969910068</v>
      </c>
      <c r="W163" s="301">
        <f t="shared" ref="W163" si="267">SUM(W161:W162)</f>
        <v>12.721723658258432</v>
      </c>
      <c r="X163" s="301">
        <f t="shared" ref="X163" si="268">SUM(X161:X162)</f>
        <v>0.59838664264092412</v>
      </c>
      <c r="Y163" s="301">
        <f t="shared" si="258"/>
        <v>39.761000000000038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16.423687113500733</v>
      </c>
      <c r="C170" s="300">
        <v>24.991035643084839</v>
      </c>
      <c r="D170" s="300">
        <v>3.4365084112305126</v>
      </c>
      <c r="E170" s="300">
        <f>SUM(B170:D170)</f>
        <v>44.851231167816088</v>
      </c>
      <c r="F170" s="300"/>
      <c r="G170" s="300">
        <v>17.868226780528687</v>
      </c>
      <c r="H170" s="300">
        <v>27.323544662863434</v>
      </c>
      <c r="I170" s="300">
        <v>3.7212476545027386</v>
      </c>
      <c r="J170" s="300">
        <f>SUM(G170:I170)</f>
        <v>48.91301909789486</v>
      </c>
      <c r="K170" s="300"/>
      <c r="L170" s="300">
        <v>18.038891451528855</v>
      </c>
      <c r="M170" s="300">
        <v>28.03082810987928</v>
      </c>
      <c r="N170" s="300">
        <v>3.2263844511209268</v>
      </c>
      <c r="O170" s="300">
        <f>SUM(L170:N170)</f>
        <v>49.296104012529064</v>
      </c>
      <c r="P170" s="300"/>
      <c r="Q170" s="300">
        <v>18.204042098697837</v>
      </c>
      <c r="R170" s="300">
        <v>27.076631942403818</v>
      </c>
      <c r="S170" s="300">
        <v>3.2207079299944974</v>
      </c>
      <c r="T170" s="300">
        <f>SUM(Q170:S170)</f>
        <v>48.501381971096151</v>
      </c>
      <c r="U170" s="300"/>
      <c r="V170" s="300">
        <v>19.511510208849344</v>
      </c>
      <c r="W170" s="300">
        <v>26.529223581585089</v>
      </c>
      <c r="X170" s="300">
        <v>3.303626764937512</v>
      </c>
      <c r="Y170" s="300">
        <f>SUM(V170:X170)</f>
        <v>49.344360555371942</v>
      </c>
    </row>
    <row r="171" spans="1:25" x14ac:dyDescent="0.2">
      <c r="A171" s="260" t="s">
        <v>364</v>
      </c>
      <c r="B171" s="300">
        <v>10.91341952256071</v>
      </c>
      <c r="C171" s="300">
        <v>4.6323952475574348</v>
      </c>
      <c r="D171" s="300">
        <v>2.2439540620658063</v>
      </c>
      <c r="E171" s="300">
        <f t="shared" ref="E171" si="269">SUM(B171:D171)</f>
        <v>17.789768832183952</v>
      </c>
      <c r="F171" s="300"/>
      <c r="G171" s="300">
        <v>10.159794059821317</v>
      </c>
      <c r="H171" s="300">
        <v>4.1944942995598682</v>
      </c>
      <c r="I171" s="300">
        <v>2.7226925427238537</v>
      </c>
      <c r="J171" s="300">
        <f t="shared" ref="J171:J172" si="270">SUM(G171:I171)</f>
        <v>17.076980902105042</v>
      </c>
      <c r="K171" s="300"/>
      <c r="L171" s="300">
        <v>10.129439299528457</v>
      </c>
      <c r="M171" s="300">
        <v>5.0298746976964512</v>
      </c>
      <c r="N171" s="300">
        <v>2.0045819902460411</v>
      </c>
      <c r="O171" s="300">
        <f t="shared" ref="O171:O172" si="271">SUM(L171:N171)</f>
        <v>17.163895987470948</v>
      </c>
      <c r="P171" s="300"/>
      <c r="Q171" s="300">
        <v>9.8692914971153503</v>
      </c>
      <c r="R171" s="300">
        <v>5.0320192580166996</v>
      </c>
      <c r="S171" s="300">
        <v>2.017307273771785</v>
      </c>
      <c r="T171" s="300">
        <f t="shared" ref="T171:T172" si="272">SUM(Q171:S171)</f>
        <v>16.918618028903836</v>
      </c>
      <c r="U171" s="300"/>
      <c r="V171" s="300">
        <v>9.8538524258140701</v>
      </c>
      <c r="W171" s="300">
        <v>5.2660425494988488</v>
      </c>
      <c r="X171" s="300">
        <v>2.1297444693150709</v>
      </c>
      <c r="Y171" s="300">
        <f t="shared" ref="Y171:Y172" si="273">SUM(V171:X171)</f>
        <v>17.249639444627988</v>
      </c>
    </row>
    <row r="172" spans="1:25" x14ac:dyDescent="0.2">
      <c r="A172" s="264" t="s">
        <v>363</v>
      </c>
      <c r="B172" s="301">
        <f>SUM(B170:B171)</f>
        <v>27.337106636061442</v>
      </c>
      <c r="C172" s="301">
        <f t="shared" ref="C172" si="274">SUM(C170:C171)</f>
        <v>29.623430890642275</v>
      </c>
      <c r="D172" s="301">
        <f t="shared" ref="D172" si="275">SUM(D170:D171)</f>
        <v>5.6804624732963189</v>
      </c>
      <c r="E172" s="301">
        <f>SUM(B172:D172)</f>
        <v>62.641000000000034</v>
      </c>
      <c r="F172" s="301"/>
      <c r="G172" s="301">
        <f>SUM(G170:G171)</f>
        <v>28.028020840350003</v>
      </c>
      <c r="H172" s="301">
        <f t="shared" ref="H172" si="276">SUM(H170:H171)</f>
        <v>31.518038962423301</v>
      </c>
      <c r="I172" s="301">
        <f t="shared" ref="I172" si="277">SUM(I170:I171)</f>
        <v>6.4439401972265919</v>
      </c>
      <c r="J172" s="301">
        <f t="shared" si="270"/>
        <v>65.989999999999895</v>
      </c>
      <c r="K172" s="301"/>
      <c r="L172" s="301">
        <f>SUM(L170:L171)</f>
        <v>28.168330751057312</v>
      </c>
      <c r="M172" s="301">
        <f t="shared" ref="M172" si="278">SUM(M170:M171)</f>
        <v>33.06070280757573</v>
      </c>
      <c r="N172" s="301">
        <f t="shared" ref="N172" si="279">SUM(N170:N171)</f>
        <v>5.2309664413669683</v>
      </c>
      <c r="O172" s="301">
        <f t="shared" si="271"/>
        <v>66.460000000000008</v>
      </c>
      <c r="P172" s="301"/>
      <c r="Q172" s="301">
        <f>SUM(Q170:Q171)</f>
        <v>28.073333595813189</v>
      </c>
      <c r="R172" s="301">
        <f t="shared" ref="R172" si="280">SUM(R170:R171)</f>
        <v>32.108651200420518</v>
      </c>
      <c r="S172" s="301">
        <f t="shared" ref="S172" si="281">SUM(S170:S171)</f>
        <v>5.2380152037662828</v>
      </c>
      <c r="T172" s="301">
        <f t="shared" si="272"/>
        <v>65.419999999999987</v>
      </c>
      <c r="U172" s="301"/>
      <c r="V172" s="301">
        <f>SUM(V170:V171)</f>
        <v>29.365362634663413</v>
      </c>
      <c r="W172" s="301">
        <f t="shared" ref="W172" si="282">SUM(W170:W171)</f>
        <v>31.795266131083938</v>
      </c>
      <c r="X172" s="301">
        <f t="shared" ref="X172" si="283">SUM(X170:X171)</f>
        <v>5.4333712342525828</v>
      </c>
      <c r="Y172" s="301">
        <f t="shared" si="273"/>
        <v>66.593999999999937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33.413583776260879</v>
      </c>
      <c r="C179" s="300">
        <v>37.763490643000374</v>
      </c>
      <c r="D179" s="300">
        <v>6.4342677305769271</v>
      </c>
      <c r="E179" s="300">
        <f>SUM(B179:D179)</f>
        <v>77.61134214983818</v>
      </c>
      <c r="F179" s="300"/>
      <c r="G179" s="300">
        <v>36.521755089806078</v>
      </c>
      <c r="H179" s="300">
        <v>40.738730924581503</v>
      </c>
      <c r="I179" s="300">
        <v>9.8030188324086129</v>
      </c>
      <c r="J179" s="300">
        <f>SUM(G179:I179)</f>
        <v>87.063504846796192</v>
      </c>
      <c r="K179" s="300"/>
      <c r="L179" s="300">
        <v>34.776852914624257</v>
      </c>
      <c r="M179" s="300">
        <v>42.258855417495525</v>
      </c>
      <c r="N179" s="300">
        <v>7.9365815262674184</v>
      </c>
      <c r="O179" s="300">
        <f>SUM(L179:N179)</f>
        <v>84.9722898583872</v>
      </c>
      <c r="P179" s="300"/>
      <c r="Q179" s="300">
        <v>38.347416019609994</v>
      </c>
      <c r="R179" s="300">
        <v>43.798232515066886</v>
      </c>
      <c r="S179" s="300">
        <v>8.9478053607733266</v>
      </c>
      <c r="T179" s="300">
        <f>SUM(Q179:S179)</f>
        <v>91.09345389545021</v>
      </c>
      <c r="U179" s="300"/>
      <c r="V179" s="300">
        <v>44.220498056789665</v>
      </c>
      <c r="W179" s="300">
        <v>44.574584695225241</v>
      </c>
      <c r="X179" s="300">
        <v>10.555842881291685</v>
      </c>
      <c r="Y179" s="300">
        <f>SUM(V179:X179)</f>
        <v>99.350925633306588</v>
      </c>
    </row>
    <row r="180" spans="1:25" x14ac:dyDescent="0.2">
      <c r="A180" s="260" t="s">
        <v>364</v>
      </c>
      <c r="B180" s="300">
        <v>13.894470699937573</v>
      </c>
      <c r="C180" s="300">
        <v>5.7727517146872627</v>
      </c>
      <c r="D180" s="300">
        <v>2.7154354355370423</v>
      </c>
      <c r="E180" s="300">
        <f t="shared" ref="E180:E181" si="284">SUM(B180:D180)</f>
        <v>22.382657850161877</v>
      </c>
      <c r="F180" s="300"/>
      <c r="G180" s="300">
        <v>13.151419303187891</v>
      </c>
      <c r="H180" s="300">
        <v>4.4843386101982086</v>
      </c>
      <c r="I180" s="300">
        <v>2.9087372398176483</v>
      </c>
      <c r="J180" s="300">
        <f t="shared" ref="J180:J181" si="285">SUM(G180:I180)</f>
        <v>20.544495153203748</v>
      </c>
      <c r="K180" s="300"/>
      <c r="L180" s="300">
        <v>13.430048632412161</v>
      </c>
      <c r="M180" s="300">
        <v>4.2271600624548125</v>
      </c>
      <c r="N180" s="300">
        <v>1.3255014467459356</v>
      </c>
      <c r="O180" s="300">
        <f t="shared" ref="O180:O181" si="286">SUM(L180:N180)</f>
        <v>18.982710141612909</v>
      </c>
      <c r="P180" s="300"/>
      <c r="Q180" s="300">
        <v>14.504310131469959</v>
      </c>
      <c r="R180" s="300">
        <v>4.585072127790573</v>
      </c>
      <c r="S180" s="300">
        <v>1.3781638452893756</v>
      </c>
      <c r="T180" s="300">
        <f t="shared" ref="T180:T181" si="287">SUM(Q180:S180)</f>
        <v>20.467546104549907</v>
      </c>
      <c r="U180" s="300"/>
      <c r="V180" s="300">
        <v>16.114419011219152</v>
      </c>
      <c r="W180" s="300">
        <v>5.1252163617877908</v>
      </c>
      <c r="X180" s="300">
        <v>1.40243899368656</v>
      </c>
      <c r="Y180" s="300">
        <f t="shared" ref="Y180:Y181" si="288">SUM(V180:X180)</f>
        <v>22.6420743666935</v>
      </c>
    </row>
    <row r="181" spans="1:25" x14ac:dyDescent="0.2">
      <c r="A181" s="264" t="s">
        <v>363</v>
      </c>
      <c r="B181" s="301">
        <f>SUM(B179:B180)</f>
        <v>47.30805447619845</v>
      </c>
      <c r="C181" s="301">
        <f t="shared" ref="C181" si="289">SUM(C179:C180)</f>
        <v>43.536242357687634</v>
      </c>
      <c r="D181" s="301">
        <f t="shared" ref="D181" si="290">SUM(D179:D180)</f>
        <v>9.1497031661139694</v>
      </c>
      <c r="E181" s="301">
        <f t="shared" si="284"/>
        <v>99.994000000000057</v>
      </c>
      <c r="F181" s="301"/>
      <c r="G181" s="301">
        <f>SUM(G179:G180)</f>
        <v>49.673174392993971</v>
      </c>
      <c r="H181" s="301">
        <f t="shared" ref="H181" si="291">SUM(H179:H180)</f>
        <v>45.223069534779711</v>
      </c>
      <c r="I181" s="301">
        <f t="shared" ref="I181" si="292">SUM(I179:I180)</f>
        <v>12.711756072226262</v>
      </c>
      <c r="J181" s="301">
        <f t="shared" si="285"/>
        <v>107.60799999999995</v>
      </c>
      <c r="K181" s="301"/>
      <c r="L181" s="301">
        <f>SUM(L179:L180)</f>
        <v>48.206901547036416</v>
      </c>
      <c r="M181" s="301">
        <f t="shared" ref="M181" si="293">SUM(M179:M180)</f>
        <v>46.486015479950339</v>
      </c>
      <c r="N181" s="301">
        <f t="shared" ref="N181" si="294">SUM(N179:N180)</f>
        <v>9.2620829730133547</v>
      </c>
      <c r="O181" s="301">
        <f t="shared" si="286"/>
        <v>103.9550000000001</v>
      </c>
      <c r="P181" s="301"/>
      <c r="Q181" s="301">
        <f>SUM(Q179:Q180)</f>
        <v>52.851726151079951</v>
      </c>
      <c r="R181" s="301">
        <f t="shared" ref="R181" si="295">SUM(R179:R180)</f>
        <v>48.38330464285746</v>
      </c>
      <c r="S181" s="301">
        <f t="shared" ref="S181" si="296">SUM(S179:S180)</f>
        <v>10.325969206062702</v>
      </c>
      <c r="T181" s="301">
        <f t="shared" si="287"/>
        <v>111.56100000000012</v>
      </c>
      <c r="U181" s="301"/>
      <c r="V181" s="301">
        <f>SUM(V179:V180)</f>
        <v>60.334917068008821</v>
      </c>
      <c r="W181" s="301">
        <f t="shared" ref="W181" si="297">SUM(W179:W180)</f>
        <v>49.699801057013033</v>
      </c>
      <c r="X181" s="301">
        <f t="shared" ref="X181" si="298">SUM(X179:X180)</f>
        <v>11.958281874978246</v>
      </c>
      <c r="Y181" s="301">
        <f t="shared" si="288"/>
        <v>121.99300000000009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3.0986502989057914</v>
      </c>
      <c r="C188" s="300">
        <v>6.0534826447233785</v>
      </c>
      <c r="D188" s="300">
        <v>1.9603401506033697</v>
      </c>
      <c r="E188" s="300">
        <f>SUM(B188:D188)</f>
        <v>11.11247309423254</v>
      </c>
      <c r="F188" s="300"/>
      <c r="G188" s="300">
        <v>5.1582969818840301</v>
      </c>
      <c r="H188" s="300">
        <v>5.4390186963637532</v>
      </c>
      <c r="I188" s="300">
        <v>1.4867748633378299</v>
      </c>
      <c r="J188" s="300">
        <f>SUM(G188:I188)</f>
        <v>12.084090541585613</v>
      </c>
      <c r="K188" s="300"/>
      <c r="L188" s="300">
        <v>3.7722544208172679</v>
      </c>
      <c r="M188" s="300">
        <v>5.6818219404523109</v>
      </c>
      <c r="N188" s="300">
        <v>4.8862142342474453</v>
      </c>
      <c r="O188" s="300">
        <f>SUM(L188:N188)</f>
        <v>14.340290595517024</v>
      </c>
      <c r="P188" s="300"/>
      <c r="Q188" s="300">
        <v>3.53192599598108</v>
      </c>
      <c r="R188" s="300">
        <v>5.6380085925985233</v>
      </c>
      <c r="S188" s="300">
        <v>4.3373557949916304</v>
      </c>
      <c r="T188" s="300">
        <f>SUM(Q188:S188)</f>
        <v>13.507290383571235</v>
      </c>
      <c r="U188" s="300"/>
      <c r="V188" s="300">
        <v>3.4010417079800677</v>
      </c>
      <c r="W188" s="300">
        <v>5.7844184870780602</v>
      </c>
      <c r="X188" s="300">
        <v>4.5372963168448219</v>
      </c>
      <c r="Y188" s="300">
        <f>SUM(V188:X188)</f>
        <v>13.722756511902949</v>
      </c>
    </row>
    <row r="189" spans="1:25" x14ac:dyDescent="0.2">
      <c r="A189" s="260" t="s">
        <v>364</v>
      </c>
      <c r="B189" s="300">
        <v>5.5739900081194671</v>
      </c>
      <c r="C189" s="300">
        <v>3.2299363973197313</v>
      </c>
      <c r="D189" s="300">
        <v>2.3906005003282771</v>
      </c>
      <c r="E189" s="300">
        <f t="shared" ref="E189:E190" si="299">SUM(B189:D189)</f>
        <v>11.194526905767477</v>
      </c>
      <c r="F189" s="300"/>
      <c r="G189" s="300">
        <v>5.2261356975359465</v>
      </c>
      <c r="H189" s="300">
        <v>4.167397583743786</v>
      </c>
      <c r="I189" s="300">
        <v>3.2383761771346404</v>
      </c>
      <c r="J189" s="300">
        <f t="shared" ref="J189:J190" si="300">SUM(G189:I189)</f>
        <v>12.631909458414373</v>
      </c>
      <c r="K189" s="300"/>
      <c r="L189" s="300">
        <v>5.8712523466775997</v>
      </c>
      <c r="M189" s="300">
        <v>4.0982382566014266</v>
      </c>
      <c r="N189" s="300">
        <v>3.6812188012039648</v>
      </c>
      <c r="O189" s="300">
        <f t="shared" ref="O189:O190" si="301">SUM(L189:N189)</f>
        <v>13.650709404482992</v>
      </c>
      <c r="P189" s="300"/>
      <c r="Q189" s="300">
        <v>5.8227478208650609</v>
      </c>
      <c r="R189" s="300">
        <v>4.1958239423037194</v>
      </c>
      <c r="S189" s="300">
        <v>3.4211378532600127</v>
      </c>
      <c r="T189" s="300">
        <f t="shared" ref="T189:T190" si="302">SUM(Q189:S189)</f>
        <v>13.439709616428793</v>
      </c>
      <c r="U189" s="300"/>
      <c r="V189" s="300">
        <v>6.0483494725690878</v>
      </c>
      <c r="W189" s="300">
        <v>4.5174394401638009</v>
      </c>
      <c r="X189" s="300">
        <v>3.5364545753641687</v>
      </c>
      <c r="Y189" s="300">
        <f t="shared" ref="Y189:Y190" si="303">SUM(V189:X189)</f>
        <v>14.102243488097056</v>
      </c>
    </row>
    <row r="190" spans="1:25" x14ac:dyDescent="0.2">
      <c r="A190" s="264" t="s">
        <v>363</v>
      </c>
      <c r="B190" s="301">
        <f>SUM(B188:B189)</f>
        <v>8.672640307025258</v>
      </c>
      <c r="C190" s="301">
        <f t="shared" ref="C190" si="304">SUM(C188:C189)</f>
        <v>9.2834190420431106</v>
      </c>
      <c r="D190" s="301">
        <f t="shared" ref="D190" si="305">SUM(D188:D189)</f>
        <v>4.3509406509316468</v>
      </c>
      <c r="E190" s="301">
        <f t="shared" si="299"/>
        <v>22.307000000000016</v>
      </c>
      <c r="F190" s="301"/>
      <c r="G190" s="301">
        <f>SUM(G188:G189)</f>
        <v>10.384432679419977</v>
      </c>
      <c r="H190" s="301">
        <f t="shared" ref="H190" si="306">SUM(H188:H189)</f>
        <v>9.6064162801075383</v>
      </c>
      <c r="I190" s="301">
        <f t="shared" ref="I190" si="307">SUM(I188:I189)</f>
        <v>4.7251510404724701</v>
      </c>
      <c r="J190" s="301">
        <f t="shared" si="300"/>
        <v>24.715999999999987</v>
      </c>
      <c r="K190" s="301"/>
      <c r="L190" s="301">
        <f>SUM(L188:L189)</f>
        <v>9.643506767494868</v>
      </c>
      <c r="M190" s="301">
        <f t="shared" ref="M190" si="308">SUM(M188:M189)</f>
        <v>9.7800601970537375</v>
      </c>
      <c r="N190" s="301">
        <f t="shared" ref="N190" si="309">SUM(N188:N189)</f>
        <v>8.5674330354514101</v>
      </c>
      <c r="O190" s="301">
        <f t="shared" si="301"/>
        <v>27.991000000000014</v>
      </c>
      <c r="P190" s="301"/>
      <c r="Q190" s="301">
        <f>SUM(Q188:Q189)</f>
        <v>9.354673816846141</v>
      </c>
      <c r="R190" s="301">
        <f t="shared" ref="R190" si="310">SUM(R188:R189)</f>
        <v>9.8338325349022426</v>
      </c>
      <c r="S190" s="301">
        <f t="shared" ref="S190" si="311">SUM(S188:S189)</f>
        <v>7.7584936482516431</v>
      </c>
      <c r="T190" s="301">
        <f t="shared" si="302"/>
        <v>26.947000000000028</v>
      </c>
      <c r="U190" s="301"/>
      <c r="V190" s="301">
        <f>SUM(V188:V189)</f>
        <v>9.4493911805491564</v>
      </c>
      <c r="W190" s="301">
        <f t="shared" ref="W190" si="312">SUM(W188:W189)</f>
        <v>10.301857927241862</v>
      </c>
      <c r="X190" s="301">
        <f t="shared" ref="X190" si="313">SUM(X188:X189)</f>
        <v>8.0737508922089916</v>
      </c>
      <c r="Y190" s="301">
        <f t="shared" si="303"/>
        <v>27.82500000000001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3.8339937394111256</v>
      </c>
      <c r="C197" s="300">
        <v>4.5507344089023638</v>
      </c>
      <c r="D197" s="300">
        <v>4.7709235894062916</v>
      </c>
      <c r="E197" s="300">
        <f>SUM(B197:D197)</f>
        <v>13.155651737719779</v>
      </c>
      <c r="F197" s="300"/>
      <c r="G197" s="300">
        <v>4.3929706581371075</v>
      </c>
      <c r="H197" s="300">
        <v>3.5331808878326498</v>
      </c>
      <c r="I197" s="300">
        <v>4.3802833783706401</v>
      </c>
      <c r="J197" s="300">
        <f>SUM(G197:I197)</f>
        <v>12.306434924340397</v>
      </c>
      <c r="K197" s="300"/>
      <c r="L197" s="300">
        <v>3.7604483131618873</v>
      </c>
      <c r="M197" s="300">
        <v>3.7824613443495223</v>
      </c>
      <c r="N197" s="300">
        <v>8.2502172546384056</v>
      </c>
      <c r="O197" s="300">
        <f>SUM(L197:N197)</f>
        <v>15.793126912149816</v>
      </c>
      <c r="P197" s="300"/>
      <c r="Q197" s="300">
        <v>3.6385676642723435</v>
      </c>
      <c r="R197" s="300">
        <v>3.7244060164270616</v>
      </c>
      <c r="S197" s="300">
        <v>8.2662777909437555</v>
      </c>
      <c r="T197" s="300">
        <f>SUM(Q197:S197)</f>
        <v>15.62925147164316</v>
      </c>
      <c r="U197" s="300"/>
      <c r="V197" s="300">
        <v>3.5183289530596222</v>
      </c>
      <c r="W197" s="300">
        <v>3.6516158183100571</v>
      </c>
      <c r="X197" s="300">
        <v>8.2417933126718239</v>
      </c>
      <c r="Y197" s="300">
        <f>SUM(V197:X197)</f>
        <v>15.411738084041502</v>
      </c>
    </row>
    <row r="198" spans="1:25" x14ac:dyDescent="0.2">
      <c r="A198" s="260" t="s">
        <v>364</v>
      </c>
      <c r="B198" s="300">
        <v>5.6467029455943125</v>
      </c>
      <c r="C198" s="300">
        <v>1.5448795248381251</v>
      </c>
      <c r="D198" s="300">
        <v>3.2767657918478172</v>
      </c>
      <c r="E198" s="300">
        <f t="shared" ref="E198:E199" si="314">SUM(B198:D198)</f>
        <v>10.468348262280255</v>
      </c>
      <c r="F198" s="300"/>
      <c r="G198" s="300">
        <v>4.2049270456558583</v>
      </c>
      <c r="H198" s="300">
        <v>1.290477610574744</v>
      </c>
      <c r="I198" s="300">
        <v>2.0111604194290202</v>
      </c>
      <c r="J198" s="300">
        <f t="shared" ref="J198:J199" si="315">SUM(G198:I198)</f>
        <v>7.5065650756596227</v>
      </c>
      <c r="K198" s="300"/>
      <c r="L198" s="300">
        <v>3.321299459170179</v>
      </c>
      <c r="M198" s="300">
        <v>0.85272701520259919</v>
      </c>
      <c r="N198" s="300">
        <v>1.6178466134773948</v>
      </c>
      <c r="O198" s="300">
        <f t="shared" ref="O198:O199" si="316">SUM(L198:N198)</f>
        <v>5.7918730878501723</v>
      </c>
      <c r="P198" s="300"/>
      <c r="Q198" s="300">
        <v>3.425973196099493</v>
      </c>
      <c r="R198" s="300">
        <v>0.84882121832965385</v>
      </c>
      <c r="S198" s="300">
        <v>1.6669541139277104</v>
      </c>
      <c r="T198" s="300">
        <f t="shared" ref="T198:T199" si="317">SUM(Q198:S198)</f>
        <v>5.9417485283568574</v>
      </c>
      <c r="U198" s="300"/>
      <c r="V198" s="300">
        <v>3.6360656839389898</v>
      </c>
      <c r="W198" s="300">
        <v>0.86258816293284768</v>
      </c>
      <c r="X198" s="300">
        <v>1.7616080690866556</v>
      </c>
      <c r="Y198" s="300">
        <f t="shared" ref="Y198:Y199" si="318">SUM(V198:X198)</f>
        <v>6.2602619159584929</v>
      </c>
    </row>
    <row r="199" spans="1:25" x14ac:dyDescent="0.2">
      <c r="A199" s="264" t="s">
        <v>363</v>
      </c>
      <c r="B199" s="301">
        <f>SUM(B197:B198)</f>
        <v>9.4806966850054373</v>
      </c>
      <c r="C199" s="301">
        <f t="shared" ref="C199" si="319">SUM(C197:C198)</f>
        <v>6.0956139337404887</v>
      </c>
      <c r="D199" s="301">
        <f t="shared" ref="D199" si="320">SUM(D197:D198)</f>
        <v>8.0476893812541093</v>
      </c>
      <c r="E199" s="301">
        <f t="shared" si="314"/>
        <v>23.624000000000034</v>
      </c>
      <c r="F199" s="301"/>
      <c r="G199" s="301">
        <f>SUM(G197:G198)</f>
        <v>8.5978977037929667</v>
      </c>
      <c r="H199" s="301">
        <f t="shared" ref="H199" si="321">SUM(H197:H198)</f>
        <v>4.8236584984073936</v>
      </c>
      <c r="I199" s="301">
        <f t="shared" ref="I199" si="322">SUM(I197:I198)</f>
        <v>6.3914437977996599</v>
      </c>
      <c r="J199" s="301">
        <f t="shared" si="315"/>
        <v>19.81300000000002</v>
      </c>
      <c r="K199" s="301"/>
      <c r="L199" s="301">
        <f>SUM(L197:L198)</f>
        <v>7.0817477723320668</v>
      </c>
      <c r="M199" s="301">
        <f t="shared" ref="M199" si="323">SUM(M197:M198)</f>
        <v>4.6351883595521217</v>
      </c>
      <c r="N199" s="301">
        <f t="shared" ref="N199" si="324">SUM(N197:N198)</f>
        <v>9.8680638681158008</v>
      </c>
      <c r="O199" s="301">
        <f t="shared" si="316"/>
        <v>21.58499999999999</v>
      </c>
      <c r="P199" s="301"/>
      <c r="Q199" s="301">
        <f>SUM(Q197:Q198)</f>
        <v>7.0645408603718369</v>
      </c>
      <c r="R199" s="301">
        <f t="shared" ref="R199" si="325">SUM(R197:R198)</f>
        <v>4.5732272347567156</v>
      </c>
      <c r="S199" s="301">
        <f t="shared" ref="S199" si="326">SUM(S197:S198)</f>
        <v>9.9332319048714659</v>
      </c>
      <c r="T199" s="301">
        <f t="shared" si="317"/>
        <v>21.571000000000019</v>
      </c>
      <c r="U199" s="301"/>
      <c r="V199" s="301">
        <f>SUM(V197:V198)</f>
        <v>7.154394636998612</v>
      </c>
      <c r="W199" s="301">
        <f t="shared" ref="W199" si="327">SUM(W197:W198)</f>
        <v>4.5142039812429049</v>
      </c>
      <c r="X199" s="301">
        <f t="shared" ref="X199" si="328">SUM(X197:X198)</f>
        <v>10.003401381758479</v>
      </c>
      <c r="Y199" s="301">
        <f t="shared" si="318"/>
        <v>21.671999999999997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 xml:space="preserve">Industry Figure 1  Growth in Employment by Industry Group (SIC 2007), 2015-2020 and 2020-2035, Norfolk and Suffolk 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-0.15325953403276804</v>
      </c>
      <c r="N7">
        <f>'Ind T4'!C122</f>
        <v>0.49121601391242109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0.77998473557070458</v>
      </c>
      <c r="N9">
        <f>'Ind T4'!C120</f>
        <v>1.0724132527102803</v>
      </c>
    </row>
    <row r="10" spans="1:16" x14ac:dyDescent="0.2">
      <c r="L10" s="13" t="str">
        <f>'Ind T4'!A80</f>
        <v>Education</v>
      </c>
      <c r="M10">
        <f>'Ind T4'!B119</f>
        <v>1.1906372635038798</v>
      </c>
      <c r="N10">
        <f>'Ind T4'!C119</f>
        <v>1.3429038090917444E-2</v>
      </c>
    </row>
    <row r="11" spans="1:16" x14ac:dyDescent="0.2">
      <c r="L11" s="13" t="str">
        <f>'Ind T4'!A79</f>
        <v>Public admin. and defence</v>
      </c>
      <c r="M11">
        <f>'Ind T4'!B118</f>
        <v>0.57889313144918741</v>
      </c>
      <c r="N11">
        <f>'Ind T4'!C118</f>
        <v>0.82494046926280262</v>
      </c>
    </row>
    <row r="12" spans="1:16" x14ac:dyDescent="0.2">
      <c r="L12" s="1" t="str">
        <f>CONCATENATE("[",'Ind T4'!A78,"]")</f>
        <v>[Non-marketed services]</v>
      </c>
      <c r="M12">
        <f>'Ind T4'!B117</f>
        <v>0.87682793954542149</v>
      </c>
      <c r="N12">
        <f>'Ind T4'!C117</f>
        <v>0.70315145450539074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-1.7890925617700448</v>
      </c>
      <c r="N14" s="13">
        <f>'Ind T4'!C115</f>
        <v>2.6820101115188066E-2</v>
      </c>
    </row>
    <row r="15" spans="1:16" x14ac:dyDescent="0.2">
      <c r="L15" s="13" t="str">
        <f>'Ind T4'!A75</f>
        <v>Arts and entertainment</v>
      </c>
      <c r="M15" s="13">
        <f>'Ind T4'!B114</f>
        <v>4.6442692060454371</v>
      </c>
      <c r="N15" s="13">
        <f>'Ind T4'!C114</f>
        <v>-3.9646357240130659E-2</v>
      </c>
    </row>
    <row r="16" spans="1:16" x14ac:dyDescent="0.2">
      <c r="L16" s="13" t="str">
        <f>'Ind T4'!A74</f>
        <v>Support services</v>
      </c>
      <c r="M16" s="13">
        <f>'Ind T4'!B113</f>
        <v>-2.0840607981837844</v>
      </c>
      <c r="N16" s="13">
        <f>'Ind T4'!C113</f>
        <v>0.98138001258929464</v>
      </c>
    </row>
    <row r="17" spans="12:14" x14ac:dyDescent="0.2">
      <c r="L17" s="13" t="str">
        <f>'Ind T4'!A73</f>
        <v>Professional services</v>
      </c>
      <c r="M17" s="13">
        <f>'Ind T4'!B112</f>
        <v>1.8533004774681006</v>
      </c>
      <c r="N17" s="13">
        <f>'Ind T4'!C112</f>
        <v>0.84833083703619305</v>
      </c>
    </row>
    <row r="18" spans="12:14" x14ac:dyDescent="0.2">
      <c r="L18" s="13" t="str">
        <f>'Ind T4'!A72</f>
        <v>Real estate</v>
      </c>
      <c r="M18" s="13">
        <f>'Ind T4'!B111</f>
        <v>1.0854676380801287</v>
      </c>
      <c r="N18" s="13">
        <f>'Ind T4'!C111</f>
        <v>1.030229409774619</v>
      </c>
    </row>
    <row r="19" spans="12:14" x14ac:dyDescent="0.2">
      <c r="L19" t="str">
        <f>'Ind T4'!A71</f>
        <v>Finance and insurance</v>
      </c>
      <c r="M19">
        <f>'Ind T4'!B110</f>
        <v>0.9615117535327844</v>
      </c>
      <c r="N19">
        <f>'Ind T4'!C110</f>
        <v>-0.58420284422188162</v>
      </c>
    </row>
    <row r="20" spans="12:14" x14ac:dyDescent="0.2">
      <c r="L20" t="str">
        <f>'Ind T4'!A70</f>
        <v>Information technology</v>
      </c>
      <c r="M20">
        <f>'Ind T4'!B109</f>
        <v>-1.3894700365253976</v>
      </c>
      <c r="N20">
        <f>'Ind T4'!C109</f>
        <v>0.51653921151444404</v>
      </c>
    </row>
    <row r="21" spans="12:14" x14ac:dyDescent="0.2">
      <c r="L21" t="str">
        <f>'Ind T4'!A69</f>
        <v>Media</v>
      </c>
      <c r="M21">
        <f>'Ind T4'!B108</f>
        <v>-4.1680644937362672</v>
      </c>
      <c r="N21">
        <f>'Ind T4'!C108</f>
        <v>-0.25843018752487179</v>
      </c>
    </row>
    <row r="22" spans="12:14" x14ac:dyDescent="0.2">
      <c r="L22" s="1" t="str">
        <f>CONCATENATE("[",'Ind T4'!A68,"]")</f>
        <v>[Business and other services]</v>
      </c>
      <c r="M22">
        <f>'Ind T4'!B107</f>
        <v>8.0569949796904794E-2</v>
      </c>
      <c r="N22">
        <f>'Ind T4'!C107</f>
        <v>0.51666569524275729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0.8869177608435086</v>
      </c>
      <c r="N24">
        <f>'Ind T4'!C105</f>
        <v>0.89505910413987255</v>
      </c>
    </row>
    <row r="25" spans="12:14" x14ac:dyDescent="0.2">
      <c r="L25" s="13" t="str">
        <f>'Ind T4'!A65</f>
        <v>Transport and storage</v>
      </c>
      <c r="M25">
        <f>'Ind T4'!B104</f>
        <v>0.79452739527940963</v>
      </c>
      <c r="N25">
        <f>'Ind T4'!C104</f>
        <v>0.49101807147415855</v>
      </c>
    </row>
    <row r="26" spans="12:14" x14ac:dyDescent="0.2">
      <c r="L26" s="13" t="str">
        <f>'Ind T4'!A64</f>
        <v>Wholesale and retail trade</v>
      </c>
      <c r="M26">
        <f>'Ind T4'!B103</f>
        <v>-1.8247151542638229</v>
      </c>
      <c r="N26">
        <f>'Ind T4'!C103</f>
        <v>0.19121503093573189</v>
      </c>
    </row>
    <row r="27" spans="12:14" x14ac:dyDescent="0.2">
      <c r="L27" s="1" t="str">
        <f>CONCATENATE("[",'Ind T4'!A63,"]")</f>
        <v>[Trade, accomod. and transport]</v>
      </c>
      <c r="M27">
        <f>'Ind T4'!B102</f>
        <v>-0.66363316721511634</v>
      </c>
      <c r="N27">
        <f>'Ind T4'!C102</f>
        <v>0.44293792892420303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0.35627610482120708</v>
      </c>
      <c r="N29">
        <f>'Ind T4'!C100</f>
        <v>1.0077974315649607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-0.94858519998828328</v>
      </c>
      <c r="N31">
        <f>'Ind T4'!C98</f>
        <v>-1.1196787807347452</v>
      </c>
    </row>
    <row r="32" spans="12:14" x14ac:dyDescent="0.2">
      <c r="L32" s="13" t="str">
        <f>'Ind T4'!A58</f>
        <v>Engineering</v>
      </c>
      <c r="M32">
        <f>'Ind T4'!B97</f>
        <v>-0.37638325607404211</v>
      </c>
      <c r="N32">
        <f>'Ind T4'!C97</f>
        <v>-1.0930765793205621</v>
      </c>
    </row>
    <row r="33" spans="12:14" x14ac:dyDescent="0.2">
      <c r="L33" s="13" t="str">
        <f>'Ind T4'!A57</f>
        <v>Food drink and tobacco</v>
      </c>
      <c r="M33">
        <f>'Ind T4'!B96</f>
        <v>1.2712439287402955</v>
      </c>
      <c r="N33">
        <f>'Ind T4'!C96</f>
        <v>0.98509216858129189</v>
      </c>
    </row>
    <row r="34" spans="12:14" x14ac:dyDescent="0.2">
      <c r="L34" s="1" t="str">
        <f>CONCATENATE("[",'Ind T4'!A56,"]")</f>
        <v>[Manufacturing]</v>
      </c>
      <c r="M34">
        <f>'Ind T4'!B95</f>
        <v>-0.30194108897573235</v>
      </c>
      <c r="N34">
        <f>'Ind T4'!C95</f>
        <v>-0.50248491925776184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-0.85183760157204746</v>
      </c>
      <c r="N36">
        <f>'Ind T4'!C93</f>
        <v>1.1340153664555874</v>
      </c>
    </row>
    <row r="37" spans="12:14" x14ac:dyDescent="0.2">
      <c r="L37" s="13" t="str">
        <f>'Ind T4'!A53</f>
        <v>Electricity and gas</v>
      </c>
      <c r="M37">
        <f>'Ind T4'!B92</f>
        <v>-0.99863396314873176</v>
      </c>
      <c r="N37">
        <f>'Ind T4'!C92</f>
        <v>-0.71405887545616942</v>
      </c>
    </row>
    <row r="38" spans="12:14" x14ac:dyDescent="0.2">
      <c r="L38" s="13" t="str">
        <f>'Ind T4'!A52</f>
        <v>Mining and quarrying</v>
      </c>
      <c r="M38">
        <f>'Ind T4'!B91</f>
        <v>6.1421419783767472</v>
      </c>
      <c r="N38">
        <f>'Ind T4'!C91</f>
        <v>-4.6416811784597662</v>
      </c>
    </row>
    <row r="39" spans="12:14" x14ac:dyDescent="0.2">
      <c r="L39" s="45" t="str">
        <f>'Ind T4'!A51</f>
        <v>Agriculture</v>
      </c>
      <c r="M39">
        <f>'Ind T4'!B90</f>
        <v>-11.356490854492984</v>
      </c>
      <c r="N39">
        <f>'Ind T4'!C90</f>
        <v>0.15987573034761393</v>
      </c>
    </row>
    <row r="40" spans="12:14" x14ac:dyDescent="0.2">
      <c r="L40" s="1" t="str">
        <f>CONCATENATE("[",'Ind T4'!A50,"]")</f>
        <v>[Primary sector and utilities]</v>
      </c>
      <c r="M40">
        <f>'Ind T4'!B89</f>
        <v>-6.8126208661984267</v>
      </c>
      <c r="N40">
        <f>'Ind T4'!C89</f>
        <v>-4.6740544696399766E-2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 xml:space="preserve">Industry Figure 2  Employment by Industry (SIC 2007), 2010-2035, Norfolk and Suffolk 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27.403000000000041</v>
      </c>
      <c r="N5" s="11">
        <f t="shared" ref="N5:AL5" si="1">SUM(N6:N9)</f>
        <v>25.173999999999957</v>
      </c>
      <c r="O5" s="11">
        <f t="shared" si="1"/>
        <v>29.454999999999956</v>
      </c>
      <c r="P5" s="11">
        <f t="shared" si="1"/>
        <v>24.807999999999979</v>
      </c>
      <c r="Q5" s="11">
        <f t="shared" si="1"/>
        <v>28.705999999999971</v>
      </c>
      <c r="R5" s="11">
        <f t="shared" si="1"/>
        <v>28.916000000000096</v>
      </c>
      <c r="S5" s="11">
        <f t="shared" si="1"/>
        <v>25.10399999999991</v>
      </c>
      <c r="T5" s="11">
        <f t="shared" si="1"/>
        <v>24.009000000000015</v>
      </c>
      <c r="U5" s="11">
        <f t="shared" si="1"/>
        <v>27.781999999999989</v>
      </c>
      <c r="V5" s="11">
        <f t="shared" si="1"/>
        <v>28.814999999999948</v>
      </c>
      <c r="W5" s="11">
        <f t="shared" si="1"/>
        <v>20.319999999999983</v>
      </c>
      <c r="X5" s="11">
        <f t="shared" si="1"/>
        <v>20.142999999999954</v>
      </c>
      <c r="Y5" s="11">
        <f t="shared" si="1"/>
        <v>20.146000000000008</v>
      </c>
      <c r="Z5" s="11">
        <f t="shared" si="1"/>
        <v>20.230999999999987</v>
      </c>
      <c r="AA5" s="11">
        <f t="shared" si="1"/>
        <v>20.468000000000004</v>
      </c>
      <c r="AB5" s="11">
        <f t="shared" si="1"/>
        <v>20.476000000000013</v>
      </c>
      <c r="AC5" s="11">
        <f t="shared" si="1"/>
        <v>20.472000000000001</v>
      </c>
      <c r="AD5" s="11">
        <f t="shared" si="1"/>
        <v>20.447999999999983</v>
      </c>
      <c r="AE5" s="11">
        <f t="shared" si="1"/>
        <v>20.412999999999997</v>
      </c>
      <c r="AF5" s="11">
        <f t="shared" si="1"/>
        <v>20.376000000000001</v>
      </c>
      <c r="AG5" s="11">
        <f t="shared" si="1"/>
        <v>20.343000000000021</v>
      </c>
      <c r="AH5" s="11">
        <f t="shared" si="1"/>
        <v>20.304999999999986</v>
      </c>
      <c r="AI5" s="11">
        <f t="shared" si="1"/>
        <v>20.269000000000013</v>
      </c>
      <c r="AJ5" s="11">
        <f t="shared" si="1"/>
        <v>20.236999999999959</v>
      </c>
      <c r="AK5" s="11">
        <f t="shared" si="1"/>
        <v>20.205999999999982</v>
      </c>
      <c r="AL5" s="11">
        <f t="shared" si="1"/>
        <v>20.178000000000001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18.294000000000022</v>
      </c>
      <c r="N6" s="11">
        <v>16.252999999999943</v>
      </c>
      <c r="O6" s="11">
        <v>19.412999999999961</v>
      </c>
      <c r="P6" s="11">
        <v>14.99099999999998</v>
      </c>
      <c r="Q6" s="11">
        <v>19.859999999999967</v>
      </c>
      <c r="R6" s="11">
        <v>19.287000000000116</v>
      </c>
      <c r="S6" s="11">
        <v>15.804999999999914</v>
      </c>
      <c r="T6" s="11">
        <v>14.766000000000012</v>
      </c>
      <c r="U6" s="11">
        <v>16.107999999999986</v>
      </c>
      <c r="V6" s="11">
        <v>17.92399999999996</v>
      </c>
      <c r="W6" s="11">
        <v>10.555999999999983</v>
      </c>
      <c r="X6" s="11">
        <v>10.687999999999967</v>
      </c>
      <c r="Y6" s="11">
        <v>10.83700000000001</v>
      </c>
      <c r="Z6" s="11">
        <v>10.956</v>
      </c>
      <c r="AA6" s="11">
        <v>11.072000000000013</v>
      </c>
      <c r="AB6" s="11">
        <v>11.039</v>
      </c>
      <c r="AC6" s="11">
        <v>11.016</v>
      </c>
      <c r="AD6" s="11">
        <v>10.991999999999992</v>
      </c>
      <c r="AE6" s="11">
        <v>10.966999999999999</v>
      </c>
      <c r="AF6" s="11">
        <v>10.943000000000012</v>
      </c>
      <c r="AG6" s="11">
        <v>10.921000000000008</v>
      </c>
      <c r="AH6" s="11">
        <v>10.89899999999999</v>
      </c>
      <c r="AI6" s="11">
        <v>10.876999999999994</v>
      </c>
      <c r="AJ6" s="11">
        <v>10.855999999999977</v>
      </c>
      <c r="AK6" s="172">
        <v>10.833999999999985</v>
      </c>
      <c r="AL6" s="11">
        <v>10.811999999999999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0.85099999999999965</v>
      </c>
      <c r="N7" s="11">
        <v>1.0240000000000027</v>
      </c>
      <c r="O7" s="11">
        <v>0.82199999999999629</v>
      </c>
      <c r="P7" s="11">
        <v>1.0420000000000009</v>
      </c>
      <c r="Q7" s="11">
        <v>1.2000000000000004</v>
      </c>
      <c r="R7" s="11">
        <v>1.4399999999999962</v>
      </c>
      <c r="S7" s="11">
        <v>0.79700000000000082</v>
      </c>
      <c r="T7" s="11">
        <v>1.2269999999999983</v>
      </c>
      <c r="U7" s="11">
        <v>1.457999999999998</v>
      </c>
      <c r="V7" s="11">
        <v>1.3449999999999978</v>
      </c>
      <c r="W7" s="11">
        <v>1.9400000000000028</v>
      </c>
      <c r="X7" s="11">
        <v>1.8070000000000015</v>
      </c>
      <c r="Y7" s="11">
        <v>1.7530000000000017</v>
      </c>
      <c r="Z7" s="11">
        <v>1.6469999999999976</v>
      </c>
      <c r="AA7" s="11">
        <v>1.5420000000000005</v>
      </c>
      <c r="AB7" s="11">
        <v>1.4570000000000032</v>
      </c>
      <c r="AC7" s="11">
        <v>1.3870000000000005</v>
      </c>
      <c r="AD7" s="11">
        <v>1.3209999999999986</v>
      </c>
      <c r="AE7" s="11">
        <v>1.2610000000000026</v>
      </c>
      <c r="AF7" s="11">
        <v>1.2059999999999993</v>
      </c>
      <c r="AG7" s="11">
        <v>1.1580000000000019</v>
      </c>
      <c r="AH7" s="11">
        <v>1.1090000000000007</v>
      </c>
      <c r="AI7" s="11">
        <v>1.0639999999999994</v>
      </c>
      <c r="AJ7" s="11">
        <v>1.0229999999999981</v>
      </c>
      <c r="AK7" s="172">
        <v>0.98499999999999932</v>
      </c>
      <c r="AL7" s="11">
        <v>0.9509999999999994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3.0510000000000077</v>
      </c>
      <c r="N8" s="11">
        <v>3.0009999999999972</v>
      </c>
      <c r="O8" s="11">
        <v>3.0120000000000013</v>
      </c>
      <c r="P8" s="11">
        <v>2.9569999999999963</v>
      </c>
      <c r="Q8" s="11">
        <v>2.8629999999999987</v>
      </c>
      <c r="R8" s="11">
        <v>3.1259999999999981</v>
      </c>
      <c r="S8" s="11">
        <v>3.3209999999999913</v>
      </c>
      <c r="T8" s="11">
        <v>3.661</v>
      </c>
      <c r="U8" s="11">
        <v>3.3409999999999971</v>
      </c>
      <c r="V8" s="11">
        <v>3.6499999999999937</v>
      </c>
      <c r="W8" s="11">
        <v>2.9729999999999981</v>
      </c>
      <c r="X8" s="11">
        <v>2.897999999999989</v>
      </c>
      <c r="Y8" s="11">
        <v>2.8359999999999999</v>
      </c>
      <c r="Z8" s="11">
        <v>2.8160000000000007</v>
      </c>
      <c r="AA8" s="11">
        <v>2.801999999999996</v>
      </c>
      <c r="AB8" s="11">
        <v>2.7910000000000048</v>
      </c>
      <c r="AC8" s="11">
        <v>2.7789999999999959</v>
      </c>
      <c r="AD8" s="11">
        <v>2.7669999999999999</v>
      </c>
      <c r="AE8" s="11">
        <v>2.7539999999999885</v>
      </c>
      <c r="AF8" s="11">
        <v>2.7419999999999942</v>
      </c>
      <c r="AG8" s="11">
        <v>2.7299999999999991</v>
      </c>
      <c r="AH8" s="11">
        <v>2.717999999999996</v>
      </c>
      <c r="AI8" s="11">
        <v>2.7060000000000062</v>
      </c>
      <c r="AJ8" s="11">
        <v>2.693999999999996</v>
      </c>
      <c r="AK8" s="172">
        <v>2.6820000000000039</v>
      </c>
      <c r="AL8" s="11">
        <v>2.6700000000000008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5.2070000000000096</v>
      </c>
      <c r="N9" s="11">
        <v>4.8960000000000132</v>
      </c>
      <c r="O9" s="11">
        <v>6.2079999999999966</v>
      </c>
      <c r="P9" s="11">
        <v>5.8180000000000014</v>
      </c>
      <c r="Q9" s="11">
        <v>4.7830000000000048</v>
      </c>
      <c r="R9" s="11">
        <v>5.0629999999999837</v>
      </c>
      <c r="S9" s="11">
        <v>5.1810000000000054</v>
      </c>
      <c r="T9" s="11">
        <v>4.3550000000000049</v>
      </c>
      <c r="U9" s="11">
        <v>6.8750000000000053</v>
      </c>
      <c r="V9" s="11">
        <v>5.8959999999999919</v>
      </c>
      <c r="W9" s="11">
        <v>4.8509999999999991</v>
      </c>
      <c r="X9" s="11">
        <v>4.7499999999999964</v>
      </c>
      <c r="Y9" s="11">
        <v>4.7199999999999944</v>
      </c>
      <c r="Z9" s="11">
        <v>4.8119999999999878</v>
      </c>
      <c r="AA9" s="11">
        <v>5.0519999999999943</v>
      </c>
      <c r="AB9" s="11">
        <v>5.1890000000000072</v>
      </c>
      <c r="AC9" s="11">
        <v>5.2900000000000054</v>
      </c>
      <c r="AD9" s="11">
        <v>5.3679999999999941</v>
      </c>
      <c r="AE9" s="11">
        <v>5.4310000000000054</v>
      </c>
      <c r="AF9" s="11">
        <v>5.4849999999999968</v>
      </c>
      <c r="AG9" s="11">
        <v>5.534000000000014</v>
      </c>
      <c r="AH9" s="11">
        <v>5.5789999999999971</v>
      </c>
      <c r="AI9" s="11">
        <v>5.6220000000000114</v>
      </c>
      <c r="AJ9" s="11">
        <v>5.6639999999999873</v>
      </c>
      <c r="AK9" s="172">
        <v>5.7049999999999947</v>
      </c>
      <c r="AL9" s="11">
        <v>5.7450000000000001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71.059999999999775</v>
      </c>
      <c r="N11" s="11">
        <f t="shared" si="2"/>
        <v>73.09300000000016</v>
      </c>
      <c r="O11" s="11">
        <f t="shared" si="2"/>
        <v>73.210000000000122</v>
      </c>
      <c r="P11" s="11">
        <f t="shared" si="2"/>
        <v>67.996000000000038</v>
      </c>
      <c r="Q11" s="11">
        <f t="shared" si="2"/>
        <v>69.595000000000113</v>
      </c>
      <c r="R11" s="11">
        <f t="shared" ref="R11" si="3">SUM(R12:R14)</f>
        <v>68.171999999999912</v>
      </c>
      <c r="S11" s="11">
        <f t="shared" ref="S11" si="4">SUM(S12:S14)</f>
        <v>71.063000000000045</v>
      </c>
      <c r="T11" s="11">
        <f t="shared" ref="T11" si="5">SUM(T12:T14)</f>
        <v>71.730000000000018</v>
      </c>
      <c r="U11" s="11">
        <f t="shared" ref="U11" si="6">SUM(U12:U14)</f>
        <v>71.647999999999968</v>
      </c>
      <c r="V11" s="11">
        <f t="shared" ref="V11" si="7">SUM(V12:V14)</f>
        <v>69.458999999999989</v>
      </c>
      <c r="W11" s="11">
        <f t="shared" ref="W11" si="8">SUM(W12:W14)</f>
        <v>67.149000000000058</v>
      </c>
      <c r="X11" s="11">
        <f t="shared" ref="X11" si="9">SUM(X12:X14)</f>
        <v>67.461999999999904</v>
      </c>
      <c r="Y11" s="11">
        <f t="shared" ref="Y11" si="10">SUM(Y12:Y14)</f>
        <v>67.166999999999987</v>
      </c>
      <c r="Z11" s="11">
        <f t="shared" ref="Z11" si="11">SUM(Z12:Z14)</f>
        <v>66.712999999999994</v>
      </c>
      <c r="AA11" s="11">
        <f t="shared" ref="AA11" si="12">SUM(AA12:AA14)</f>
        <v>66.406000000000049</v>
      </c>
      <c r="AB11" s="11">
        <f t="shared" ref="AB11" si="13">SUM(AB12:AB14)</f>
        <v>66.018999999999949</v>
      </c>
      <c r="AC11" s="11">
        <f t="shared" ref="AC11" si="14">SUM(AC12:AC14)</f>
        <v>65.571000000000055</v>
      </c>
      <c r="AD11" s="11">
        <f>SUM(AD12:AD14)</f>
        <v>65.124999999999986</v>
      </c>
      <c r="AE11" s="11">
        <f t="shared" ref="AE11" si="15">SUM(AE12:AE14)</f>
        <v>64.703999999999866</v>
      </c>
      <c r="AF11" s="11">
        <f t="shared" ref="AF11" si="16">SUM(AF12:AF14)</f>
        <v>64.297000000000011</v>
      </c>
      <c r="AG11" s="11">
        <f t="shared" ref="AG11:AL11" si="17">SUM(AG12:AG14)</f>
        <v>63.950000000000017</v>
      </c>
      <c r="AH11" s="11">
        <f t="shared" si="17"/>
        <v>63.595000000000049</v>
      </c>
      <c r="AI11" s="11">
        <f t="shared" si="17"/>
        <v>63.250000000000128</v>
      </c>
      <c r="AJ11" s="11">
        <f t="shared" si="17"/>
        <v>62.911999999999878</v>
      </c>
      <c r="AK11" s="11">
        <f t="shared" si="17"/>
        <v>62.581000000000053</v>
      </c>
      <c r="AL11" s="11">
        <f t="shared" si="17"/>
        <v>62.261999999999908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16.39299999999994</v>
      </c>
      <c r="N12" s="11">
        <v>17.048000000000005</v>
      </c>
      <c r="O12" s="11">
        <v>15.930999999999983</v>
      </c>
      <c r="P12" s="11">
        <v>14.661000000000014</v>
      </c>
      <c r="Q12" s="11">
        <v>17.775999999999989</v>
      </c>
      <c r="R12" s="11">
        <v>16.488000000000014</v>
      </c>
      <c r="S12" s="11">
        <v>16.200000000000021</v>
      </c>
      <c r="T12" s="11">
        <v>17.698000000000015</v>
      </c>
      <c r="U12" s="11">
        <v>18.280999999999931</v>
      </c>
      <c r="V12" s="11">
        <v>18.268999999999977</v>
      </c>
      <c r="W12" s="11">
        <v>17.563000000000006</v>
      </c>
      <c r="X12" s="11">
        <v>17.950000000000024</v>
      </c>
      <c r="Y12" s="11">
        <v>18.402999999999995</v>
      </c>
      <c r="Z12" s="11">
        <v>18.640000000000018</v>
      </c>
      <c r="AA12" s="11">
        <v>18.845000000000017</v>
      </c>
      <c r="AB12" s="11">
        <v>19.025999999999986</v>
      </c>
      <c r="AC12" s="11">
        <v>19.15500000000004</v>
      </c>
      <c r="AD12" s="11">
        <v>19.283000000000012</v>
      </c>
      <c r="AE12" s="11">
        <v>19.414999999999942</v>
      </c>
      <c r="AF12" s="11">
        <v>19.542000000000034</v>
      </c>
      <c r="AG12" s="11">
        <v>19.685999999999982</v>
      </c>
      <c r="AH12" s="11">
        <v>19.828999999999954</v>
      </c>
      <c r="AI12" s="11">
        <v>19.967999999999968</v>
      </c>
      <c r="AJ12" s="11">
        <v>20.099999999999955</v>
      </c>
      <c r="AK12" s="172">
        <v>20.224999999999952</v>
      </c>
      <c r="AL12" s="11">
        <v>20.344999999999981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13.537999999999998</v>
      </c>
      <c r="N13" s="11">
        <v>12.505000000000024</v>
      </c>
      <c r="O13" s="11">
        <v>12.941000000000011</v>
      </c>
      <c r="P13" s="11">
        <v>12.561000000000014</v>
      </c>
      <c r="Q13" s="11">
        <v>11.810999999999998</v>
      </c>
      <c r="R13" s="11">
        <v>11.028999999999987</v>
      </c>
      <c r="S13" s="11">
        <v>12.894</v>
      </c>
      <c r="T13" s="11">
        <v>12.946999999999987</v>
      </c>
      <c r="U13" s="11">
        <v>12.449000000000002</v>
      </c>
      <c r="V13" s="11">
        <v>11.632999999999997</v>
      </c>
      <c r="W13" s="11">
        <v>10.822999999999974</v>
      </c>
      <c r="X13" s="11">
        <v>11.096000000000002</v>
      </c>
      <c r="Y13" s="11">
        <v>10.966000000000001</v>
      </c>
      <c r="Z13" s="11">
        <v>10.936000000000002</v>
      </c>
      <c r="AA13" s="11">
        <v>10.852999999999998</v>
      </c>
      <c r="AB13" s="11">
        <v>10.761000000000008</v>
      </c>
      <c r="AC13" s="11">
        <v>10.596000000000007</v>
      </c>
      <c r="AD13" s="11">
        <v>10.429000000000002</v>
      </c>
      <c r="AE13" s="11">
        <v>10.263999999999948</v>
      </c>
      <c r="AF13" s="11">
        <v>10.101000000000006</v>
      </c>
      <c r="AG13" s="11">
        <v>9.9500000000000206</v>
      </c>
      <c r="AH13" s="11">
        <v>9.7949999999999839</v>
      </c>
      <c r="AI13" s="11">
        <v>9.6400000000000396</v>
      </c>
      <c r="AJ13" s="11">
        <v>9.4849999999999941</v>
      </c>
      <c r="AK13" s="172">
        <v>9.3310000000000226</v>
      </c>
      <c r="AL13" s="11">
        <v>9.1779999999999724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41.128999999999827</v>
      </c>
      <c r="N14" s="11">
        <v>43.540000000000134</v>
      </c>
      <c r="O14" s="11">
        <v>44.338000000000122</v>
      </c>
      <c r="P14" s="11">
        <v>40.774000000000015</v>
      </c>
      <c r="Q14" s="11">
        <v>40.008000000000116</v>
      </c>
      <c r="R14" s="11">
        <v>40.654999999999902</v>
      </c>
      <c r="S14" s="11">
        <v>41.969000000000015</v>
      </c>
      <c r="T14" s="11">
        <v>41.085000000000015</v>
      </c>
      <c r="U14" s="11">
        <v>40.918000000000042</v>
      </c>
      <c r="V14" s="11">
        <v>39.557000000000016</v>
      </c>
      <c r="W14" s="11">
        <v>38.763000000000076</v>
      </c>
      <c r="X14" s="11">
        <v>38.415999999999883</v>
      </c>
      <c r="Y14" s="11">
        <v>37.797999999999988</v>
      </c>
      <c r="Z14" s="11">
        <v>37.136999999999979</v>
      </c>
      <c r="AA14" s="11">
        <v>36.708000000000034</v>
      </c>
      <c r="AB14" s="11">
        <v>36.23199999999995</v>
      </c>
      <c r="AC14" s="11">
        <v>35.820000000000014</v>
      </c>
      <c r="AD14" s="11">
        <v>35.412999999999975</v>
      </c>
      <c r="AE14" s="11">
        <v>35.024999999999977</v>
      </c>
      <c r="AF14" s="11">
        <v>34.653999999999968</v>
      </c>
      <c r="AG14" s="11">
        <v>34.314000000000014</v>
      </c>
      <c r="AH14" s="11">
        <v>33.97100000000011</v>
      </c>
      <c r="AI14" s="11">
        <v>33.642000000000117</v>
      </c>
      <c r="AJ14" s="11">
        <v>33.326999999999927</v>
      </c>
      <c r="AK14" s="172">
        <v>33.025000000000077</v>
      </c>
      <c r="AL14" s="11">
        <v>32.738999999999955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59.221000000000039</v>
      </c>
      <c r="N16" s="11">
        <v>58.515999999999991</v>
      </c>
      <c r="O16" s="11">
        <v>53.839999999999904</v>
      </c>
      <c r="P16" s="11">
        <v>52.806999999999888</v>
      </c>
      <c r="Q16" s="11">
        <v>55.124999999999964</v>
      </c>
      <c r="R16" s="11">
        <v>60.977000000000018</v>
      </c>
      <c r="S16" s="11">
        <v>57.173999999999971</v>
      </c>
      <c r="T16" s="11">
        <v>61.159999999999947</v>
      </c>
      <c r="U16" s="11">
        <v>60.071000000000069</v>
      </c>
      <c r="V16" s="11">
        <v>56.516999999999854</v>
      </c>
      <c r="W16" s="11">
        <v>62.070999999999842</v>
      </c>
      <c r="X16" s="11">
        <v>61.709000000000103</v>
      </c>
      <c r="Y16" s="11">
        <v>62.557000000000016</v>
      </c>
      <c r="Z16" s="11">
        <v>64.399999999999963</v>
      </c>
      <c r="AA16" s="11">
        <v>65.812999999999946</v>
      </c>
      <c r="AB16" s="11">
        <v>66.449000000000026</v>
      </c>
      <c r="AC16" s="11">
        <v>67.029000000000011</v>
      </c>
      <c r="AD16" s="11">
        <v>67.489999999999853</v>
      </c>
      <c r="AE16" s="11">
        <v>68.016999999999911</v>
      </c>
      <c r="AF16" s="11">
        <v>68.518000000000029</v>
      </c>
      <c r="AG16" s="11">
        <v>69.088999999999999</v>
      </c>
      <c r="AH16" s="11">
        <v>69.673999999999893</v>
      </c>
      <c r="AI16" s="11">
        <v>70.275000000000034</v>
      </c>
      <c r="AJ16" s="11">
        <v>70.889999999999858</v>
      </c>
      <c r="AK16" s="172">
        <v>71.514000000000109</v>
      </c>
      <c r="AL16" s="11">
        <v>72.145999999999887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210.75500000000011</v>
      </c>
      <c r="N18" s="11">
        <f t="shared" ref="N18:AL18" si="18">SUM(N19:N21)</f>
        <v>210.87700000000007</v>
      </c>
      <c r="O18" s="11">
        <f t="shared" si="18"/>
        <v>211.32900000000012</v>
      </c>
      <c r="P18" s="11">
        <f t="shared" si="18"/>
        <v>211.8930000000004</v>
      </c>
      <c r="Q18" s="11">
        <f t="shared" si="18"/>
        <v>219.65</v>
      </c>
      <c r="R18" s="11">
        <f t="shared" si="18"/>
        <v>220.25299999999984</v>
      </c>
      <c r="S18" s="11">
        <f t="shared" si="18"/>
        <v>219.00500000000005</v>
      </c>
      <c r="T18" s="11">
        <f t="shared" si="18"/>
        <v>222.75099999999983</v>
      </c>
      <c r="U18" s="11">
        <f t="shared" si="18"/>
        <v>227.34799999999998</v>
      </c>
      <c r="V18" s="11">
        <f t="shared" si="18"/>
        <v>216.71399999999986</v>
      </c>
      <c r="W18" s="11">
        <f t="shared" si="18"/>
        <v>213.04099999999997</v>
      </c>
      <c r="X18" s="11">
        <f t="shared" si="18"/>
        <v>212.52099999999984</v>
      </c>
      <c r="Y18" s="11">
        <f t="shared" si="18"/>
        <v>214.21899999999977</v>
      </c>
      <c r="Z18" s="11">
        <f t="shared" si="18"/>
        <v>215.83599999999998</v>
      </c>
      <c r="AA18" s="11">
        <f t="shared" si="18"/>
        <v>217.63599999999977</v>
      </c>
      <c r="AB18" s="11">
        <f t="shared" si="18"/>
        <v>219.00499999999994</v>
      </c>
      <c r="AC18" s="11">
        <f t="shared" si="18"/>
        <v>220.06900000000041</v>
      </c>
      <c r="AD18" s="11">
        <f t="shared" si="18"/>
        <v>221.017</v>
      </c>
      <c r="AE18" s="11">
        <f t="shared" si="18"/>
        <v>221.90500000000014</v>
      </c>
      <c r="AF18" s="11">
        <f t="shared" si="18"/>
        <v>222.74600000000021</v>
      </c>
      <c r="AG18" s="11">
        <f t="shared" si="18"/>
        <v>223.60000000000034</v>
      </c>
      <c r="AH18" s="11">
        <f t="shared" si="18"/>
        <v>224.43299999999999</v>
      </c>
      <c r="AI18" s="11">
        <f t="shared" si="18"/>
        <v>225.23900000000015</v>
      </c>
      <c r="AJ18" s="11">
        <f t="shared" si="18"/>
        <v>226.06600000000006</v>
      </c>
      <c r="AK18" s="11">
        <f t="shared" si="18"/>
        <v>226.86300000000008</v>
      </c>
      <c r="AL18" s="11">
        <f t="shared" si="18"/>
        <v>227.64300000000006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124.76600000000003</v>
      </c>
      <c r="N19" s="11">
        <v>125.57600000000014</v>
      </c>
      <c r="O19" s="11">
        <v>121.37300000000005</v>
      </c>
      <c r="P19" s="11">
        <v>121.39600000000029</v>
      </c>
      <c r="Q19" s="11">
        <v>122.98700000000012</v>
      </c>
      <c r="R19" s="11">
        <v>127.5259999999999</v>
      </c>
      <c r="S19" s="11">
        <v>120.16900000000008</v>
      </c>
      <c r="T19" s="11">
        <v>124.08299999999996</v>
      </c>
      <c r="U19" s="11">
        <v>128.02799999999996</v>
      </c>
      <c r="V19" s="11">
        <v>119.06099999999988</v>
      </c>
      <c r="W19" s="11">
        <v>116.30800000000013</v>
      </c>
      <c r="X19" s="11">
        <v>116.99699999999996</v>
      </c>
      <c r="Y19" s="11">
        <v>117.29199999999983</v>
      </c>
      <c r="Z19" s="11">
        <v>117.35399999999996</v>
      </c>
      <c r="AA19" s="11">
        <v>117.59299999999982</v>
      </c>
      <c r="AB19" s="11">
        <v>117.90599999999991</v>
      </c>
      <c r="AC19" s="11">
        <v>118.10400000000043</v>
      </c>
      <c r="AD19" s="11">
        <v>118.26700000000015</v>
      </c>
      <c r="AE19" s="11">
        <v>118.41400000000012</v>
      </c>
      <c r="AF19" s="11">
        <v>118.54900000000018</v>
      </c>
      <c r="AG19" s="11">
        <v>118.7050000000002</v>
      </c>
      <c r="AH19" s="11">
        <v>118.87600000000003</v>
      </c>
      <c r="AI19" s="11">
        <v>119.04500000000017</v>
      </c>
      <c r="AJ19" s="11">
        <v>119.2619999999999</v>
      </c>
      <c r="AK19" s="172">
        <v>119.47400000000005</v>
      </c>
      <c r="AL19" s="11">
        <v>119.68899999999999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38.587000000000032</v>
      </c>
      <c r="N20" s="11">
        <v>39.192999999999927</v>
      </c>
      <c r="O20" s="11">
        <v>38.810000000000045</v>
      </c>
      <c r="P20" s="11">
        <v>38.507000000000048</v>
      </c>
      <c r="Q20" s="11">
        <v>37.514999999999844</v>
      </c>
      <c r="R20" s="11">
        <v>37.608999999999952</v>
      </c>
      <c r="S20" s="11">
        <v>42.243000000000087</v>
      </c>
      <c r="T20" s="11">
        <v>40.148999999999994</v>
      </c>
      <c r="U20" s="11">
        <v>41.657000000000053</v>
      </c>
      <c r="V20" s="11">
        <v>40.562000000000076</v>
      </c>
      <c r="W20" s="11">
        <v>39.126999999999889</v>
      </c>
      <c r="X20" s="11">
        <v>40.533999999999864</v>
      </c>
      <c r="Y20" s="11">
        <v>40.8509999999999</v>
      </c>
      <c r="Z20" s="11">
        <v>41.020999999999972</v>
      </c>
      <c r="AA20" s="11">
        <v>41.225999999999914</v>
      </c>
      <c r="AB20" s="11">
        <v>41.362999999999957</v>
      </c>
      <c r="AC20" s="11">
        <v>41.445000000000007</v>
      </c>
      <c r="AD20" s="11">
        <v>41.522999999999861</v>
      </c>
      <c r="AE20" s="11">
        <v>41.600000000000058</v>
      </c>
      <c r="AF20" s="11">
        <v>41.677999999999933</v>
      </c>
      <c r="AG20" s="11">
        <v>41.763000000000062</v>
      </c>
      <c r="AH20" s="11">
        <v>41.839000000000027</v>
      </c>
      <c r="AI20" s="11">
        <v>41.911999999999921</v>
      </c>
      <c r="AJ20" s="11">
        <v>41.980000000000061</v>
      </c>
      <c r="AK20" s="172">
        <v>42.045999999999964</v>
      </c>
      <c r="AL20" s="11">
        <v>42.109999999999957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47.402000000000029</v>
      </c>
      <c r="N21" s="11">
        <v>46.10799999999999</v>
      </c>
      <c r="O21" s="11">
        <v>51.146000000000029</v>
      </c>
      <c r="P21" s="11">
        <v>51.990000000000059</v>
      </c>
      <c r="Q21" s="11">
        <v>59.148000000000053</v>
      </c>
      <c r="R21" s="11">
        <v>55.118000000000002</v>
      </c>
      <c r="S21" s="11">
        <v>56.59299999999989</v>
      </c>
      <c r="T21" s="11">
        <v>58.518999999999892</v>
      </c>
      <c r="U21" s="11">
        <v>57.66299999999999</v>
      </c>
      <c r="V21" s="11">
        <v>57.090999999999902</v>
      </c>
      <c r="W21" s="11">
        <v>57.605999999999931</v>
      </c>
      <c r="X21" s="11">
        <v>54.990000000000023</v>
      </c>
      <c r="Y21" s="11">
        <v>56.076000000000029</v>
      </c>
      <c r="Z21" s="11">
        <v>57.461000000000034</v>
      </c>
      <c r="AA21" s="11">
        <v>58.817000000000043</v>
      </c>
      <c r="AB21" s="11">
        <v>59.736000000000082</v>
      </c>
      <c r="AC21" s="11">
        <v>60.519999999999975</v>
      </c>
      <c r="AD21" s="11">
        <v>61.22699999999999</v>
      </c>
      <c r="AE21" s="11">
        <v>61.890999999999977</v>
      </c>
      <c r="AF21" s="11">
        <v>62.519000000000098</v>
      </c>
      <c r="AG21" s="11">
        <v>63.132000000000083</v>
      </c>
      <c r="AH21" s="11">
        <v>63.717999999999932</v>
      </c>
      <c r="AI21" s="11">
        <v>64.282000000000053</v>
      </c>
      <c r="AJ21" s="11">
        <v>64.824000000000098</v>
      </c>
      <c r="AK21" s="172">
        <v>65.343000000000075</v>
      </c>
      <c r="AL21" s="11">
        <v>65.844000000000108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195.12400000000022</v>
      </c>
      <c r="N23" s="11">
        <f t="shared" ref="N23:AL23" si="19">SUM(N24:N31)</f>
        <v>184.83000000000007</v>
      </c>
      <c r="O23" s="11">
        <f t="shared" si="19"/>
        <v>209.04099999999994</v>
      </c>
      <c r="P23" s="11">
        <f t="shared" si="19"/>
        <v>201.36600000000021</v>
      </c>
      <c r="Q23" s="11">
        <f t="shared" si="19"/>
        <v>217.36800000000011</v>
      </c>
      <c r="R23" s="11">
        <f t="shared" si="19"/>
        <v>219.57900000000012</v>
      </c>
      <c r="S23" s="11">
        <f t="shared" si="19"/>
        <v>214.92099999999979</v>
      </c>
      <c r="T23" s="11">
        <f t="shared" si="19"/>
        <v>217.65400000000017</v>
      </c>
      <c r="U23" s="11">
        <f t="shared" si="19"/>
        <v>218.85299999999984</v>
      </c>
      <c r="V23" s="11">
        <f t="shared" si="19"/>
        <v>222.5789999999997</v>
      </c>
      <c r="W23" s="11">
        <f t="shared" si="19"/>
        <v>220.46500000000003</v>
      </c>
      <c r="X23" s="11">
        <f t="shared" si="19"/>
        <v>222.536</v>
      </c>
      <c r="Y23" s="11">
        <f t="shared" si="19"/>
        <v>223.14000000000001</v>
      </c>
      <c r="Z23" s="11">
        <f t="shared" si="19"/>
        <v>224.13099999999994</v>
      </c>
      <c r="AA23" s="11">
        <f t="shared" si="19"/>
        <v>225.54400000000027</v>
      </c>
      <c r="AB23" s="11">
        <f t="shared" si="19"/>
        <v>226.613</v>
      </c>
      <c r="AC23" s="11">
        <f t="shared" si="19"/>
        <v>227.77499999999995</v>
      </c>
      <c r="AD23" s="11">
        <f t="shared" si="19"/>
        <v>228.92599999999996</v>
      </c>
      <c r="AE23" s="11">
        <f t="shared" si="19"/>
        <v>230.06500000000008</v>
      </c>
      <c r="AF23" s="11">
        <f t="shared" si="19"/>
        <v>231.21699999999998</v>
      </c>
      <c r="AG23" s="11">
        <f t="shared" si="19"/>
        <v>232.3899999999999</v>
      </c>
      <c r="AH23" s="11">
        <f t="shared" si="19"/>
        <v>233.53900000000021</v>
      </c>
      <c r="AI23" s="11">
        <f t="shared" si="19"/>
        <v>234.70199999999983</v>
      </c>
      <c r="AJ23" s="11">
        <f t="shared" si="19"/>
        <v>235.8640000000002</v>
      </c>
      <c r="AK23" s="11">
        <f t="shared" si="19"/>
        <v>237.02300000000017</v>
      </c>
      <c r="AL23" s="11">
        <f t="shared" si="19"/>
        <v>238.18299999999999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4.940000000000011</v>
      </c>
      <c r="N24" s="11">
        <v>5.4170000000000043</v>
      </c>
      <c r="O24" s="11">
        <v>5.9420000000000019</v>
      </c>
      <c r="P24" s="11">
        <v>4.9410000000000176</v>
      </c>
      <c r="Q24" s="11">
        <v>5.4049999999999985</v>
      </c>
      <c r="R24" s="11">
        <v>7.31200000000001</v>
      </c>
      <c r="S24" s="11">
        <v>6.5079999999999893</v>
      </c>
      <c r="T24" s="11">
        <v>6.4169999999999927</v>
      </c>
      <c r="U24" s="11">
        <v>5.5770000000000115</v>
      </c>
      <c r="V24" s="11">
        <v>5.5649999999999924</v>
      </c>
      <c r="W24" s="11">
        <v>5.9099999999999975</v>
      </c>
      <c r="X24" s="11">
        <v>5.8289999999999971</v>
      </c>
      <c r="Y24" s="11">
        <v>5.7999999999999963</v>
      </c>
      <c r="Z24" s="11">
        <v>5.767000000000003</v>
      </c>
      <c r="AA24" s="11">
        <v>5.7450000000000054</v>
      </c>
      <c r="AB24" s="11">
        <v>5.7460000000000031</v>
      </c>
      <c r="AC24" s="11">
        <v>5.7410000000000005</v>
      </c>
      <c r="AD24" s="11">
        <v>5.7360000000000051</v>
      </c>
      <c r="AE24" s="11">
        <v>5.7300000000000049</v>
      </c>
      <c r="AF24" s="11">
        <v>5.7249999999999979</v>
      </c>
      <c r="AG24" s="11">
        <v>5.7180000000000035</v>
      </c>
      <c r="AH24" s="11">
        <v>5.7110000000000003</v>
      </c>
      <c r="AI24" s="11">
        <v>5.7039999999999891</v>
      </c>
      <c r="AJ24" s="11">
        <v>5.6979999999999968</v>
      </c>
      <c r="AK24" s="172">
        <v>5.6909999999999981</v>
      </c>
      <c r="AL24" s="11">
        <v>5.6849999999999765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12.675000000000033</v>
      </c>
      <c r="N25" s="11">
        <v>12.084999999999978</v>
      </c>
      <c r="O25" s="11">
        <v>14.047999999999981</v>
      </c>
      <c r="P25" s="11">
        <v>13.934000000000012</v>
      </c>
      <c r="Q25" s="11">
        <v>16.316999999999958</v>
      </c>
      <c r="R25" s="11">
        <v>13.881999999999961</v>
      </c>
      <c r="S25" s="11">
        <v>14.408999999999978</v>
      </c>
      <c r="T25" s="11">
        <v>17.398000000000007</v>
      </c>
      <c r="U25" s="11">
        <v>13.403999999999961</v>
      </c>
      <c r="V25" s="11">
        <v>13.030000000000026</v>
      </c>
      <c r="W25" s="11">
        <v>12.944000000000008</v>
      </c>
      <c r="X25" s="11">
        <v>13.051999999999991</v>
      </c>
      <c r="Y25" s="11">
        <v>13.107000000000035</v>
      </c>
      <c r="Z25" s="11">
        <v>13.234000000000057</v>
      </c>
      <c r="AA25" s="11">
        <v>13.335000000000019</v>
      </c>
      <c r="AB25" s="11">
        <v>13.419000000000016</v>
      </c>
      <c r="AC25" s="11">
        <v>13.493000000000018</v>
      </c>
      <c r="AD25" s="11">
        <v>13.554000000000014</v>
      </c>
      <c r="AE25" s="11">
        <v>13.610000000000017</v>
      </c>
      <c r="AF25" s="11">
        <v>13.666000000000032</v>
      </c>
      <c r="AG25" s="11">
        <v>13.724999999999966</v>
      </c>
      <c r="AH25" s="11">
        <v>13.78300000000001</v>
      </c>
      <c r="AI25" s="11">
        <v>13.839000000000029</v>
      </c>
      <c r="AJ25" s="11">
        <v>13.892000000000021</v>
      </c>
      <c r="AK25" s="172">
        <v>13.939999999999996</v>
      </c>
      <c r="AL25" s="11">
        <v>13.984000000000023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23.707999999999995</v>
      </c>
      <c r="N26" s="11">
        <v>24.634999999999945</v>
      </c>
      <c r="O26" s="11">
        <v>24.654000000000039</v>
      </c>
      <c r="P26" s="11">
        <v>24.704000000000057</v>
      </c>
      <c r="Q26" s="11">
        <v>25.501999999999992</v>
      </c>
      <c r="R26" s="11">
        <v>23.159000000000045</v>
      </c>
      <c r="S26" s="11">
        <v>22.513000000000005</v>
      </c>
      <c r="T26" s="11">
        <v>22.341000000000012</v>
      </c>
      <c r="U26" s="11">
        <v>23.157999999999952</v>
      </c>
      <c r="V26" s="11">
        <v>23.675999999999942</v>
      </c>
      <c r="W26" s="11">
        <v>24.293999999999969</v>
      </c>
      <c r="X26" s="11">
        <v>24.682999999999964</v>
      </c>
      <c r="Y26" s="11">
        <v>24.512999999999966</v>
      </c>
      <c r="Z26" s="11">
        <v>24.294000000000036</v>
      </c>
      <c r="AA26" s="11">
        <v>24.041000000000071</v>
      </c>
      <c r="AB26" s="11">
        <v>23.858000000000008</v>
      </c>
      <c r="AC26" s="11">
        <v>23.705000000000016</v>
      </c>
      <c r="AD26" s="11">
        <v>23.549000000000049</v>
      </c>
      <c r="AE26" s="11">
        <v>23.392999999999962</v>
      </c>
      <c r="AF26" s="11">
        <v>23.235000000000031</v>
      </c>
      <c r="AG26" s="11">
        <v>23.08099999999996</v>
      </c>
      <c r="AH26" s="11">
        <v>22.913000000000007</v>
      </c>
      <c r="AI26" s="11">
        <v>22.747000000000003</v>
      </c>
      <c r="AJ26" s="11">
        <v>22.581000000000039</v>
      </c>
      <c r="AK26" s="172">
        <v>22.414999999999964</v>
      </c>
      <c r="AL26" s="11">
        <v>22.250000000000043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14.218000000000009</v>
      </c>
      <c r="N27" s="11">
        <v>9.8329999999999913</v>
      </c>
      <c r="O27" s="11">
        <v>9.6450000000000387</v>
      </c>
      <c r="P27" s="11">
        <v>11.309999999999993</v>
      </c>
      <c r="Q27" s="11">
        <v>9.125999999999987</v>
      </c>
      <c r="R27" s="11">
        <v>10.98000000000002</v>
      </c>
      <c r="S27" s="11">
        <v>9.9129999999999914</v>
      </c>
      <c r="T27" s="11">
        <v>10.006999999999973</v>
      </c>
      <c r="U27" s="11">
        <v>11.965000000000011</v>
      </c>
      <c r="V27" s="11">
        <v>11.33800000000001</v>
      </c>
      <c r="W27" s="11">
        <v>11.589000000000011</v>
      </c>
      <c r="X27" s="11">
        <v>11.604000000000029</v>
      </c>
      <c r="Y27" s="11">
        <v>11.572000000000013</v>
      </c>
      <c r="Z27" s="11">
        <v>11.616000000000021</v>
      </c>
      <c r="AA27" s="11">
        <v>11.740999999999982</v>
      </c>
      <c r="AB27" s="11">
        <v>11.860000000000023</v>
      </c>
      <c r="AC27" s="11">
        <v>12.004999999999979</v>
      </c>
      <c r="AD27" s="11">
        <v>12.163000000000018</v>
      </c>
      <c r="AE27" s="11">
        <v>12.327</v>
      </c>
      <c r="AF27" s="11">
        <v>12.496000000000025</v>
      </c>
      <c r="AG27" s="11">
        <v>12.664999999999969</v>
      </c>
      <c r="AH27" s="11">
        <v>12.837000000000025</v>
      </c>
      <c r="AI27" s="11">
        <v>13.007999999999994</v>
      </c>
      <c r="AJ27" s="11">
        <v>13.179000000000002</v>
      </c>
      <c r="AK27" s="172">
        <v>13.348000000000019</v>
      </c>
      <c r="AL27" s="11">
        <v>13.515000000000027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47.799000000000085</v>
      </c>
      <c r="N28" s="11">
        <v>43.233000000000082</v>
      </c>
      <c r="O28" s="11">
        <v>50.034999999999933</v>
      </c>
      <c r="P28" s="11">
        <v>46.283000000000065</v>
      </c>
      <c r="Q28" s="11">
        <v>51.507000000000012</v>
      </c>
      <c r="R28" s="11">
        <v>49.270000000000039</v>
      </c>
      <c r="S28" s="11">
        <v>46.315999999999903</v>
      </c>
      <c r="T28" s="11">
        <v>52.269000000000034</v>
      </c>
      <c r="U28" s="11">
        <v>52.438000000000031</v>
      </c>
      <c r="V28" s="11">
        <v>57.925999999999867</v>
      </c>
      <c r="W28" s="11">
        <v>54.007999999999967</v>
      </c>
      <c r="X28" s="11">
        <v>54.854999999999954</v>
      </c>
      <c r="Y28" s="11">
        <v>55.272000000000041</v>
      </c>
      <c r="Z28" s="11">
        <v>55.792999999999935</v>
      </c>
      <c r="AA28" s="11">
        <v>56.352000000000139</v>
      </c>
      <c r="AB28" s="11">
        <v>56.813999999999908</v>
      </c>
      <c r="AC28" s="11">
        <v>57.252999999999922</v>
      </c>
      <c r="AD28" s="11">
        <v>57.702999999999903</v>
      </c>
      <c r="AE28" s="11">
        <v>58.161999999999978</v>
      </c>
      <c r="AF28" s="11">
        <v>58.634000000000057</v>
      </c>
      <c r="AG28" s="11">
        <v>59.086999999999961</v>
      </c>
      <c r="AH28" s="11">
        <v>59.530000000000022</v>
      </c>
      <c r="AI28" s="11">
        <v>59.974999999999945</v>
      </c>
      <c r="AJ28" s="11">
        <v>60.418000000000035</v>
      </c>
      <c r="AK28" s="172">
        <v>60.861000000000054</v>
      </c>
      <c r="AL28" s="11">
        <v>61.303999999999981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47.934000000000033</v>
      </c>
      <c r="N29" s="11">
        <v>45.656000000000041</v>
      </c>
      <c r="O29" s="11">
        <v>58.559999999999967</v>
      </c>
      <c r="P29" s="11">
        <v>60.783999999999963</v>
      </c>
      <c r="Q29" s="11">
        <v>64.504000000000175</v>
      </c>
      <c r="R29" s="11">
        <v>69.044999999999987</v>
      </c>
      <c r="S29" s="11">
        <v>65.609999999999957</v>
      </c>
      <c r="T29" s="11">
        <v>62.259000000000185</v>
      </c>
      <c r="U29" s="11">
        <v>66.655999999999864</v>
      </c>
      <c r="V29" s="11">
        <v>66.514999999999873</v>
      </c>
      <c r="W29" s="11">
        <v>62.144000000000077</v>
      </c>
      <c r="X29" s="11">
        <v>63.206000000000017</v>
      </c>
      <c r="Y29" s="11">
        <v>64.524000000000015</v>
      </c>
      <c r="Z29" s="11">
        <v>65.267999999999844</v>
      </c>
      <c r="AA29" s="11">
        <v>65.894000000000005</v>
      </c>
      <c r="AB29" s="11">
        <v>66.397999999999996</v>
      </c>
      <c r="AC29" s="11">
        <v>66.958999999999975</v>
      </c>
      <c r="AD29" s="11">
        <v>67.513999999999982</v>
      </c>
      <c r="AE29" s="11">
        <v>68.065000000000111</v>
      </c>
      <c r="AF29" s="11">
        <v>68.616999999999848</v>
      </c>
      <c r="AG29" s="11">
        <v>69.183999999999997</v>
      </c>
      <c r="AH29" s="11">
        <v>69.733000000000075</v>
      </c>
      <c r="AI29" s="11">
        <v>70.284999999999826</v>
      </c>
      <c r="AJ29" s="11">
        <v>70.837000000000103</v>
      </c>
      <c r="AK29" s="172">
        <v>71.391000000000147</v>
      </c>
      <c r="AL29" s="11">
        <v>71.947999999999936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21.437000000000037</v>
      </c>
      <c r="N30" s="11">
        <v>21.317000000000029</v>
      </c>
      <c r="O30" s="11">
        <v>23.053999999999974</v>
      </c>
      <c r="P30" s="11">
        <v>20.925000000000072</v>
      </c>
      <c r="Q30" s="11">
        <v>24.391999999999978</v>
      </c>
      <c r="R30" s="11">
        <v>22.307000000000073</v>
      </c>
      <c r="S30" s="11">
        <v>26.729999999999968</v>
      </c>
      <c r="T30" s="11">
        <v>25.774999999999967</v>
      </c>
      <c r="U30" s="11">
        <v>25.29200000000003</v>
      </c>
      <c r="V30" s="11">
        <v>24.71599999999998</v>
      </c>
      <c r="W30" s="11">
        <v>27.991000000000007</v>
      </c>
      <c r="X30" s="11">
        <v>27.756000000000064</v>
      </c>
      <c r="Y30" s="11">
        <v>26.854999999999958</v>
      </c>
      <c r="Z30" s="11">
        <v>26.625999999999998</v>
      </c>
      <c r="AA30" s="11">
        <v>26.855000000000004</v>
      </c>
      <c r="AB30" s="11">
        <v>26.947000000000024</v>
      </c>
      <c r="AC30" s="11">
        <v>27.067000000000043</v>
      </c>
      <c r="AD30" s="11">
        <v>27.169999999999995</v>
      </c>
      <c r="AE30" s="11">
        <v>27.25100000000004</v>
      </c>
      <c r="AF30" s="11">
        <v>27.317999999999991</v>
      </c>
      <c r="AG30" s="11">
        <v>27.394000000000023</v>
      </c>
      <c r="AH30" s="11">
        <v>27.479000000000088</v>
      </c>
      <c r="AI30" s="11">
        <v>27.568000000000044</v>
      </c>
      <c r="AJ30" s="11">
        <v>27.655999999999999</v>
      </c>
      <c r="AK30" s="172">
        <v>27.74199999999998</v>
      </c>
      <c r="AL30" s="11">
        <v>27.82500000000001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22.413000000000011</v>
      </c>
      <c r="N31" s="11">
        <v>22.654000000000003</v>
      </c>
      <c r="O31" s="11">
        <v>23.102999999999994</v>
      </c>
      <c r="P31" s="11">
        <v>18.485000000000031</v>
      </c>
      <c r="Q31" s="11">
        <v>20.615000000000038</v>
      </c>
      <c r="R31" s="11">
        <v>23.624000000000006</v>
      </c>
      <c r="S31" s="11">
        <v>22.921999999999986</v>
      </c>
      <c r="T31" s="11">
        <v>21.187999999999988</v>
      </c>
      <c r="U31" s="11">
        <v>20.362999999999968</v>
      </c>
      <c r="V31" s="11">
        <v>19.813000000000013</v>
      </c>
      <c r="W31" s="11">
        <v>21.585000000000004</v>
      </c>
      <c r="X31" s="11">
        <v>21.550999999999998</v>
      </c>
      <c r="Y31" s="11">
        <v>21.496999999999979</v>
      </c>
      <c r="Z31" s="11">
        <v>21.533000000000012</v>
      </c>
      <c r="AA31" s="11">
        <v>21.581000000000014</v>
      </c>
      <c r="AB31" s="11">
        <v>21.571000000000012</v>
      </c>
      <c r="AC31" s="11">
        <v>21.552000000000003</v>
      </c>
      <c r="AD31" s="11">
        <v>21.537000000000013</v>
      </c>
      <c r="AE31" s="11">
        <v>21.526999999999976</v>
      </c>
      <c r="AF31" s="11">
        <v>21.526000000000025</v>
      </c>
      <c r="AG31" s="11">
        <v>21.535999999999991</v>
      </c>
      <c r="AH31" s="11">
        <v>21.553000000000001</v>
      </c>
      <c r="AI31" s="11">
        <v>21.575999999999986</v>
      </c>
      <c r="AJ31" s="11">
        <v>21.603000000000019</v>
      </c>
      <c r="AK31" s="172">
        <v>21.63499999999998</v>
      </c>
      <c r="AL31" s="11">
        <v>21.671999999999983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187.9899999999999</v>
      </c>
      <c r="N33" s="11">
        <f t="shared" ref="N33:AK33" si="20">SUM(N34:N36)</f>
        <v>191.74099999999996</v>
      </c>
      <c r="O33" s="11">
        <f t="shared" si="20"/>
        <v>189.08600000000018</v>
      </c>
      <c r="P33" s="11">
        <f t="shared" si="20"/>
        <v>197.73899999999998</v>
      </c>
      <c r="Q33" s="11">
        <f t="shared" si="20"/>
        <v>200.15399999999983</v>
      </c>
      <c r="R33" s="11">
        <f t="shared" si="20"/>
        <v>196.78600000000012</v>
      </c>
      <c r="S33" s="11">
        <f t="shared" si="20"/>
        <v>198.00200000000007</v>
      </c>
      <c r="T33" s="11">
        <f t="shared" si="20"/>
        <v>201.20399999999984</v>
      </c>
      <c r="U33" s="11">
        <f t="shared" si="20"/>
        <v>202.72599999999983</v>
      </c>
      <c r="V33" s="11">
        <f t="shared" si="20"/>
        <v>208.01399999999998</v>
      </c>
      <c r="W33" s="11">
        <f t="shared" si="20"/>
        <v>205.56600000000026</v>
      </c>
      <c r="X33" s="11">
        <f t="shared" si="20"/>
        <v>207.84499999999994</v>
      </c>
      <c r="Y33" s="11">
        <f t="shared" si="20"/>
        <v>209.36900000000014</v>
      </c>
      <c r="Z33" s="11">
        <f t="shared" si="20"/>
        <v>211.08500000000012</v>
      </c>
      <c r="AA33" s="11">
        <f t="shared" si="20"/>
        <v>213.23899999999975</v>
      </c>
      <c r="AB33" s="11">
        <f t="shared" si="20"/>
        <v>214.97200000000012</v>
      </c>
      <c r="AC33" s="11">
        <f t="shared" si="20"/>
        <v>216.35399999999981</v>
      </c>
      <c r="AD33" s="11">
        <f t="shared" si="20"/>
        <v>217.6760000000001</v>
      </c>
      <c r="AE33" s="11">
        <f t="shared" si="20"/>
        <v>218.98300000000015</v>
      </c>
      <c r="AF33" s="11">
        <f t="shared" si="20"/>
        <v>220.28699999999992</v>
      </c>
      <c r="AG33" s="11">
        <f t="shared" si="20"/>
        <v>221.63000000000011</v>
      </c>
      <c r="AH33" s="11">
        <f t="shared" si="20"/>
        <v>222.96500000000015</v>
      </c>
      <c r="AI33" s="11">
        <f t="shared" si="20"/>
        <v>224.29499999999999</v>
      </c>
      <c r="AJ33" s="11">
        <f t="shared" si="20"/>
        <v>225.62999999999994</v>
      </c>
      <c r="AK33" s="11">
        <f t="shared" si="20"/>
        <v>226.97800000000012</v>
      </c>
      <c r="AL33" s="11">
        <f>SUM(AL34:AL36)</f>
        <v>228.34800000000018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41.359999999999985</v>
      </c>
      <c r="N34" s="11">
        <v>37.143000000000036</v>
      </c>
      <c r="O34" s="11">
        <v>34.552999999999962</v>
      </c>
      <c r="P34" s="11">
        <v>33.867000000000068</v>
      </c>
      <c r="Q34" s="11">
        <v>35.157000000000011</v>
      </c>
      <c r="R34" s="11">
        <v>34.151000000000003</v>
      </c>
      <c r="S34" s="11">
        <v>32.56900000000001</v>
      </c>
      <c r="T34" s="11">
        <v>34.19000000000004</v>
      </c>
      <c r="U34" s="11">
        <v>34.186999999999863</v>
      </c>
      <c r="V34" s="11">
        <v>34.416000000000075</v>
      </c>
      <c r="W34" s="11">
        <v>35.151000000000018</v>
      </c>
      <c r="X34" s="11">
        <v>36.325000000000053</v>
      </c>
      <c r="Y34" s="11">
        <v>36.860999999999926</v>
      </c>
      <c r="Z34" s="11">
        <v>37.262000000000093</v>
      </c>
      <c r="AA34" s="11">
        <v>37.77200000000002</v>
      </c>
      <c r="AB34" s="11">
        <v>37.991000000000021</v>
      </c>
      <c r="AC34" s="11">
        <v>38.170999999999978</v>
      </c>
      <c r="AD34" s="11">
        <v>38.354000000000035</v>
      </c>
      <c r="AE34" s="11">
        <v>38.535999999999945</v>
      </c>
      <c r="AF34" s="11">
        <v>38.715999999999994</v>
      </c>
      <c r="AG34" s="11">
        <v>38.894999999999989</v>
      </c>
      <c r="AH34" s="11">
        <v>39.065999999999974</v>
      </c>
      <c r="AI34" s="11">
        <v>39.237000000000002</v>
      </c>
      <c r="AJ34" s="11">
        <v>39.408999999999963</v>
      </c>
      <c r="AK34" s="172">
        <v>39.58299999999997</v>
      </c>
      <c r="AL34" s="11">
        <v>39.761000000000074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59.078000000000031</v>
      </c>
      <c r="N35" s="11">
        <v>60.715999999999994</v>
      </c>
      <c r="O35" s="11">
        <v>60.215000000000089</v>
      </c>
      <c r="P35" s="11">
        <v>63.39000000000005</v>
      </c>
      <c r="Q35" s="11">
        <v>63.396999999999949</v>
      </c>
      <c r="R35" s="11">
        <v>62.641000000000176</v>
      </c>
      <c r="S35" s="11">
        <v>62.93499999999986</v>
      </c>
      <c r="T35" s="11">
        <v>61.664000000000016</v>
      </c>
      <c r="U35" s="11">
        <v>65.982000000000141</v>
      </c>
      <c r="V35" s="11">
        <v>65.989999999999966</v>
      </c>
      <c r="W35" s="11">
        <v>66.460000000000107</v>
      </c>
      <c r="X35" s="11">
        <v>65.805000000000078</v>
      </c>
      <c r="Y35" s="11">
        <v>65.246000000000066</v>
      </c>
      <c r="Z35" s="11">
        <v>65.171000000000106</v>
      </c>
      <c r="AA35" s="11">
        <v>65.230999999999952</v>
      </c>
      <c r="AB35" s="11">
        <v>65.419999999999945</v>
      </c>
      <c r="AC35" s="11">
        <v>65.497999999999919</v>
      </c>
      <c r="AD35" s="11">
        <v>65.576000000000207</v>
      </c>
      <c r="AE35" s="11">
        <v>65.660000000000039</v>
      </c>
      <c r="AF35" s="11">
        <v>65.753000000000029</v>
      </c>
      <c r="AG35" s="11">
        <v>65.895000000000067</v>
      </c>
      <c r="AH35" s="11">
        <v>66.039000000000001</v>
      </c>
      <c r="AI35" s="11">
        <v>66.180000000000149</v>
      </c>
      <c r="AJ35" s="11">
        <v>66.317999999999969</v>
      </c>
      <c r="AK35" s="172">
        <v>66.455000000000069</v>
      </c>
      <c r="AL35" s="11">
        <v>66.59399999999998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87.551999999999865</v>
      </c>
      <c r="N36" s="11">
        <v>93.88199999999992</v>
      </c>
      <c r="O36" s="11">
        <v>94.318000000000112</v>
      </c>
      <c r="P36" s="11">
        <v>100.48199999999984</v>
      </c>
      <c r="Q36" s="11">
        <v>101.59999999999985</v>
      </c>
      <c r="R36" s="11">
        <v>99.993999999999957</v>
      </c>
      <c r="S36" s="11">
        <v>102.49800000000018</v>
      </c>
      <c r="T36" s="11">
        <v>105.34999999999978</v>
      </c>
      <c r="U36" s="11">
        <v>102.55699999999982</v>
      </c>
      <c r="V36" s="11">
        <v>107.60799999999995</v>
      </c>
      <c r="W36" s="11">
        <v>103.95500000000013</v>
      </c>
      <c r="X36" s="11">
        <v>105.7149999999998</v>
      </c>
      <c r="Y36" s="11">
        <v>107.26200000000014</v>
      </c>
      <c r="Z36" s="11">
        <v>108.65199999999993</v>
      </c>
      <c r="AA36" s="11">
        <v>110.23599999999978</v>
      </c>
      <c r="AB36" s="11">
        <v>111.56100000000015</v>
      </c>
      <c r="AC36" s="11">
        <v>112.68499999999993</v>
      </c>
      <c r="AD36" s="11">
        <v>113.74599999999985</v>
      </c>
      <c r="AE36" s="11">
        <v>114.78700000000016</v>
      </c>
      <c r="AF36" s="11">
        <v>115.8179999999999</v>
      </c>
      <c r="AG36" s="11">
        <v>116.84000000000005</v>
      </c>
      <c r="AH36" s="11">
        <v>117.86000000000017</v>
      </c>
      <c r="AI36" s="11">
        <v>118.87799999999984</v>
      </c>
      <c r="AJ36" s="11">
        <v>119.90299999999999</v>
      </c>
      <c r="AK36" s="172">
        <v>120.94000000000008</v>
      </c>
      <c r="AL36" s="11">
        <v>121.99300000000014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751.55300000000011</v>
      </c>
      <c r="N38" s="11">
        <f t="shared" ref="N38:AL38" si="21">SUM(N5,N11,N16,N18,N23,N33)</f>
        <v>744.23100000000022</v>
      </c>
      <c r="O38" s="11">
        <f t="shared" si="21"/>
        <v>765.96100000000024</v>
      </c>
      <c r="P38" s="11">
        <f t="shared" si="21"/>
        <v>756.60900000000061</v>
      </c>
      <c r="Q38" s="11">
        <f t="shared" si="21"/>
        <v>790.59799999999996</v>
      </c>
      <c r="R38" s="11">
        <f t="shared" si="21"/>
        <v>794.68299999999999</v>
      </c>
      <c r="S38" s="11">
        <f t="shared" si="21"/>
        <v>785.26899999999989</v>
      </c>
      <c r="T38" s="11">
        <f t="shared" si="21"/>
        <v>798.50799999999981</v>
      </c>
      <c r="U38" s="11">
        <f t="shared" si="21"/>
        <v>808.42799999999966</v>
      </c>
      <c r="V38" s="11">
        <f t="shared" si="21"/>
        <v>802.09799999999939</v>
      </c>
      <c r="W38" s="11">
        <f t="shared" si="21"/>
        <v>788.61200000000008</v>
      </c>
      <c r="X38" s="11">
        <f t="shared" si="21"/>
        <v>792.21599999999978</v>
      </c>
      <c r="Y38" s="11">
        <f t="shared" si="21"/>
        <v>796.59799999999996</v>
      </c>
      <c r="Z38" s="11">
        <f t="shared" si="21"/>
        <v>802.39600000000007</v>
      </c>
      <c r="AA38" s="11">
        <f t="shared" si="21"/>
        <v>809.10599999999977</v>
      </c>
      <c r="AB38" s="11">
        <f t="shared" si="21"/>
        <v>813.53399999999999</v>
      </c>
      <c r="AC38" s="11">
        <f t="shared" si="21"/>
        <v>817.27000000000021</v>
      </c>
      <c r="AD38" s="11">
        <f t="shared" si="21"/>
        <v>820.68199999999979</v>
      </c>
      <c r="AE38" s="11">
        <f t="shared" si="21"/>
        <v>824.08700000000022</v>
      </c>
      <c r="AF38" s="11">
        <f t="shared" si="21"/>
        <v>827.44100000000014</v>
      </c>
      <c r="AG38" s="11">
        <f t="shared" si="21"/>
        <v>831.00200000000041</v>
      </c>
      <c r="AH38" s="11">
        <f t="shared" si="21"/>
        <v>834.51100000000031</v>
      </c>
      <c r="AI38" s="11">
        <f t="shared" si="21"/>
        <v>838.03000000000009</v>
      </c>
      <c r="AJ38" s="11">
        <f t="shared" si="21"/>
        <v>841.59899999999993</v>
      </c>
      <c r="AK38" s="11">
        <f t="shared" si="21"/>
        <v>845.16500000000042</v>
      </c>
      <c r="AL38" s="11">
        <f t="shared" si="21"/>
        <v>848.76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 xml:space="preserve">Industry Figure 2.1  Change in Employment in Primary sector and utilities, 2010-2035, Norfolk and Suffolk 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 xml:space="preserve">Industry Figure 2.2  Change in Employment in Manufacturing, 2010-2035, Norfolk and Suffolk 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 xml:space="preserve">Industry Figure 2.3  Change in Employment in Construction, 2010-2035, Norfolk and Suffolk </v>
      </c>
    </row>
    <row r="137" spans="1:1" ht="15.75" x14ac:dyDescent="0.25">
      <c r="A137" s="80" t="str">
        <f>CONCATENATE("Industry Figure 2.4  Change in Employment in ",$L$18,", ",$M$2,"-",$O$2,", ",Info!B5)</f>
        <v xml:space="preserve">Industry Figure 2.4  Change in Employment in Trade, accomod. and transport, 2010-2035, Norfolk and Suffolk </v>
      </c>
    </row>
    <row r="167" spans="1:1" ht="15.75" x14ac:dyDescent="0.25">
      <c r="A167" s="80" t="str">
        <f>CONCATENATE("Industry Figure 2.5  Change in Employment in ",$L$23,", ",$M$2,"- ",$O$2,", ",Info!B5)</f>
        <v xml:space="preserve">Industry Figure 2.5  Change in Employment in Business and other services, 2010- 2035, Norfolk and Suffolk </v>
      </c>
    </row>
    <row r="197" spans="1:1" ht="15.75" x14ac:dyDescent="0.25">
      <c r="A197" s="80" t="str">
        <f>CONCATENATE("Industry Figure 2.6  Change in Employment in ",$L$33,", ",$M$2,"-",$O$2,", ",Info!B5)</f>
        <v xml:space="preserve">Industry Figure 2.6  Change in Employment in Non-marketed services, 2010-2035, Norfolk and Suffolk </v>
      </c>
    </row>
    <row r="227" spans="1:15" ht="15.75" x14ac:dyDescent="0.25">
      <c r="A227" s="80" t="str">
        <f>CONCATENATE("Industry Figure 2.7  Employment trends by broad sector (SIC 2007), shares in %, ",$M$230,"-",$O$230,", ",Info!B5)</f>
        <v xml:space="preserve">Industry Figure 2.7  Employment trends by broad sector (SIC 2007), shares in %, 2015-2035, Norfolk and Suffolk 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24.762829958612443</v>
      </c>
      <c r="N231" s="40">
        <f>'Ind T1'!D25</f>
        <v>26.066811055373268</v>
      </c>
      <c r="O231" s="40">
        <f>'Ind T1'!F25</f>
        <v>26.903718365615742</v>
      </c>
    </row>
    <row r="232" spans="1:15" x14ac:dyDescent="0.2">
      <c r="L232" t="str">
        <f>L23</f>
        <v>Business and other services</v>
      </c>
      <c r="M232" s="40">
        <f>'Ind T1'!B24</f>
        <v>27.631017651063395</v>
      </c>
      <c r="N232" s="40">
        <f>'Ind T1'!D24</f>
        <v>27.95607979589456</v>
      </c>
      <c r="O232" s="40">
        <f>'Ind T1'!F24</f>
        <v>28.06246759979264</v>
      </c>
    </row>
    <row r="233" spans="1:15" x14ac:dyDescent="0.2">
      <c r="L233" t="str">
        <f>L18</f>
        <v>Trade, accomod. and transport</v>
      </c>
      <c r="M233" s="40">
        <f>'Ind T1'!B23</f>
        <v>27.715831344070509</v>
      </c>
      <c r="N233" s="40">
        <f>'Ind T1'!D23</f>
        <v>27.014678954923326</v>
      </c>
      <c r="O233" s="40">
        <f>'Ind T1'!F23</f>
        <v>26.820656015834871</v>
      </c>
    </row>
    <row r="234" spans="1:15" x14ac:dyDescent="0.2">
      <c r="L234" t="str">
        <f>L16</f>
        <v>Construction</v>
      </c>
      <c r="M234" s="40">
        <f>'Ind T1'!B22</f>
        <v>7.673122490351501</v>
      </c>
      <c r="N234" s="40">
        <f>'Ind T1'!D22</f>
        <v>7.8709175107657288</v>
      </c>
      <c r="O234" s="40">
        <f>'Ind T1'!F22</f>
        <v>8.5001649465101892</v>
      </c>
    </row>
    <row r="235" spans="1:15" x14ac:dyDescent="0.2">
      <c r="L235" t="str">
        <f>L11</f>
        <v>Manufacturing</v>
      </c>
      <c r="M235" s="40">
        <f>'Ind T1'!B21</f>
        <v>8.5785149550197897</v>
      </c>
      <c r="N235" s="40">
        <f>'Ind T1'!D21</f>
        <v>8.5148336571089533</v>
      </c>
      <c r="O235" s="40">
        <f>'Ind T1'!F21</f>
        <v>7.335642584476167</v>
      </c>
    </row>
    <row r="236" spans="1:15" x14ac:dyDescent="0.2">
      <c r="L236" t="str">
        <f>L5</f>
        <v>Primary sector and utilities</v>
      </c>
      <c r="M236" s="40">
        <f>'Ind T1'!B20</f>
        <v>3.6386836008823766</v>
      </c>
      <c r="N236" s="40">
        <f>'Ind T1'!D20</f>
        <v>2.5766790259341708</v>
      </c>
      <c r="O236" s="40">
        <f>'Ind T1'!F20</f>
        <v>2.3773504877703946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 xml:space="preserve">Industry Figure 2.8  Employment trends by broad sector (SIC 2007), change in thousands, 2015-2035, Norfolk and Suffolk 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8.7800000000001432</v>
      </c>
      <c r="O261" s="11">
        <f>'Ind T1'!F50</f>
        <v>22.781999999999925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0.88599999999991041</v>
      </c>
      <c r="O262" s="11">
        <f>'Ind T1'!F49</f>
        <v>17.717999999999961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-7.2119999999998754</v>
      </c>
      <c r="O263" s="11">
        <f>'Ind T1'!F48</f>
        <v>14.602000000000089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1.0939999999998236</v>
      </c>
      <c r="O264" s="11">
        <f>'Ind T1'!F47</f>
        <v>10.075000000000045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-1.022999999999854</v>
      </c>
      <c r="O265" s="11">
        <f>'Ind T1'!F46</f>
        <v>-4.8870000000001497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-8.5960000000001138</v>
      </c>
      <c r="O266" s="11">
        <f>'Ind T1'!F45</f>
        <v>-0.1419999999999817</v>
      </c>
    </row>
    <row r="268" spans="1:16" x14ac:dyDescent="0.2">
      <c r="L268" t="str">
        <f>L38</f>
        <v>All industries</v>
      </c>
      <c r="N268" s="11">
        <f>'Ind T1'!D14-'Ind T1'!B14</f>
        <v>-6.0709999999999127</v>
      </c>
      <c r="O268" s="11">
        <f>SUM(O261:O266)</f>
        <v>60.14799999999989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 xml:space="preserve">Industry and Occupation Table 1  Occupation composition (SOC2020) by gender, 2015-2035, Norfolk and Suffolk 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26.162343404099495</v>
      </c>
      <c r="C9" s="249">
        <f>SUM(C26,C43,C60,C77,C94,C111,C128,C145,C162,C179,C196,C213,C230,C247,C264,C281,C298,C315,C332,C349,C366,C383)</f>
        <v>53.980964156796624</v>
      </c>
      <c r="D9" s="249">
        <f>SUM(B9:C9)</f>
        <v>80.143307560896119</v>
      </c>
      <c r="E9" s="238"/>
      <c r="F9" s="249">
        <f>SUM(F26,F43,F60,F77,F94,F111,F128,F145,F162,F179,F196,F213,F230,F247,F264,F281,F298,F315,F332,F349,F366,F383)</f>
        <v>32.125378750843382</v>
      </c>
      <c r="G9" s="249">
        <f>SUM(G26,G43,G60,G77,G94,G111,G128,G145,G162,G179,G196,G213,G230,G247,G264,G281,G298,G315,G332,G349,G366,G383)</f>
        <v>56.497489367670084</v>
      </c>
      <c r="H9" s="249">
        <f>SUM(F9:G9)</f>
        <v>88.622868118513466</v>
      </c>
      <c r="I9" s="238"/>
      <c r="J9" s="249">
        <f>SUM(J26,J43,J60,J77,J94,J111,J128,J145,J162,J179,J196,J213,J230,J247,J264,J281,J298,J315,J332,J349,J366,J383)</f>
        <v>36.69196877968465</v>
      </c>
      <c r="K9" s="249">
        <f>SUM(K26,K43,K60,K77,K94,K111,K128,K145,K162,K179,K196,K213,K230,K247,K264,K281,K298,K315,K332,K349,K366,K383)</f>
        <v>56.916139960527794</v>
      </c>
      <c r="L9" s="249">
        <f>SUM(J9:K9)</f>
        <v>93.608108740212444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65.295885542596409</v>
      </c>
      <c r="C10" s="249">
        <f t="shared" si="0"/>
        <v>77.347512846954942</v>
      </c>
      <c r="D10" s="249">
        <f t="shared" ref="D10:D17" si="1">SUM(B10:C10)</f>
        <v>142.64339838955135</v>
      </c>
      <c r="E10" s="238"/>
      <c r="F10" s="249">
        <f t="shared" ref="F10:G17" si="2">SUM(F27,F44,F61,F78,F95,F112,F129,F146,F163,F180,F197,F214,F231,F248,F265,F282,F299,F316,F333,F350,F367,F384)</f>
        <v>81.749383340267912</v>
      </c>
      <c r="G10" s="249">
        <f t="shared" si="2"/>
        <v>85.230882094761597</v>
      </c>
      <c r="H10" s="249">
        <f t="shared" ref="H10:H17" si="3">SUM(F10:G10)</f>
        <v>166.98026543502951</v>
      </c>
      <c r="I10" s="238"/>
      <c r="J10" s="249">
        <f t="shared" ref="J10:K17" si="4">SUM(J27,J44,J61,J78,J95,J112,J129,J146,J163,J180,J197,J214,J231,J248,J265,J282,J299,J316,J333,J350,J367,J384)</f>
        <v>96.867697846922326</v>
      </c>
      <c r="K10" s="249">
        <f t="shared" si="4"/>
        <v>104.26396490924739</v>
      </c>
      <c r="L10" s="249">
        <f t="shared" ref="L10:L17" si="5">SUM(J10:K10)</f>
        <v>201.1316627561697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43.274163063297316</v>
      </c>
      <c r="C11" s="249">
        <f t="shared" si="0"/>
        <v>51.500702320599622</v>
      </c>
      <c r="D11" s="249">
        <f t="shared" si="1"/>
        <v>94.774865383896937</v>
      </c>
      <c r="E11" s="238"/>
      <c r="F11" s="249">
        <f t="shared" si="2"/>
        <v>50.772573568282034</v>
      </c>
      <c r="G11" s="249">
        <f t="shared" si="2"/>
        <v>55.489590388583764</v>
      </c>
      <c r="H11" s="249">
        <f t="shared" si="3"/>
        <v>106.26216395686581</v>
      </c>
      <c r="I11" s="238"/>
      <c r="J11" s="249">
        <f t="shared" si="4"/>
        <v>67.394864561343965</v>
      </c>
      <c r="K11" s="249">
        <f t="shared" si="4"/>
        <v>55.32811769991725</v>
      </c>
      <c r="L11" s="249">
        <f t="shared" si="5"/>
        <v>122.72298226126122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68.783242793616978</v>
      </c>
      <c r="C12" s="249">
        <f t="shared" si="0"/>
        <v>19.207937201628738</v>
      </c>
      <c r="D12" s="249">
        <f t="shared" si="1"/>
        <v>87.991179995245716</v>
      </c>
      <c r="E12" s="238"/>
      <c r="F12" s="249">
        <f t="shared" si="2"/>
        <v>64.043550033613599</v>
      </c>
      <c r="G12" s="249">
        <f t="shared" si="2"/>
        <v>19.740017796089141</v>
      </c>
      <c r="H12" s="249">
        <f t="shared" si="3"/>
        <v>83.783567829702747</v>
      </c>
      <c r="I12" s="238"/>
      <c r="J12" s="249">
        <f t="shared" si="4"/>
        <v>54.835423657373987</v>
      </c>
      <c r="K12" s="249">
        <f t="shared" si="4"/>
        <v>23.232099374157567</v>
      </c>
      <c r="L12" s="249">
        <f t="shared" si="5"/>
        <v>78.06752303153155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10.245775451415717</v>
      </c>
      <c r="C13" s="249">
        <f t="shared" si="0"/>
        <v>79.457466364385752</v>
      </c>
      <c r="D13" s="249">
        <f t="shared" si="1"/>
        <v>89.703241815801476</v>
      </c>
      <c r="E13" s="238"/>
      <c r="F13" s="249">
        <f t="shared" si="2"/>
        <v>10.238439076299157</v>
      </c>
      <c r="G13" s="249">
        <f t="shared" si="2"/>
        <v>58.792488683820302</v>
      </c>
      <c r="H13" s="249">
        <f t="shared" si="3"/>
        <v>69.030927760119454</v>
      </c>
      <c r="I13" s="238"/>
      <c r="J13" s="249">
        <f t="shared" si="4"/>
        <v>12.022886735152444</v>
      </c>
      <c r="K13" s="249">
        <f t="shared" si="4"/>
        <v>56.998074536618617</v>
      </c>
      <c r="L13" s="249">
        <f t="shared" si="5"/>
        <v>69.020961271771057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60.777617749547311</v>
      </c>
      <c r="C14" s="249">
        <f t="shared" si="0"/>
        <v>14.483022585804079</v>
      </c>
      <c r="D14" s="249">
        <f t="shared" si="1"/>
        <v>75.260640335351383</v>
      </c>
      <c r="E14" s="238"/>
      <c r="F14" s="249">
        <f t="shared" si="2"/>
        <v>63.329493585137627</v>
      </c>
      <c r="G14" s="249">
        <f t="shared" si="2"/>
        <v>13.539043978494618</v>
      </c>
      <c r="H14" s="249">
        <f t="shared" si="3"/>
        <v>76.868537563632245</v>
      </c>
      <c r="I14" s="238"/>
      <c r="J14" s="249">
        <f t="shared" si="4"/>
        <v>68.133288949741626</v>
      </c>
      <c r="K14" s="249">
        <f t="shared" si="4"/>
        <v>17.385569015597756</v>
      </c>
      <c r="L14" s="249">
        <f t="shared" si="5"/>
        <v>85.518857965339379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41.245167086770984</v>
      </c>
      <c r="C15" s="249">
        <f t="shared" si="0"/>
        <v>27.190747118165756</v>
      </c>
      <c r="D15" s="249">
        <f t="shared" si="1"/>
        <v>68.435914204936736</v>
      </c>
      <c r="E15" s="238"/>
      <c r="F15" s="249">
        <f t="shared" si="2"/>
        <v>36.05580095732774</v>
      </c>
      <c r="G15" s="249">
        <f t="shared" si="2"/>
        <v>24.582429597422696</v>
      </c>
      <c r="H15" s="249">
        <f t="shared" si="3"/>
        <v>60.638230554750436</v>
      </c>
      <c r="I15" s="238"/>
      <c r="J15" s="249">
        <f t="shared" si="4"/>
        <v>35.044943002168502</v>
      </c>
      <c r="K15" s="249">
        <f t="shared" si="4"/>
        <v>26.503689449647695</v>
      </c>
      <c r="L15" s="249">
        <f t="shared" si="5"/>
        <v>61.548632451816196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7.3860659690249806</v>
      </c>
      <c r="C16" s="249">
        <f t="shared" si="0"/>
        <v>45.619016049247151</v>
      </c>
      <c r="D16" s="249">
        <f t="shared" si="1"/>
        <v>53.005082018272134</v>
      </c>
      <c r="E16" s="238"/>
      <c r="F16" s="249">
        <f t="shared" si="2"/>
        <v>6.5570885949797235</v>
      </c>
      <c r="G16" s="249">
        <f t="shared" si="2"/>
        <v>40.772464697428497</v>
      </c>
      <c r="H16" s="249">
        <f t="shared" si="3"/>
        <v>47.329553292408221</v>
      </c>
      <c r="I16" s="238"/>
      <c r="J16" s="249">
        <f t="shared" si="4"/>
        <v>8.4843398849329592</v>
      </c>
      <c r="K16" s="249">
        <f t="shared" si="4"/>
        <v>40.817099664520299</v>
      </c>
      <c r="L16" s="249">
        <f t="shared" si="5"/>
        <v>49.301439549453256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49.156212540682333</v>
      </c>
      <c r="C17" s="249">
        <f t="shared" si="0"/>
        <v>53.569157755365865</v>
      </c>
      <c r="D17" s="249">
        <f t="shared" si="1"/>
        <v>102.7253702960482</v>
      </c>
      <c r="E17" s="238"/>
      <c r="F17" s="249">
        <f t="shared" si="2"/>
        <v>44.274105430427014</v>
      </c>
      <c r="G17" s="249">
        <f t="shared" si="2"/>
        <v>44.821780058551305</v>
      </c>
      <c r="H17" s="249">
        <f t="shared" si="3"/>
        <v>89.095885488978325</v>
      </c>
      <c r="I17" s="238"/>
      <c r="J17" s="249">
        <f t="shared" si="4"/>
        <v>42.201672208122879</v>
      </c>
      <c r="K17" s="249">
        <f t="shared" si="4"/>
        <v>45.638159764322594</v>
      </c>
      <c r="L17" s="249">
        <f t="shared" si="5"/>
        <v>87.839831972445467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372.32647360105148</v>
      </c>
      <c r="C19" s="247">
        <f t="shared" ref="C19:L19" si="6">SUM(C9:C17)</f>
        <v>422.35652639894852</v>
      </c>
      <c r="D19" s="247">
        <f t="shared" si="6"/>
        <v>794.68299999999999</v>
      </c>
      <c r="E19" s="247"/>
      <c r="F19" s="247">
        <f t="shared" si="6"/>
        <v>389.1458133371782</v>
      </c>
      <c r="G19" s="247">
        <f t="shared" si="6"/>
        <v>399.466186662822</v>
      </c>
      <c r="H19" s="247">
        <f t="shared" si="6"/>
        <v>788.61200000000019</v>
      </c>
      <c r="I19" s="247"/>
      <c r="J19" s="247">
        <f t="shared" si="6"/>
        <v>421.67708562544334</v>
      </c>
      <c r="K19" s="247">
        <f t="shared" si="6"/>
        <v>427.08291437455699</v>
      </c>
      <c r="L19" s="247">
        <f t="shared" si="6"/>
        <v>848.76000000000022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0.18084371181479739</v>
      </c>
      <c r="C26" s="302">
        <v>0.88753327393030323</v>
      </c>
      <c r="D26" s="302">
        <f>SUM(B26:C26)</f>
        <v>1.0683769857451006</v>
      </c>
      <c r="E26" s="303"/>
      <c r="F26" s="302">
        <v>0.24174008353670126</v>
      </c>
      <c r="G26" s="302">
        <v>0.61183338077836869</v>
      </c>
      <c r="H26" s="302">
        <f>SUM(F26:G26)</f>
        <v>0.85357346431506997</v>
      </c>
      <c r="I26" s="303"/>
      <c r="J26" s="302">
        <v>0.19073294678065925</v>
      </c>
      <c r="K26" s="302">
        <v>0.76626380442329245</v>
      </c>
      <c r="L26" s="302">
        <f>SUM(J26:K26)</f>
        <v>0.95699675120395167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0.27752075942658727</v>
      </c>
      <c r="C27" s="302">
        <v>0.46451325207925165</v>
      </c>
      <c r="D27" s="302">
        <f t="shared" ref="D27:D34" si="7">SUM(B27:C27)</f>
        <v>0.74203401150583892</v>
      </c>
      <c r="E27" s="303"/>
      <c r="F27" s="302">
        <v>0.44158705618898941</v>
      </c>
      <c r="G27" s="302">
        <v>0.39607155156966756</v>
      </c>
      <c r="H27" s="302">
        <f t="shared" ref="H27:H34" si="8">SUM(F27:G27)</f>
        <v>0.83765860775865697</v>
      </c>
      <c r="I27" s="303"/>
      <c r="J27" s="302">
        <v>0.50679023722287697</v>
      </c>
      <c r="K27" s="302">
        <v>0.61043520529516038</v>
      </c>
      <c r="L27" s="302">
        <f t="shared" ref="L27:L34" si="9">SUM(J27:K27)</f>
        <v>1.1172254425180372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0.20204996413063364</v>
      </c>
      <c r="C28" s="302">
        <v>0.33600688613835883</v>
      </c>
      <c r="D28" s="302">
        <f t="shared" si="7"/>
        <v>0.53805685026899241</v>
      </c>
      <c r="E28" s="303"/>
      <c r="F28" s="302">
        <v>0.27935079277642783</v>
      </c>
      <c r="G28" s="302">
        <v>0.25995421451096579</v>
      </c>
      <c r="H28" s="302">
        <f t="shared" si="8"/>
        <v>0.53930500728739361</v>
      </c>
      <c r="I28" s="303"/>
      <c r="J28" s="302">
        <v>0.31038246701534955</v>
      </c>
      <c r="K28" s="302">
        <v>0.28922432235821605</v>
      </c>
      <c r="L28" s="302">
        <f t="shared" si="9"/>
        <v>0.5996067893735656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0.82197931606035268</v>
      </c>
      <c r="C29" s="302">
        <v>0.24257739400628231</v>
      </c>
      <c r="D29" s="302">
        <f t="shared" si="7"/>
        <v>1.0645567100666349</v>
      </c>
      <c r="E29" s="303"/>
      <c r="F29" s="302">
        <v>0.76731044522508618</v>
      </c>
      <c r="G29" s="302">
        <v>0.12047636835435491</v>
      </c>
      <c r="H29" s="302">
        <f t="shared" si="8"/>
        <v>0.88778681357944111</v>
      </c>
      <c r="I29" s="303"/>
      <c r="J29" s="302">
        <v>0.41007856325460562</v>
      </c>
      <c r="K29" s="302">
        <v>0.10836579957459329</v>
      </c>
      <c r="L29" s="302">
        <f t="shared" si="9"/>
        <v>0.51844436282919892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1.1839256410911883</v>
      </c>
      <c r="C30" s="302">
        <v>8.4858705398683973</v>
      </c>
      <c r="D30" s="302">
        <f t="shared" si="7"/>
        <v>9.6697961809595849</v>
      </c>
      <c r="E30" s="303"/>
      <c r="F30" s="302">
        <v>0.99379141126895043</v>
      </c>
      <c r="G30" s="302">
        <v>2.9247477363714074</v>
      </c>
      <c r="H30" s="302">
        <f t="shared" si="8"/>
        <v>3.9185391476403577</v>
      </c>
      <c r="I30" s="303"/>
      <c r="J30" s="302">
        <v>0.95988192857122068</v>
      </c>
      <c r="K30" s="302">
        <v>2.9870401178291428</v>
      </c>
      <c r="L30" s="302">
        <f t="shared" si="9"/>
        <v>3.9469220464003634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0.36070410244773232</v>
      </c>
      <c r="C31" s="302">
        <v>0.41057807953714415</v>
      </c>
      <c r="D31" s="302">
        <f t="shared" si="7"/>
        <v>0.77128218198487652</v>
      </c>
      <c r="E31" s="303"/>
      <c r="F31" s="302">
        <v>0.33059284752315976</v>
      </c>
      <c r="G31" s="302">
        <v>0.25203717511896484</v>
      </c>
      <c r="H31" s="302">
        <f t="shared" si="8"/>
        <v>0.5826300226421246</v>
      </c>
      <c r="I31" s="303"/>
      <c r="J31" s="302">
        <v>0.23081196899612455</v>
      </c>
      <c r="K31" s="302">
        <v>0.29381984430717473</v>
      </c>
      <c r="L31" s="302">
        <f t="shared" si="9"/>
        <v>0.52463181330329922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0.19885811035226164</v>
      </c>
      <c r="C32" s="302">
        <v>0.22738407397187479</v>
      </c>
      <c r="D32" s="302">
        <f t="shared" si="7"/>
        <v>0.42624218432413641</v>
      </c>
      <c r="E32" s="303"/>
      <c r="F32" s="302">
        <v>0.17898936455775905</v>
      </c>
      <c r="G32" s="302">
        <v>0.10218222026375416</v>
      </c>
      <c r="H32" s="302">
        <f t="shared" si="8"/>
        <v>0.28117158482151322</v>
      </c>
      <c r="I32" s="303"/>
      <c r="J32" s="302">
        <v>0.10273037092545383</v>
      </c>
      <c r="K32" s="302">
        <v>0.123355146134634</v>
      </c>
      <c r="L32" s="302">
        <f t="shared" si="9"/>
        <v>0.22608551706008784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0.12322144809812309</v>
      </c>
      <c r="C33" s="302">
        <v>1.1141721060548346</v>
      </c>
      <c r="D33" s="302">
        <f t="shared" si="7"/>
        <v>1.2373935541529577</v>
      </c>
      <c r="E33" s="303"/>
      <c r="F33" s="302">
        <v>0.1251524563428896</v>
      </c>
      <c r="G33" s="302">
        <v>0.56131489395382017</v>
      </c>
      <c r="H33" s="302">
        <f t="shared" si="8"/>
        <v>0.6864673502967098</v>
      </c>
      <c r="I33" s="303"/>
      <c r="J33" s="302">
        <v>8.3750794294439559E-2</v>
      </c>
      <c r="K33" s="302">
        <v>0.48956681410657937</v>
      </c>
      <c r="L33" s="302">
        <f t="shared" si="9"/>
        <v>0.57331760840101897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0.76907385970078301</v>
      </c>
      <c r="C34" s="302">
        <v>3.0001874812911526</v>
      </c>
      <c r="D34" s="302">
        <f t="shared" si="7"/>
        <v>3.7692613409919358</v>
      </c>
      <c r="E34" s="303"/>
      <c r="F34" s="302">
        <v>0.61943342604380791</v>
      </c>
      <c r="G34" s="302">
        <v>1.3494345756149135</v>
      </c>
      <c r="H34" s="302">
        <f t="shared" si="8"/>
        <v>1.9688680016587214</v>
      </c>
      <c r="I34" s="303"/>
      <c r="J34" s="302">
        <v>0.9229438774512948</v>
      </c>
      <c r="K34" s="302">
        <v>1.4258257914591776</v>
      </c>
      <c r="L34" s="302">
        <f t="shared" si="9"/>
        <v>2.3487696689104727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4.1181769131224586</v>
      </c>
      <c r="C36" s="311">
        <f t="shared" ref="C36:K36" si="10">SUM(C26:C34)</f>
        <v>15.1688230868776</v>
      </c>
      <c r="D36" s="311">
        <f t="shared" si="10"/>
        <v>19.287000000000059</v>
      </c>
      <c r="E36" s="311"/>
      <c r="F36" s="311">
        <f t="shared" si="10"/>
        <v>3.9779478834637718</v>
      </c>
      <c r="G36" s="311">
        <f t="shared" si="10"/>
        <v>6.5780521165362176</v>
      </c>
      <c r="H36" s="311">
        <f t="shared" si="10"/>
        <v>10.555999999999989</v>
      </c>
      <c r="I36" s="311"/>
      <c r="J36" s="311">
        <f t="shared" si="10"/>
        <v>3.7181031545120247</v>
      </c>
      <c r="K36" s="311">
        <f t="shared" si="10"/>
        <v>7.0938968454879712</v>
      </c>
      <c r="L36" s="311">
        <f>SUM(L26:L34)</f>
        <v>10.811999999999996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1.0639375287542304E-2</v>
      </c>
      <c r="C43" s="302">
        <v>0.14766398401127051</v>
      </c>
      <c r="D43" s="302">
        <f>SUM(B43:C43)</f>
        <v>0.15830335929881281</v>
      </c>
      <c r="E43" s="303"/>
      <c r="F43" s="302">
        <v>1.5381003297698134E-2</v>
      </c>
      <c r="G43" s="302">
        <v>0.23959328008278472</v>
      </c>
      <c r="H43" s="302">
        <f>SUM(F43:G43)</f>
        <v>0.25497428338048284</v>
      </c>
      <c r="I43" s="303"/>
      <c r="J43" s="302">
        <v>6.9716194606699511E-3</v>
      </c>
      <c r="K43" s="302">
        <v>0.11621080639149418</v>
      </c>
      <c r="L43" s="302">
        <f>SUM(J43:K43)</f>
        <v>0.12318242585216413</v>
      </c>
      <c r="M43" s="236"/>
      <c r="N43" s="236"/>
    </row>
    <row r="44" spans="1:18" x14ac:dyDescent="0.2">
      <c r="A44" s="237" t="str">
        <f>name!E$5</f>
        <v>Professional occupations</v>
      </c>
      <c r="B44" s="302">
        <v>2.4724473075941771E-2</v>
      </c>
      <c r="C44" s="302">
        <v>0.25028536648046001</v>
      </c>
      <c r="D44" s="302">
        <f t="shared" ref="D44:D51" si="11">SUM(B44:C44)</f>
        <v>0.27500983955640179</v>
      </c>
      <c r="E44" s="303"/>
      <c r="F44" s="302">
        <v>3.6994395505724358E-2</v>
      </c>
      <c r="G44" s="302">
        <v>0.41219921938823789</v>
      </c>
      <c r="H44" s="302">
        <f t="shared" ref="H44:H51" si="12">SUM(F44:G44)</f>
        <v>0.44919361489396226</v>
      </c>
      <c r="I44" s="303"/>
      <c r="J44" s="302">
        <v>1.8659834373086666E-2</v>
      </c>
      <c r="K44" s="302">
        <v>0.27775269859084861</v>
      </c>
      <c r="L44" s="302">
        <f t="shared" ref="L44:L51" si="13">SUM(J44:K44)</f>
        <v>0.29641253296393527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1.6744998069641446E-2</v>
      </c>
      <c r="C45" s="302">
        <v>0.11099195202996782</v>
      </c>
      <c r="D45" s="302">
        <f t="shared" si="11"/>
        <v>0.12773695009960928</v>
      </c>
      <c r="E45" s="303"/>
      <c r="F45" s="302">
        <v>2.2782277117769284E-2</v>
      </c>
      <c r="G45" s="302">
        <v>0.17442099614153989</v>
      </c>
      <c r="H45" s="302">
        <f t="shared" si="12"/>
        <v>0.19720327325930917</v>
      </c>
      <c r="I45" s="303"/>
      <c r="J45" s="302">
        <v>1.2643564873607346E-2</v>
      </c>
      <c r="K45" s="302">
        <v>8.0695059883776191E-2</v>
      </c>
      <c r="L45" s="302">
        <f t="shared" si="13"/>
        <v>9.333862475738354E-2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3.5384428290683285E-2</v>
      </c>
      <c r="C46" s="302">
        <v>3.4908239002234047E-2</v>
      </c>
      <c r="D46" s="302">
        <f t="shared" si="11"/>
        <v>7.0292667292917332E-2</v>
      </c>
      <c r="E46" s="303"/>
      <c r="F46" s="302">
        <v>3.9615751486998071E-2</v>
      </c>
      <c r="G46" s="302">
        <v>4.9154279991450854E-2</v>
      </c>
      <c r="H46" s="302">
        <f t="shared" si="12"/>
        <v>8.8770031478448919E-2</v>
      </c>
      <c r="I46" s="303"/>
      <c r="J46" s="302">
        <v>1.8781620239765387E-2</v>
      </c>
      <c r="K46" s="302">
        <v>2.3390595710349769E-2</v>
      </c>
      <c r="L46" s="302">
        <f t="shared" si="13"/>
        <v>4.2172215950115152E-2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4.1820372499080348E-3</v>
      </c>
      <c r="C47" s="302">
        <v>0.21696515716396375</v>
      </c>
      <c r="D47" s="302">
        <f t="shared" si="11"/>
        <v>0.22114719441387179</v>
      </c>
      <c r="E47" s="303"/>
      <c r="F47" s="302">
        <v>4.3557668784209407E-3</v>
      </c>
      <c r="G47" s="302">
        <v>0.25006082403778807</v>
      </c>
      <c r="H47" s="302">
        <f>SUM(F47:G47)</f>
        <v>0.254416590916209</v>
      </c>
      <c r="I47" s="303"/>
      <c r="J47" s="302">
        <v>2.1699731133448738E-3</v>
      </c>
      <c r="K47" s="302">
        <v>0.10003872222433223</v>
      </c>
      <c r="L47" s="302">
        <f t="shared" si="13"/>
        <v>0.1022086953376771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2.7626420952060193E-2</v>
      </c>
      <c r="C48" s="302">
        <v>8.5217344386063158E-3</v>
      </c>
      <c r="D48" s="302">
        <f t="shared" si="11"/>
        <v>3.6148155390666507E-2</v>
      </c>
      <c r="E48" s="303"/>
      <c r="F48" s="302">
        <v>3.1039411709655459E-2</v>
      </c>
      <c r="G48" s="302">
        <v>1.1137409429978314E-2</v>
      </c>
      <c r="H48" s="302">
        <f t="shared" si="12"/>
        <v>4.2176821139633773E-2</v>
      </c>
      <c r="I48" s="303"/>
      <c r="J48" s="302">
        <v>1.2959939346790791E-2</v>
      </c>
      <c r="K48" s="302">
        <v>5.5339386999498147E-3</v>
      </c>
      <c r="L48" s="302">
        <f t="shared" si="13"/>
        <v>1.8493878046740606E-2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1.2950342563748215E-2</v>
      </c>
      <c r="C49" s="302">
        <v>1.9546774064817408E-2</v>
      </c>
      <c r="D49" s="302">
        <f t="shared" si="11"/>
        <v>3.2497116628565623E-2</v>
      </c>
      <c r="E49" s="303"/>
      <c r="F49" s="302">
        <v>1.346990245675341E-2</v>
      </c>
      <c r="G49" s="302">
        <v>2.3690455138863736E-2</v>
      </c>
      <c r="H49" s="302">
        <f t="shared" si="12"/>
        <v>3.7160357595617144E-2</v>
      </c>
      <c r="I49" s="303"/>
      <c r="J49" s="302">
        <v>6.9689322265292135E-3</v>
      </c>
      <c r="K49" s="302">
        <v>1.1485137491142069E-2</v>
      </c>
      <c r="L49" s="302">
        <f t="shared" si="13"/>
        <v>1.8454069717671284E-2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2.4953160438665979E-3</v>
      </c>
      <c r="C50" s="302">
        <v>0.33721092242347317</v>
      </c>
      <c r="D50" s="302">
        <f t="shared" si="11"/>
        <v>0.33970623846733977</v>
      </c>
      <c r="E50" s="303"/>
      <c r="F50" s="302">
        <v>2.1418700484674628E-3</v>
      </c>
      <c r="G50" s="302">
        <v>0.39529121998283379</v>
      </c>
      <c r="H50" s="302">
        <f t="shared" si="12"/>
        <v>0.39743309003130123</v>
      </c>
      <c r="I50" s="303"/>
      <c r="J50" s="302">
        <v>1.7514762061053839E-3</v>
      </c>
      <c r="K50" s="302">
        <v>0.13750455193282976</v>
      </c>
      <c r="L50" s="302">
        <f t="shared" si="13"/>
        <v>0.13925602813893515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1.8230459164177898E-2</v>
      </c>
      <c r="C51" s="302">
        <v>0.1609280196876362</v>
      </c>
      <c r="D51" s="302">
        <f t="shared" si="11"/>
        <v>0.1791584788518141</v>
      </c>
      <c r="E51" s="303"/>
      <c r="F51" s="302">
        <v>1.7039483767933215E-2</v>
      </c>
      <c r="G51" s="302">
        <v>0.2016324535371018</v>
      </c>
      <c r="H51" s="302">
        <f t="shared" si="12"/>
        <v>0.21867193730503501</v>
      </c>
      <c r="I51" s="303"/>
      <c r="J51" s="302">
        <v>8.8228471667560291E-3</v>
      </c>
      <c r="K51" s="302">
        <v>0.10865868206862149</v>
      </c>
      <c r="L51" s="302">
        <f t="shared" si="13"/>
        <v>0.11748152923537752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0.15297785069756975</v>
      </c>
      <c r="C53" s="311">
        <f t="shared" ref="C53:L53" si="14">SUM(C43:C51)</f>
        <v>1.287022149302429</v>
      </c>
      <c r="D53" s="311">
        <f t="shared" si="14"/>
        <v>1.4399999999999991</v>
      </c>
      <c r="E53" s="311"/>
      <c r="F53" s="311">
        <f t="shared" si="14"/>
        <v>0.18281986226942035</v>
      </c>
      <c r="G53" s="311">
        <f t="shared" si="14"/>
        <v>1.7571801377305789</v>
      </c>
      <c r="H53" s="311">
        <f t="shared" si="14"/>
        <v>1.9399999999999995</v>
      </c>
      <c r="I53" s="311"/>
      <c r="J53" s="311">
        <f t="shared" si="14"/>
        <v>8.9729807006655643E-2</v>
      </c>
      <c r="K53" s="311">
        <f t="shared" si="14"/>
        <v>0.86127019299334406</v>
      </c>
      <c r="L53" s="311">
        <f t="shared" si="14"/>
        <v>0.95099999999999962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0.43586192641267207</v>
      </c>
      <c r="C60" s="302">
        <v>0.74236326940601505</v>
      </c>
      <c r="D60" s="302">
        <f>SUM(B60:C60)</f>
        <v>1.1782251958186871</v>
      </c>
      <c r="E60" s="303"/>
      <c r="F60" s="302">
        <v>0.55809371363006555</v>
      </c>
      <c r="G60" s="302">
        <v>0.99033596043735594</v>
      </c>
      <c r="H60" s="302">
        <f>SUM(F60:G60)</f>
        <v>1.5484296740674215</v>
      </c>
      <c r="I60" s="303"/>
      <c r="J60" s="302">
        <v>0.68954333059045148</v>
      </c>
      <c r="K60" s="302">
        <v>1.0054849661399776</v>
      </c>
      <c r="L60" s="302">
        <f>SUM(J60:K60)</f>
        <v>1.6950282967304291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0.38584734460745801</v>
      </c>
      <c r="C61" s="302">
        <v>0.63540621974514855</v>
      </c>
      <c r="D61" s="302">
        <f t="shared" ref="D61:D68" si="15">SUM(B61:C61)</f>
        <v>1.0212535643526066</v>
      </c>
      <c r="E61" s="303"/>
      <c r="F61" s="302">
        <v>0.57426759202067768</v>
      </c>
      <c r="G61" s="302">
        <v>0.89051911134856521</v>
      </c>
      <c r="H61" s="302">
        <f t="shared" ref="H61:H68" si="16">SUM(F61:G61)</f>
        <v>1.464786703369243</v>
      </c>
      <c r="I61" s="303"/>
      <c r="J61" s="302">
        <v>0.89632083089223502</v>
      </c>
      <c r="K61" s="302">
        <v>1.4316147309118501</v>
      </c>
      <c r="L61" s="302">
        <f t="shared" ref="L61:L68" si="17">SUM(J61:K61)</f>
        <v>2.3279355618040851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0.59689589505581031</v>
      </c>
      <c r="C62" s="302">
        <v>0.82647129931816177</v>
      </c>
      <c r="D62" s="302">
        <f t="shared" si="15"/>
        <v>1.4233671943739721</v>
      </c>
      <c r="E62" s="303"/>
      <c r="F62" s="302">
        <v>0.76775680491573395</v>
      </c>
      <c r="G62" s="302">
        <v>1.1717343351953096</v>
      </c>
      <c r="H62" s="302">
        <f t="shared" si="16"/>
        <v>1.9394911401110435</v>
      </c>
      <c r="I62" s="303"/>
      <c r="J62" s="302">
        <v>1.070963831702735</v>
      </c>
      <c r="K62" s="302">
        <v>1.3421633120446395</v>
      </c>
      <c r="L62" s="302">
        <f t="shared" si="17"/>
        <v>2.4131271437473742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0.80053758802647557</v>
      </c>
      <c r="C63" s="302">
        <v>0.29983756584285881</v>
      </c>
      <c r="D63" s="302">
        <f t="shared" si="15"/>
        <v>1.1003751538693343</v>
      </c>
      <c r="E63" s="303"/>
      <c r="F63" s="302">
        <v>0.72545066057564433</v>
      </c>
      <c r="G63" s="302">
        <v>0.4318420176105307</v>
      </c>
      <c r="H63" s="302">
        <f t="shared" si="16"/>
        <v>1.157292678186175</v>
      </c>
      <c r="I63" s="303"/>
      <c r="J63" s="302">
        <v>0.7702644535166665</v>
      </c>
      <c r="K63" s="302">
        <v>0.53841094860719818</v>
      </c>
      <c r="L63" s="302">
        <f t="shared" si="17"/>
        <v>1.3086754021238647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0.57564108546818582</v>
      </c>
      <c r="C64" s="302">
        <v>2.5341099454036775</v>
      </c>
      <c r="D64" s="302">
        <f t="shared" si="15"/>
        <v>3.1097510308718634</v>
      </c>
      <c r="E64" s="303"/>
      <c r="F64" s="302">
        <v>0.48080567733594115</v>
      </c>
      <c r="G64" s="302">
        <v>2.3237088151559533</v>
      </c>
      <c r="H64" s="302">
        <f t="shared" si="16"/>
        <v>2.8045144924918946</v>
      </c>
      <c r="I64" s="303"/>
      <c r="J64" s="302">
        <v>0.39151651149615024</v>
      </c>
      <c r="K64" s="302">
        <v>2.6665574613154748</v>
      </c>
      <c r="L64" s="302">
        <f t="shared" si="17"/>
        <v>3.0580739728116249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0.10322839139974063</v>
      </c>
      <c r="C65" s="302">
        <v>5.8164714058192818E-2</v>
      </c>
      <c r="D65" s="302">
        <f t="shared" si="15"/>
        <v>0.16139310545793345</v>
      </c>
      <c r="E65" s="303"/>
      <c r="F65" s="302">
        <v>8.3966508999257131E-2</v>
      </c>
      <c r="G65" s="302">
        <v>8.1091247451433493E-2</v>
      </c>
      <c r="H65" s="302">
        <f t="shared" si="16"/>
        <v>0.16505775645069062</v>
      </c>
      <c r="I65" s="303"/>
      <c r="J65" s="302">
        <v>7.7894474241813477E-2</v>
      </c>
      <c r="K65" s="302">
        <v>8.1971441985387292E-2</v>
      </c>
      <c r="L65" s="302">
        <f t="shared" si="17"/>
        <v>0.15986591622720076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0.40377869408795575</v>
      </c>
      <c r="C66" s="302">
        <v>0.20303765811700053</v>
      </c>
      <c r="D66" s="302">
        <f t="shared" si="15"/>
        <v>0.60681635220495633</v>
      </c>
      <c r="E66" s="303"/>
      <c r="F66" s="302">
        <v>0.40175419447824257</v>
      </c>
      <c r="G66" s="302">
        <v>0.26471163849678458</v>
      </c>
      <c r="H66" s="302">
        <f t="shared" si="16"/>
        <v>0.66646583297502715</v>
      </c>
      <c r="I66" s="303"/>
      <c r="J66" s="302">
        <v>0.43816875880590089</v>
      </c>
      <c r="K66" s="302">
        <v>0.34010646675805861</v>
      </c>
      <c r="L66" s="302">
        <f t="shared" si="17"/>
        <v>0.77827522556395956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1.1108816632348006</v>
      </c>
      <c r="C67" s="302">
        <v>4.7200674820216744</v>
      </c>
      <c r="D67" s="302">
        <f t="shared" si="15"/>
        <v>5.8309491452564748</v>
      </c>
      <c r="E67" s="303"/>
      <c r="F67" s="302">
        <v>0.97789817799575551</v>
      </c>
      <c r="G67" s="302">
        <v>4.8233635626659561</v>
      </c>
      <c r="H67" s="302">
        <f t="shared" si="16"/>
        <v>5.8012617406617117</v>
      </c>
      <c r="I67" s="303"/>
      <c r="J67" s="302">
        <v>1.031902626368431</v>
      </c>
      <c r="K67" s="302">
        <v>4.7824814611314874</v>
      </c>
      <c r="L67" s="302">
        <f t="shared" si="17"/>
        <v>5.8143840874999189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1.1287006475261929</v>
      </c>
      <c r="C68" s="302">
        <v>0.92716861026799269</v>
      </c>
      <c r="D68" s="302">
        <f t="shared" si="15"/>
        <v>2.0558692577941855</v>
      </c>
      <c r="E68" s="303"/>
      <c r="F68" s="302">
        <v>0.93185441173713046</v>
      </c>
      <c r="G68" s="302">
        <v>1.0838455699496783</v>
      </c>
      <c r="H68" s="302">
        <f t="shared" si="16"/>
        <v>2.0156999816868089</v>
      </c>
      <c r="I68" s="303"/>
      <c r="J68" s="302">
        <v>1.478321756135645</v>
      </c>
      <c r="K68" s="302">
        <v>1.3113126373559072</v>
      </c>
      <c r="L68" s="302">
        <f t="shared" si="17"/>
        <v>2.7896343934915522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5.5413732358192913</v>
      </c>
      <c r="C70" s="311">
        <f t="shared" ref="C70:L70" si="18">SUM(C60:C68)</f>
        <v>10.946626764180722</v>
      </c>
      <c r="D70" s="311">
        <f t="shared" si="18"/>
        <v>16.488000000000014</v>
      </c>
      <c r="E70" s="311"/>
      <c r="F70" s="311">
        <f t="shared" si="18"/>
        <v>5.5018477416884481</v>
      </c>
      <c r="G70" s="311">
        <f t="shared" si="18"/>
        <v>12.061152258311568</v>
      </c>
      <c r="H70" s="311">
        <f t="shared" si="18"/>
        <v>17.563000000000017</v>
      </c>
      <c r="I70" s="311"/>
      <c r="J70" s="311">
        <f t="shared" si="18"/>
        <v>6.8448965737500282</v>
      </c>
      <c r="K70" s="311">
        <f t="shared" si="18"/>
        <v>13.50010342624998</v>
      </c>
      <c r="L70" s="311">
        <f t="shared" si="18"/>
        <v>20.345000000000013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0.26333564261660353</v>
      </c>
      <c r="C77" s="302">
        <v>1.4222389023127722</v>
      </c>
      <c r="D77" s="302">
        <f>SUM(B77:C77)</f>
        <v>1.6855745449293758</v>
      </c>
      <c r="E77" s="303"/>
      <c r="F77" s="302">
        <v>0.29071213517628985</v>
      </c>
      <c r="G77" s="302">
        <v>1.5596509743155875</v>
      </c>
      <c r="H77" s="302">
        <f>SUM(F77:G77)</f>
        <v>1.8503631094918773</v>
      </c>
      <c r="I77" s="303"/>
      <c r="J77" s="302">
        <v>0.23976333595000923</v>
      </c>
      <c r="K77" s="302">
        <v>1.2221142861939145</v>
      </c>
      <c r="L77" s="302">
        <f>SUM(J77:K77)</f>
        <v>1.4618776221439238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0.3629094289213457</v>
      </c>
      <c r="C78" s="302">
        <v>2.0513886829878953</v>
      </c>
      <c r="D78" s="302">
        <f t="shared" ref="D78:D85" si="19">SUM(B78:C78)</f>
        <v>2.414298111909241</v>
      </c>
      <c r="E78" s="303"/>
      <c r="F78" s="302">
        <v>0.42675396516314423</v>
      </c>
      <c r="G78" s="302">
        <v>2.4372754838991368</v>
      </c>
      <c r="H78" s="302">
        <f t="shared" ref="H78:H85" si="20">SUM(F78:G78)</f>
        <v>2.8640294490622811</v>
      </c>
      <c r="I78" s="303"/>
      <c r="J78" s="302">
        <v>0.37827423235003549</v>
      </c>
      <c r="K78" s="302">
        <v>2.5777730937031924</v>
      </c>
      <c r="L78" s="302">
        <f t="shared" ref="L78:L85" si="21">SUM(J78:K78)</f>
        <v>2.9560473260532278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0.36158009055579254</v>
      </c>
      <c r="C79" s="302">
        <v>1.1499553971108381</v>
      </c>
      <c r="D79" s="302">
        <f t="shared" si="19"/>
        <v>1.5115354876666305</v>
      </c>
      <c r="E79" s="303"/>
      <c r="F79" s="302">
        <v>0.36864373469839529</v>
      </c>
      <c r="G79" s="302">
        <v>1.3038823155715795</v>
      </c>
      <c r="H79" s="302">
        <f t="shared" si="20"/>
        <v>1.6725260502699748</v>
      </c>
      <c r="I79" s="303"/>
      <c r="J79" s="302">
        <v>0.31509149561928085</v>
      </c>
      <c r="K79" s="302">
        <v>1.0431379560732283</v>
      </c>
      <c r="L79" s="302">
        <f t="shared" si="21"/>
        <v>1.3582294516925093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0.62848519048567797</v>
      </c>
      <c r="C80" s="302">
        <v>0.20041211674906148</v>
      </c>
      <c r="D80" s="302">
        <f t="shared" si="19"/>
        <v>0.82889730723473942</v>
      </c>
      <c r="E80" s="303"/>
      <c r="F80" s="302">
        <v>0.55369323354456756</v>
      </c>
      <c r="G80" s="302">
        <v>0.22681989721591164</v>
      </c>
      <c r="H80" s="302">
        <f t="shared" si="20"/>
        <v>0.78051313076047923</v>
      </c>
      <c r="I80" s="303"/>
      <c r="J80" s="302">
        <v>0.33115318321146592</v>
      </c>
      <c r="K80" s="302">
        <v>0.22694926186631068</v>
      </c>
      <c r="L80" s="302">
        <f t="shared" si="21"/>
        <v>0.55810244507777662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9.2032564113077794E-2</v>
      </c>
      <c r="C81" s="302">
        <v>2.4468603249647702</v>
      </c>
      <c r="D81" s="302">
        <f t="shared" si="19"/>
        <v>2.5388928890778479</v>
      </c>
      <c r="E81" s="303"/>
      <c r="F81" s="302">
        <v>8.5620398797619013E-2</v>
      </c>
      <c r="G81" s="302">
        <v>1.9222679197525685</v>
      </c>
      <c r="H81" s="302">
        <f t="shared" si="20"/>
        <v>2.0078883185501875</v>
      </c>
      <c r="I81" s="303"/>
      <c r="J81" s="302">
        <v>8.9200768338711156E-2</v>
      </c>
      <c r="K81" s="302">
        <v>1.3525727217297103</v>
      </c>
      <c r="L81" s="302">
        <f t="shared" si="21"/>
        <v>1.4417734900684214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9.3566725085985666E-2</v>
      </c>
      <c r="C82" s="302">
        <v>2.5846450054348498E-2</v>
      </c>
      <c r="D82" s="302">
        <f t="shared" si="19"/>
        <v>0.11941317514033417</v>
      </c>
      <c r="E82" s="303"/>
      <c r="F82" s="302">
        <v>7.2312323815597296E-2</v>
      </c>
      <c r="G82" s="302">
        <v>2.6141484013842451E-2</v>
      </c>
      <c r="H82" s="302">
        <f t="shared" si="20"/>
        <v>9.8453807829439743E-2</v>
      </c>
      <c r="I82" s="303"/>
      <c r="J82" s="302">
        <v>3.9036719721184887E-2</v>
      </c>
      <c r="K82" s="302">
        <v>2.4323819589664834E-2</v>
      </c>
      <c r="L82" s="302">
        <f t="shared" si="21"/>
        <v>6.3360539310849728E-2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0.15349801518839051</v>
      </c>
      <c r="C83" s="302">
        <v>0.1752356307398911</v>
      </c>
      <c r="D83" s="302">
        <f t="shared" si="19"/>
        <v>0.32873364592828158</v>
      </c>
      <c r="E83" s="303"/>
      <c r="F83" s="302">
        <v>0.1339459718560479</v>
      </c>
      <c r="G83" s="302">
        <v>0.22266610795450542</v>
      </c>
      <c r="H83" s="302">
        <f t="shared" si="20"/>
        <v>0.35661207981055332</v>
      </c>
      <c r="I83" s="303"/>
      <c r="J83" s="302">
        <v>9.5527068249852645E-2</v>
      </c>
      <c r="K83" s="302">
        <v>0.26640145202439336</v>
      </c>
      <c r="L83" s="302">
        <f t="shared" si="21"/>
        <v>0.36192852027424599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0.31114035309941096</v>
      </c>
      <c r="C84" s="302">
        <v>0.87558162818643392</v>
      </c>
      <c r="D84" s="302">
        <f t="shared" si="19"/>
        <v>1.1867219812858449</v>
      </c>
      <c r="E84" s="303"/>
      <c r="F84" s="302">
        <v>0.20245529169217319</v>
      </c>
      <c r="G84" s="302">
        <v>0.68532553441478994</v>
      </c>
      <c r="H84" s="302">
        <f t="shared" si="20"/>
        <v>0.88778082610696307</v>
      </c>
      <c r="I84" s="303"/>
      <c r="J84" s="302">
        <v>0.16864022672674603</v>
      </c>
      <c r="K84" s="302">
        <v>0.51396529539637459</v>
      </c>
      <c r="L84" s="302">
        <f t="shared" si="21"/>
        <v>0.68260552212312064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0.16347101873181732</v>
      </c>
      <c r="C85" s="302">
        <v>0.25146183809587663</v>
      </c>
      <c r="D85" s="302">
        <f t="shared" si="19"/>
        <v>0.41493285682769399</v>
      </c>
      <c r="E85" s="303"/>
      <c r="F85" s="302">
        <v>0.11393704492294388</v>
      </c>
      <c r="G85" s="302">
        <v>0.19089618319530291</v>
      </c>
      <c r="H85" s="302">
        <f t="shared" si="20"/>
        <v>0.30483322811824676</v>
      </c>
      <c r="I85" s="303"/>
      <c r="J85" s="302">
        <v>0.15355250198616119</v>
      </c>
      <c r="K85" s="302">
        <v>0.14052258126975628</v>
      </c>
      <c r="L85" s="302">
        <f t="shared" si="21"/>
        <v>0.29407508325591747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2.4300190287981018</v>
      </c>
      <c r="C87" s="311">
        <f t="shared" ref="C87:D87" si="22">SUM(C77:C85)</f>
        <v>8.5989809712018879</v>
      </c>
      <c r="D87" s="311">
        <f t="shared" si="22"/>
        <v>11.028999999999989</v>
      </c>
      <c r="E87" s="311"/>
      <c r="F87" s="311">
        <f t="shared" ref="F87:H87" si="23">SUM(F77:F85)</f>
        <v>2.2480740996667783</v>
      </c>
      <c r="G87" s="311">
        <f t="shared" si="23"/>
        <v>8.5749259003332234</v>
      </c>
      <c r="H87" s="311">
        <f t="shared" si="23"/>
        <v>10.823000000000004</v>
      </c>
      <c r="I87" s="311"/>
      <c r="J87" s="311">
        <f t="shared" ref="J87:L87" si="24">SUM(J77:J85)</f>
        <v>1.8102395321534475</v>
      </c>
      <c r="K87" s="311">
        <f t="shared" si="24"/>
        <v>7.3677604678465443</v>
      </c>
      <c r="L87" s="311">
        <f t="shared" si="24"/>
        <v>9.1779999999999919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1.0563259854460185</v>
      </c>
      <c r="C94" s="302">
        <v>4.1784743402989717</v>
      </c>
      <c r="D94" s="302">
        <f>SUM(B94:C94)</f>
        <v>5.23480032574499</v>
      </c>
      <c r="E94" s="303"/>
      <c r="F94" s="302">
        <v>1.1347663042339424</v>
      </c>
      <c r="G94" s="302">
        <v>4.556461642025238</v>
      </c>
      <c r="H94" s="302">
        <f>SUM(F94:G94)</f>
        <v>5.6912279462591808</v>
      </c>
      <c r="I94" s="303"/>
      <c r="J94" s="302">
        <v>0.93992799479689937</v>
      </c>
      <c r="K94" s="302">
        <v>3.545195043821658</v>
      </c>
      <c r="L94" s="302">
        <f>SUM(J94:K94)</f>
        <v>4.485123038618557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1.3823129058056538</v>
      </c>
      <c r="C95" s="302">
        <v>5.2622825775018072</v>
      </c>
      <c r="D95" s="302">
        <f t="shared" ref="D95:D102" si="25">SUM(B95:C95)</f>
        <v>6.6445954833074605</v>
      </c>
      <c r="E95" s="303"/>
      <c r="F95" s="302">
        <v>1.6459391223861803</v>
      </c>
      <c r="G95" s="302">
        <v>6.1705303813272536</v>
      </c>
      <c r="H95" s="302">
        <f t="shared" ref="H95:H102" si="26">SUM(F95:G95)</f>
        <v>7.8164695037134342</v>
      </c>
      <c r="I95" s="303"/>
      <c r="J95" s="302">
        <v>1.6825780432240058</v>
      </c>
      <c r="K95" s="302">
        <v>6.4385434010328613</v>
      </c>
      <c r="L95" s="302">
        <f t="shared" ref="L95:L102" si="27">SUM(J95:K95)</f>
        <v>8.1211214442568664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1.5741904868246674</v>
      </c>
      <c r="C96" s="302">
        <v>3.5899662388983034</v>
      </c>
      <c r="D96" s="302">
        <f t="shared" si="25"/>
        <v>5.1641567257229708</v>
      </c>
      <c r="E96" s="303"/>
      <c r="F96" s="302">
        <v>1.5347534601552721</v>
      </c>
      <c r="G96" s="302">
        <v>4.0772715165231874</v>
      </c>
      <c r="H96" s="302">
        <f t="shared" si="26"/>
        <v>5.6120249766784598</v>
      </c>
      <c r="I96" s="303"/>
      <c r="J96" s="302">
        <v>1.4042956275853455</v>
      </c>
      <c r="K96" s="302">
        <v>3.3077802932761613</v>
      </c>
      <c r="L96" s="302">
        <f t="shared" si="27"/>
        <v>4.7120759208615066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2.5230342412967692</v>
      </c>
      <c r="C97" s="302">
        <v>0.94082844875349125</v>
      </c>
      <c r="D97" s="302">
        <f t="shared" si="25"/>
        <v>3.4638626900502603</v>
      </c>
      <c r="E97" s="303"/>
      <c r="F97" s="302">
        <v>2.0927845673814627</v>
      </c>
      <c r="G97" s="302">
        <v>1.0752685182053816</v>
      </c>
      <c r="H97" s="302">
        <f t="shared" si="26"/>
        <v>3.1680530855868443</v>
      </c>
      <c r="I97" s="303"/>
      <c r="J97" s="302">
        <v>1.4346429841674038</v>
      </c>
      <c r="K97" s="302">
        <v>1.0160405653527547</v>
      </c>
      <c r="L97" s="302">
        <f t="shared" si="27"/>
        <v>2.4506835495201584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0.68512107894496799</v>
      </c>
      <c r="C98" s="302">
        <v>9.2624479296245088</v>
      </c>
      <c r="D98" s="302">
        <f t="shared" si="25"/>
        <v>9.9475690085694772</v>
      </c>
      <c r="E98" s="303"/>
      <c r="F98" s="302">
        <v>0.47928035904390692</v>
      </c>
      <c r="G98" s="302">
        <v>7.2986877034797084</v>
      </c>
      <c r="H98" s="302">
        <f t="shared" si="26"/>
        <v>7.7779680625236152</v>
      </c>
      <c r="I98" s="303"/>
      <c r="J98" s="302">
        <v>0.40450171645163696</v>
      </c>
      <c r="K98" s="302">
        <v>5.3089699020127785</v>
      </c>
      <c r="L98" s="302">
        <f t="shared" si="27"/>
        <v>5.7134716184644159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0.31701228971124434</v>
      </c>
      <c r="C99" s="302">
        <v>0.26261328155540747</v>
      </c>
      <c r="D99" s="302">
        <f t="shared" si="25"/>
        <v>0.57962557126665182</v>
      </c>
      <c r="E99" s="303"/>
      <c r="F99" s="302">
        <v>0.2344815507553972</v>
      </c>
      <c r="G99" s="302">
        <v>0.33438556312830342</v>
      </c>
      <c r="H99" s="302">
        <f t="shared" si="26"/>
        <v>0.56886711388370059</v>
      </c>
      <c r="I99" s="303"/>
      <c r="J99" s="302">
        <v>0.15870658955727507</v>
      </c>
      <c r="K99" s="302">
        <v>0.38290509583883281</v>
      </c>
      <c r="L99" s="302">
        <f t="shared" si="27"/>
        <v>0.54161168539610793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0.67445842396517264</v>
      </c>
      <c r="C100" s="302">
        <v>0.65420688537496896</v>
      </c>
      <c r="D100" s="302">
        <f t="shared" si="25"/>
        <v>1.3286653093401415</v>
      </c>
      <c r="E100" s="303"/>
      <c r="F100" s="302">
        <v>0.55259988127135706</v>
      </c>
      <c r="G100" s="302">
        <v>0.7264150580957196</v>
      </c>
      <c r="H100" s="302">
        <f t="shared" si="26"/>
        <v>1.2790149393670767</v>
      </c>
      <c r="I100" s="303"/>
      <c r="J100" s="302">
        <v>0.45118561199627061</v>
      </c>
      <c r="K100" s="302">
        <v>0.67609695200382003</v>
      </c>
      <c r="L100" s="302">
        <f t="shared" si="27"/>
        <v>1.1272825640000907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0.89235917632301043</v>
      </c>
      <c r="C101" s="302">
        <v>4.6356760676787063</v>
      </c>
      <c r="D101" s="302">
        <f t="shared" si="25"/>
        <v>5.5280352440017166</v>
      </c>
      <c r="E101" s="303"/>
      <c r="F101" s="302">
        <v>0.64151955017202089</v>
      </c>
      <c r="G101" s="302">
        <v>3.9947923596193671</v>
      </c>
      <c r="H101" s="302">
        <f t="shared" si="26"/>
        <v>4.6363119097913881</v>
      </c>
      <c r="I101" s="303"/>
      <c r="J101" s="302">
        <v>0.48334834028388923</v>
      </c>
      <c r="K101" s="302">
        <v>3.0002689740142419</v>
      </c>
      <c r="L101" s="302">
        <f t="shared" si="27"/>
        <v>3.4836173142981313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1.0877345565587644</v>
      </c>
      <c r="C102" s="302">
        <v>1.6759550854374559</v>
      </c>
      <c r="D102" s="302">
        <f t="shared" si="25"/>
        <v>2.76368964199622</v>
      </c>
      <c r="E102" s="303"/>
      <c r="F102" s="302">
        <v>0.6101629817680152</v>
      </c>
      <c r="G102" s="302">
        <v>1.6028994804283074</v>
      </c>
      <c r="H102" s="302">
        <f t="shared" si="26"/>
        <v>2.2130624621963229</v>
      </c>
      <c r="I102" s="303"/>
      <c r="J102" s="302">
        <v>0.77108100429700344</v>
      </c>
      <c r="K102" s="302">
        <v>1.3329318602871161</v>
      </c>
      <c r="L102" s="302">
        <f t="shared" si="27"/>
        <v>2.1040128645841194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10.192549144876269</v>
      </c>
      <c r="C104" s="311">
        <f t="shared" ref="C104:D104" si="28">SUM(C94:C102)</f>
        <v>30.462450855123617</v>
      </c>
      <c r="D104" s="311">
        <f t="shared" si="28"/>
        <v>40.654999999999887</v>
      </c>
      <c r="E104" s="311"/>
      <c r="F104" s="311">
        <f t="shared" ref="F104:H104" si="29">SUM(F94:F102)</f>
        <v>8.9262877771675555</v>
      </c>
      <c r="G104" s="311">
        <f t="shared" si="29"/>
        <v>29.836712222832467</v>
      </c>
      <c r="H104" s="311">
        <f t="shared" si="29"/>
        <v>38.763000000000019</v>
      </c>
      <c r="I104" s="311"/>
      <c r="J104" s="311">
        <f t="shared" ref="J104:L104" si="30">SUM(J94:J102)</f>
        <v>7.7302679123597304</v>
      </c>
      <c r="K104" s="311">
        <f t="shared" si="30"/>
        <v>25.008732087640222</v>
      </c>
      <c r="L104" s="311">
        <f t="shared" si="30"/>
        <v>32.738999999999955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0.11493165367306205</v>
      </c>
      <c r="C111" s="302">
        <v>0.20380960975647369</v>
      </c>
      <c r="D111" s="302">
        <f>SUM(B111:C111)</f>
        <v>0.31874126342953574</v>
      </c>
      <c r="E111" s="303"/>
      <c r="F111" s="302">
        <v>6.5691580783356573E-2</v>
      </c>
      <c r="G111" s="302">
        <v>0.30175169290853715</v>
      </c>
      <c r="H111" s="302">
        <f>SUM(F111:G111)</f>
        <v>0.36744327369189372</v>
      </c>
      <c r="I111" s="303"/>
      <c r="J111" s="302">
        <v>5.95982710244689E-2</v>
      </c>
      <c r="K111" s="302">
        <v>0.301802945645195</v>
      </c>
      <c r="L111" s="302">
        <f>SUM(J111:K111)</f>
        <v>0.36140121666966391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0.15148617115772198</v>
      </c>
      <c r="C112" s="302">
        <v>0.46368539514452989</v>
      </c>
      <c r="D112" s="302">
        <f t="shared" ref="D112:D119" si="31">SUM(B112:C112)</f>
        <v>0.61517156630225189</v>
      </c>
      <c r="E112" s="303"/>
      <c r="F112" s="302">
        <v>0.12472744119099022</v>
      </c>
      <c r="G112" s="302">
        <v>0.61147396998654246</v>
      </c>
      <c r="H112" s="302">
        <f t="shared" ref="H112:H119" si="32">SUM(F112:G112)</f>
        <v>0.73620141117753268</v>
      </c>
      <c r="I112" s="303"/>
      <c r="J112" s="302">
        <v>0.13663595820724003</v>
      </c>
      <c r="K112" s="302">
        <v>0.60073604067455089</v>
      </c>
      <c r="L112" s="302">
        <f t="shared" ref="L112:L119" si="33">SUM(J112:K112)</f>
        <v>0.73737199888179095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0.14083240861973564</v>
      </c>
      <c r="C113" s="302">
        <v>0.3124637690724229</v>
      </c>
      <c r="D113" s="302">
        <f t="shared" si="31"/>
        <v>0.45329617769215858</v>
      </c>
      <c r="E113" s="303"/>
      <c r="F113" s="302">
        <v>8.2365004212463705E-2</v>
      </c>
      <c r="G113" s="302">
        <v>0.37042746227020246</v>
      </c>
      <c r="H113" s="302">
        <f t="shared" si="32"/>
        <v>0.45279246648266613</v>
      </c>
      <c r="I113" s="303"/>
      <c r="J113" s="302">
        <v>7.9908555998551997E-2</v>
      </c>
      <c r="K113" s="302">
        <v>0.31491910358505754</v>
      </c>
      <c r="L113" s="302">
        <f t="shared" si="33"/>
        <v>0.39482765958360955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0.18975848115991931</v>
      </c>
      <c r="C114" s="302">
        <v>0.13113460393365869</v>
      </c>
      <c r="D114" s="302">
        <f t="shared" si="31"/>
        <v>0.320893085093578</v>
      </c>
      <c r="E114" s="303"/>
      <c r="F114" s="302">
        <v>0.13885927692212247</v>
      </c>
      <c r="G114" s="302">
        <v>0.15228481091355345</v>
      </c>
      <c r="H114" s="302">
        <f t="shared" si="32"/>
        <v>0.29114408783567591</v>
      </c>
      <c r="I114" s="303"/>
      <c r="J114" s="302">
        <v>0.10200069084355634</v>
      </c>
      <c r="K114" s="302">
        <v>0.1460303806480816</v>
      </c>
      <c r="L114" s="302">
        <f t="shared" si="33"/>
        <v>0.24803107149163794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8.0127140196751268E-2</v>
      </c>
      <c r="C115" s="302">
        <v>0.59973002791437302</v>
      </c>
      <c r="D115" s="302">
        <f t="shared" si="31"/>
        <v>0.67985716811112429</v>
      </c>
      <c r="E115" s="303"/>
      <c r="F115" s="302">
        <v>1.1627183556771335E-2</v>
      </c>
      <c r="G115" s="302">
        <v>0.50679695271902636</v>
      </c>
      <c r="H115" s="302">
        <f t="shared" si="32"/>
        <v>0.51842413627579764</v>
      </c>
      <c r="I115" s="303"/>
      <c r="J115" s="302">
        <v>1.2747181690020218E-2</v>
      </c>
      <c r="K115" s="302">
        <v>0.36949488277031944</v>
      </c>
      <c r="L115" s="302">
        <f t="shared" si="33"/>
        <v>0.38224206446033965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9.7260078808586004E-2</v>
      </c>
      <c r="C116" s="302">
        <v>4.2971714863713081E-2</v>
      </c>
      <c r="D116" s="302">
        <f t="shared" si="31"/>
        <v>0.1402317936722991</v>
      </c>
      <c r="E116" s="303"/>
      <c r="F116" s="302">
        <v>3.0183867550272143E-2</v>
      </c>
      <c r="G116" s="302">
        <v>4.2371446297365861E-2</v>
      </c>
      <c r="H116" s="302">
        <f t="shared" si="32"/>
        <v>7.2555313847637998E-2</v>
      </c>
      <c r="I116" s="303"/>
      <c r="J116" s="302">
        <v>2.6472724059009863E-2</v>
      </c>
      <c r="K116" s="302">
        <v>4.3378175193938009E-2</v>
      </c>
      <c r="L116" s="302">
        <f t="shared" si="33"/>
        <v>6.9850899252947879E-2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0.18405857432912029</v>
      </c>
      <c r="C117" s="302">
        <v>0.17823310210709681</v>
      </c>
      <c r="D117" s="302">
        <f t="shared" si="31"/>
        <v>0.36229167643621707</v>
      </c>
      <c r="E117" s="303"/>
      <c r="F117" s="302">
        <v>0.13924791304101258</v>
      </c>
      <c r="G117" s="302">
        <v>0.19218153665276788</v>
      </c>
      <c r="H117" s="302">
        <f t="shared" si="32"/>
        <v>0.33142944969378046</v>
      </c>
      <c r="I117" s="303"/>
      <c r="J117" s="302">
        <v>0.12921631289484126</v>
      </c>
      <c r="K117" s="302">
        <v>0.18627359350550152</v>
      </c>
      <c r="L117" s="302">
        <f t="shared" si="33"/>
        <v>0.3154899064003428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1.4777552401388212E-2</v>
      </c>
      <c r="C118" s="302">
        <v>9.0258543313815442E-2</v>
      </c>
      <c r="D118" s="302">
        <f t="shared" si="31"/>
        <v>0.10503609571520366</v>
      </c>
      <c r="E118" s="303"/>
      <c r="F118" s="302">
        <v>3.5026475016531069E-3</v>
      </c>
      <c r="G118" s="302">
        <v>0.12829558264296304</v>
      </c>
      <c r="H118" s="302">
        <f t="shared" si="32"/>
        <v>0.13179823014461614</v>
      </c>
      <c r="I118" s="303"/>
      <c r="J118" s="302">
        <v>3.8955982186987892E-3</v>
      </c>
      <c r="K118" s="302">
        <v>0.10741847816751873</v>
      </c>
      <c r="L118" s="302">
        <f t="shared" si="33"/>
        <v>0.11131407638621753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7.2501636090664345E-2</v>
      </c>
      <c r="C119" s="302">
        <v>5.797953745696461E-2</v>
      </c>
      <c r="D119" s="302">
        <f t="shared" si="31"/>
        <v>0.13048117354762895</v>
      </c>
      <c r="E119" s="303"/>
      <c r="F119" s="302">
        <v>1.0928812051616169E-2</v>
      </c>
      <c r="G119" s="302">
        <v>6.0282818798787122E-2</v>
      </c>
      <c r="H119" s="302">
        <f t="shared" si="32"/>
        <v>7.1211630850403287E-2</v>
      </c>
      <c r="I119" s="303"/>
      <c r="J119" s="302">
        <v>8.573316870834612E-3</v>
      </c>
      <c r="K119" s="302">
        <v>4.0897790002614627E-2</v>
      </c>
      <c r="L119" s="302">
        <f t="shared" si="33"/>
        <v>4.9471106873449237E-2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1.0457336964369492</v>
      </c>
      <c r="C121" s="311">
        <f t="shared" ref="C121:D121" si="34">SUM(C111:C119)</f>
        <v>2.0802663035630484</v>
      </c>
      <c r="D121" s="311">
        <f t="shared" si="34"/>
        <v>3.1259999999999972</v>
      </c>
      <c r="E121" s="311"/>
      <c r="F121" s="311">
        <f t="shared" ref="F121:H121" si="35">SUM(F111:F119)</f>
        <v>0.60713372681025835</v>
      </c>
      <c r="G121" s="311">
        <f t="shared" si="35"/>
        <v>2.365866273189746</v>
      </c>
      <c r="H121" s="311">
        <f t="shared" si="35"/>
        <v>2.9730000000000039</v>
      </c>
      <c r="I121" s="311"/>
      <c r="J121" s="311">
        <f t="shared" ref="J121:L121" si="36">SUM(J111:J119)</f>
        <v>0.55904860980722204</v>
      </c>
      <c r="K121" s="311">
        <f t="shared" si="36"/>
        <v>2.1109513901927777</v>
      </c>
      <c r="L121" s="311">
        <f t="shared" si="36"/>
        <v>2.669999999999999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0.10955660912274411</v>
      </c>
      <c r="C128" s="302">
        <v>0.46016229999063002</v>
      </c>
      <c r="D128" s="302">
        <f>SUM(B128:C128)</f>
        <v>0.56971890911337408</v>
      </c>
      <c r="E128" s="303"/>
      <c r="F128" s="302">
        <v>0.10804485478192785</v>
      </c>
      <c r="G128" s="302">
        <v>0.55048472451374086</v>
      </c>
      <c r="H128" s="302">
        <f>SUM(F128:G128)</f>
        <v>0.65852957929566869</v>
      </c>
      <c r="I128" s="303"/>
      <c r="J128" s="302">
        <v>0.13087768257445312</v>
      </c>
      <c r="K128" s="302">
        <v>0.60369229316913953</v>
      </c>
      <c r="L128" s="302">
        <f>SUM(J128:K128)</f>
        <v>0.73456997574359262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0.18072360218364222</v>
      </c>
      <c r="C129" s="302">
        <v>0.42400460770581477</v>
      </c>
      <c r="D129" s="302">
        <f t="shared" ref="D129:D136" si="37">SUM(B129:C129)</f>
        <v>0.60472820988945697</v>
      </c>
      <c r="E129" s="303"/>
      <c r="F129" s="302">
        <v>0.20624222278674403</v>
      </c>
      <c r="G129" s="302">
        <v>0.53765524337134751</v>
      </c>
      <c r="H129" s="302">
        <f t="shared" ref="H129:H136" si="38">SUM(F129:G129)</f>
        <v>0.74389746615809149</v>
      </c>
      <c r="I129" s="303"/>
      <c r="J129" s="302">
        <v>0.31297719729729706</v>
      </c>
      <c r="K129" s="302">
        <v>0.71564624059071347</v>
      </c>
      <c r="L129" s="302">
        <f t="shared" ref="L129:L136" si="39">SUM(J129:K129)</f>
        <v>1.0286234378880106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0.32150964147944106</v>
      </c>
      <c r="C130" s="302">
        <v>0.37023864168268028</v>
      </c>
      <c r="D130" s="302">
        <f t="shared" si="37"/>
        <v>0.69174828316212134</v>
      </c>
      <c r="E130" s="303"/>
      <c r="F130" s="302">
        <v>0.33862892360221791</v>
      </c>
      <c r="G130" s="302">
        <v>0.41874594756069372</v>
      </c>
      <c r="H130" s="302">
        <f t="shared" si="38"/>
        <v>0.75737487116291158</v>
      </c>
      <c r="I130" s="303"/>
      <c r="J130" s="302">
        <v>0.50369509468990692</v>
      </c>
      <c r="K130" s="302">
        <v>0.45110906728634764</v>
      </c>
      <c r="L130" s="302">
        <f t="shared" si="39"/>
        <v>0.95480416197625462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0.34529045836607225</v>
      </c>
      <c r="C131" s="302">
        <v>7.6483567139532083E-2</v>
      </c>
      <c r="D131" s="302">
        <f t="shared" si="37"/>
        <v>0.42177402550560433</v>
      </c>
      <c r="E131" s="303"/>
      <c r="F131" s="302">
        <v>0.28282143294217388</v>
      </c>
      <c r="G131" s="302">
        <v>9.1135283193237521E-2</v>
      </c>
      <c r="H131" s="302">
        <f t="shared" si="38"/>
        <v>0.37395671613541137</v>
      </c>
      <c r="I131" s="303"/>
      <c r="J131" s="302">
        <v>0.25715882312792931</v>
      </c>
      <c r="K131" s="302">
        <v>0.12353469860085187</v>
      </c>
      <c r="L131" s="302">
        <f t="shared" si="39"/>
        <v>0.38069352172878118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6.4586322257389389E-2</v>
      </c>
      <c r="C132" s="302">
        <v>0.38307477414185676</v>
      </c>
      <c r="D132" s="302">
        <f t="shared" si="37"/>
        <v>0.44766109639924612</v>
      </c>
      <c r="E132" s="303"/>
      <c r="F132" s="302">
        <v>4.1623562280078304E-2</v>
      </c>
      <c r="G132" s="302">
        <v>0.38549864692750041</v>
      </c>
      <c r="H132" s="302">
        <f t="shared" si="38"/>
        <v>0.42712220920757871</v>
      </c>
      <c r="I132" s="303"/>
      <c r="J132" s="302">
        <v>5.4426684207589969E-2</v>
      </c>
      <c r="K132" s="302">
        <v>0.37627526961098423</v>
      </c>
      <c r="L132" s="302">
        <f t="shared" si="39"/>
        <v>0.43070195381857418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9.3707637921670375E-2</v>
      </c>
      <c r="C133" s="302">
        <v>5.1388294184022965E-2</v>
      </c>
      <c r="D133" s="302">
        <f t="shared" si="37"/>
        <v>0.14509593210569333</v>
      </c>
      <c r="E133" s="303"/>
      <c r="F133" s="302">
        <v>7.2511079717820948E-2</v>
      </c>
      <c r="G133" s="302">
        <v>5.4534291479627385E-2</v>
      </c>
      <c r="H133" s="302">
        <f t="shared" si="38"/>
        <v>0.12704537119744833</v>
      </c>
      <c r="I133" s="303"/>
      <c r="J133" s="302">
        <v>0.10070289453888953</v>
      </c>
      <c r="K133" s="302">
        <v>7.2339249227299784E-2</v>
      </c>
      <c r="L133" s="302">
        <f t="shared" si="39"/>
        <v>0.17304214376618932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0.10001500196741923</v>
      </c>
      <c r="C134" s="302">
        <v>7.0993543488967678E-2</v>
      </c>
      <c r="D134" s="302">
        <f>SUM(B134:C134)</f>
        <v>0.17100854545638691</v>
      </c>
      <c r="E134" s="303"/>
      <c r="F134" s="302">
        <v>9.506159609166244E-2</v>
      </c>
      <c r="G134" s="302">
        <v>8.3497841559228805E-2</v>
      </c>
      <c r="H134" s="302">
        <f t="shared" si="38"/>
        <v>0.17855943765089125</v>
      </c>
      <c r="I134" s="303"/>
      <c r="J134" s="302">
        <v>0.1134105715978163</v>
      </c>
      <c r="K134" s="302">
        <v>0.10856401702904148</v>
      </c>
      <c r="L134" s="302">
        <f t="shared" si="39"/>
        <v>0.22197458862685776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7.128152201402646E-2</v>
      </c>
      <c r="C135" s="302">
        <v>0.9854056637121883</v>
      </c>
      <c r="D135" s="302">
        <f t="shared" si="37"/>
        <v>1.0566871857262148</v>
      </c>
      <c r="E135" s="303"/>
      <c r="F135" s="302">
        <v>4.9042525303359966E-2</v>
      </c>
      <c r="G135" s="302">
        <v>0.80246295436469905</v>
      </c>
      <c r="H135" s="302">
        <f t="shared" si="38"/>
        <v>0.85150547966805901</v>
      </c>
      <c r="I135" s="303"/>
      <c r="J135" s="302">
        <v>4.503715701367713E-2</v>
      </c>
      <c r="K135" s="302">
        <v>0.94895376834142053</v>
      </c>
      <c r="L135" s="302">
        <f t="shared" si="39"/>
        <v>0.9939909253550977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0.10942588976503299</v>
      </c>
      <c r="C136" s="302">
        <v>0.84515192287686947</v>
      </c>
      <c r="D136" s="302">
        <f t="shared" si="37"/>
        <v>0.95457781264190245</v>
      </c>
      <c r="E136" s="303"/>
      <c r="F136" s="302">
        <v>7.0881499108406007E-2</v>
      </c>
      <c r="G136" s="302">
        <v>0.66212737041553893</v>
      </c>
      <c r="H136" s="302">
        <f t="shared" si="38"/>
        <v>0.73300886952394495</v>
      </c>
      <c r="I136" s="303"/>
      <c r="J136" s="302">
        <v>0.11140620265988721</v>
      </c>
      <c r="K136" s="302">
        <v>0.71519308843675267</v>
      </c>
      <c r="L136" s="302">
        <f t="shared" si="39"/>
        <v>0.82659929109663988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1.3960966850774383</v>
      </c>
      <c r="C138" s="311">
        <f t="shared" ref="C138" si="40">SUM(C128:C136)</f>
        <v>3.6669033149225623</v>
      </c>
      <c r="D138" s="311">
        <f>SUM(D128:D136)</f>
        <v>5.0630000000000006</v>
      </c>
      <c r="E138" s="311"/>
      <c r="F138" s="311">
        <f t="shared" ref="F138:H138" si="41">SUM(F128:F136)</f>
        <v>1.2648576966143914</v>
      </c>
      <c r="G138" s="311">
        <f t="shared" si="41"/>
        <v>3.5861423033856146</v>
      </c>
      <c r="H138" s="311">
        <f t="shared" si="41"/>
        <v>4.8510000000000053</v>
      </c>
      <c r="I138" s="311"/>
      <c r="J138" s="311">
        <f t="shared" ref="J138:L138" si="42">SUM(J128:J136)</f>
        <v>1.6296923077074466</v>
      </c>
      <c r="K138" s="311">
        <f t="shared" si="42"/>
        <v>4.1153076922925509</v>
      </c>
      <c r="L138" s="311">
        <f t="shared" si="42"/>
        <v>5.7449999999999983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0.97153882617960829</v>
      </c>
      <c r="C145" s="302">
        <v>6.2359925393052587</v>
      </c>
      <c r="D145" s="302">
        <f>SUM(B145:C145)</f>
        <v>7.2075313654848667</v>
      </c>
      <c r="E145" s="303"/>
      <c r="F145" s="302">
        <v>1.5346339720601625</v>
      </c>
      <c r="G145" s="302">
        <v>7.6438644332061205</v>
      </c>
      <c r="H145" s="302">
        <f>SUM(F145:G145)</f>
        <v>9.1784984052662821</v>
      </c>
      <c r="I145" s="303"/>
      <c r="J145" s="302">
        <v>1.9825000211173707</v>
      </c>
      <c r="K145" s="302">
        <v>8.3165762564181271</v>
      </c>
      <c r="L145" s="302">
        <f>SUM(J145:K145)</f>
        <v>10.299076277535498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0.89877715297750782</v>
      </c>
      <c r="C146" s="302">
        <v>6.0755988076216525</v>
      </c>
      <c r="D146" s="302">
        <f t="shared" ref="D146:D153" si="43">SUM(B146:C146)</f>
        <v>6.9743759605991604</v>
      </c>
      <c r="E146" s="303"/>
      <c r="F146" s="302">
        <v>1.3273613749096904</v>
      </c>
      <c r="G146" s="302">
        <v>7.5293769203594856</v>
      </c>
      <c r="H146" s="302">
        <f t="shared" ref="H146:H153" si="44">SUM(F146:G146)</f>
        <v>8.8567382952691762</v>
      </c>
      <c r="I146" s="303"/>
      <c r="J146" s="302">
        <v>2.0038658971018073</v>
      </c>
      <c r="K146" s="302">
        <v>10.698683094128144</v>
      </c>
      <c r="L146" s="302">
        <f t="shared" ref="L146:L153" si="45">SUM(J146:K146)</f>
        <v>12.702548991229952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0.86990700368523155</v>
      </c>
      <c r="C147" s="302">
        <v>3.4848188114691734</v>
      </c>
      <c r="D147" s="302">
        <f t="shared" si="43"/>
        <v>4.3547258151544046</v>
      </c>
      <c r="E147" s="303"/>
      <c r="F147" s="302">
        <v>1.1269390603456597</v>
      </c>
      <c r="G147" s="302">
        <v>4.1260483484101238</v>
      </c>
      <c r="H147" s="302">
        <f t="shared" si="44"/>
        <v>5.252987408755784</v>
      </c>
      <c r="I147" s="303"/>
      <c r="J147" s="302">
        <v>1.5743426685221429</v>
      </c>
      <c r="K147" s="302">
        <v>4.7918875030236832</v>
      </c>
      <c r="L147" s="302">
        <f t="shared" si="45"/>
        <v>6.3662301715458263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4.0111575397220856</v>
      </c>
      <c r="C148" s="302">
        <v>1.5180614735813309</v>
      </c>
      <c r="D148" s="302">
        <f t="shared" si="43"/>
        <v>5.5292190133034165</v>
      </c>
      <c r="E148" s="303"/>
      <c r="F148" s="302">
        <v>4.1775281129498074</v>
      </c>
      <c r="G148" s="302">
        <v>1.7498463946596596</v>
      </c>
      <c r="H148" s="302">
        <f t="shared" si="44"/>
        <v>5.9273745076094668</v>
      </c>
      <c r="I148" s="303"/>
      <c r="J148" s="302">
        <v>4.028314291674616</v>
      </c>
      <c r="K148" s="302">
        <v>2.4120442532157171</v>
      </c>
      <c r="L148" s="302">
        <f t="shared" si="45"/>
        <v>6.4403585448903335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0.16838326250350746</v>
      </c>
      <c r="C149" s="302">
        <v>24.498184714819679</v>
      </c>
      <c r="D149" s="302">
        <f t="shared" si="43"/>
        <v>24.666567977323187</v>
      </c>
      <c r="E149" s="303"/>
      <c r="F149" s="302">
        <v>0.53188414936872386</v>
      </c>
      <c r="G149" s="302">
        <v>21.142824580883179</v>
      </c>
      <c r="H149" s="302">
        <f t="shared" si="44"/>
        <v>21.674708730251904</v>
      </c>
      <c r="I149" s="303"/>
      <c r="J149" s="302">
        <v>0.83383014474709705</v>
      </c>
      <c r="K149" s="302">
        <v>21.629423688700438</v>
      </c>
      <c r="L149" s="302">
        <f t="shared" si="45"/>
        <v>22.463253833447535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3.6002004294476378E-2</v>
      </c>
      <c r="C150" s="302">
        <v>0.15599784537273836</v>
      </c>
      <c r="D150" s="302">
        <f t="shared" si="43"/>
        <v>0.19199984966721473</v>
      </c>
      <c r="E150" s="303"/>
      <c r="F150" s="302">
        <v>4.145638342462455E-2</v>
      </c>
      <c r="G150" s="302">
        <v>0.18066385810241181</v>
      </c>
      <c r="H150" s="302">
        <f t="shared" si="44"/>
        <v>0.22212024152703636</v>
      </c>
      <c r="I150" s="303"/>
      <c r="J150" s="302">
        <v>4.4386365174179501E-2</v>
      </c>
      <c r="K150" s="302">
        <v>0.18321255256391117</v>
      </c>
      <c r="L150" s="302">
        <f t="shared" si="45"/>
        <v>0.22759891773809066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0.46900589756356104</v>
      </c>
      <c r="C151" s="302">
        <v>0.81049525305939141</v>
      </c>
      <c r="D151" s="302">
        <f t="shared" si="43"/>
        <v>1.2795011506229526</v>
      </c>
      <c r="E151" s="303"/>
      <c r="F151" s="302">
        <v>0.51517598597643566</v>
      </c>
      <c r="G151" s="302">
        <v>0.86414977420623762</v>
      </c>
      <c r="H151" s="302">
        <f t="shared" si="44"/>
        <v>1.3793257601826734</v>
      </c>
      <c r="I151" s="303"/>
      <c r="J151" s="302">
        <v>0.56037414980923883</v>
      </c>
      <c r="K151" s="302">
        <v>1.1015439900852426</v>
      </c>
      <c r="L151" s="302">
        <f t="shared" si="45"/>
        <v>1.6619181398944813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5.1531040605053931E-2</v>
      </c>
      <c r="C152" s="302">
        <v>6.14259882427835</v>
      </c>
      <c r="D152" s="302">
        <f t="shared" si="43"/>
        <v>6.1941298648834042</v>
      </c>
      <c r="E152" s="303"/>
      <c r="F152" s="302">
        <v>5.2171713062277435E-2</v>
      </c>
      <c r="G152" s="302">
        <v>5.4371269844835952</v>
      </c>
      <c r="H152" s="302">
        <f t="shared" si="44"/>
        <v>5.4892986975458724</v>
      </c>
      <c r="I152" s="303"/>
      <c r="J152" s="302">
        <v>6.9067323553564389E-2</v>
      </c>
      <c r="K152" s="302">
        <v>6.4114583291031613</v>
      </c>
      <c r="L152" s="302">
        <f t="shared" si="45"/>
        <v>6.4805256526567261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0.18931429120700957</v>
      </c>
      <c r="C153" s="302">
        <v>4.3896347117543177</v>
      </c>
      <c r="D153" s="302">
        <f t="shared" si="43"/>
        <v>4.5789490029613269</v>
      </c>
      <c r="E153" s="303"/>
      <c r="F153" s="302">
        <v>0.17442413069422738</v>
      </c>
      <c r="G153" s="302">
        <v>3.9155238228974514</v>
      </c>
      <c r="H153" s="302">
        <f t="shared" si="44"/>
        <v>4.089947953591679</v>
      </c>
      <c r="I153" s="303"/>
      <c r="J153" s="302">
        <v>0.25958931047716716</v>
      </c>
      <c r="K153" s="302">
        <v>5.2449001605843684</v>
      </c>
      <c r="L153" s="302">
        <f t="shared" si="45"/>
        <v>5.504489471061536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7.6656170187380424</v>
      </c>
      <c r="C155" s="311">
        <f t="shared" ref="C155:D155" si="46">SUM(C145:C153)</f>
        <v>53.3113829812619</v>
      </c>
      <c r="D155" s="311">
        <f t="shared" si="46"/>
        <v>60.976999999999933</v>
      </c>
      <c r="E155" s="311"/>
      <c r="F155" s="311">
        <f t="shared" ref="F155:H155" si="47">SUM(F145:F153)</f>
        <v>9.4815748827916071</v>
      </c>
      <c r="G155" s="311">
        <f t="shared" si="47"/>
        <v>52.589425117208265</v>
      </c>
      <c r="H155" s="311">
        <f t="shared" si="47"/>
        <v>62.07099999999987</v>
      </c>
      <c r="I155" s="311"/>
      <c r="J155" s="311">
        <f t="shared" ref="J155:L155" si="48">SUM(J145:J153)</f>
        <v>11.356270172177185</v>
      </c>
      <c r="K155" s="311">
        <f t="shared" si="48"/>
        <v>60.789729827822796</v>
      </c>
      <c r="L155" s="311">
        <f t="shared" si="48"/>
        <v>72.145999999999972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4.5591656962369838</v>
      </c>
      <c r="C162" s="302">
        <v>11.861050952398374</v>
      </c>
      <c r="D162" s="302">
        <f>SUM(B162:C162)</f>
        <v>16.420216648635357</v>
      </c>
      <c r="E162" s="303"/>
      <c r="F162" s="302">
        <v>5.6301606788801948</v>
      </c>
      <c r="G162" s="302">
        <v>11.486249961144228</v>
      </c>
      <c r="H162" s="302">
        <f>SUM(F162:G162)</f>
        <v>17.116410640024423</v>
      </c>
      <c r="I162" s="303"/>
      <c r="J162" s="302">
        <v>6.2702420642050241</v>
      </c>
      <c r="K162" s="302">
        <v>11.657374371530846</v>
      </c>
      <c r="L162" s="302">
        <f>SUM(J162:K162)</f>
        <v>17.927616435735871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3.8670583034620196</v>
      </c>
      <c r="C163" s="302">
        <v>6.1583315439442217</v>
      </c>
      <c r="D163" s="302">
        <f t="shared" ref="D163:D170" si="49">SUM(B163:C163)</f>
        <v>10.025389847406242</v>
      </c>
      <c r="E163" s="303"/>
      <c r="F163" s="302">
        <v>5.0275039513809228</v>
      </c>
      <c r="G163" s="302">
        <v>6.9217137108439761</v>
      </c>
      <c r="H163" s="302">
        <f t="shared" ref="H163:H170" si="50">SUM(F163:G163)</f>
        <v>11.9492176622249</v>
      </c>
      <c r="I163" s="303"/>
      <c r="J163" s="302">
        <v>6.2648983282931878</v>
      </c>
      <c r="K163" s="302">
        <v>9.0679514603295353</v>
      </c>
      <c r="L163" s="302">
        <f t="shared" ref="L163:L170" si="51">SUM(J163:K163)</f>
        <v>15.332849788622724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4.5511020337322776</v>
      </c>
      <c r="C164" s="302">
        <v>5.9210282155161273</v>
      </c>
      <c r="D164" s="302">
        <f t="shared" si="49"/>
        <v>10.472130249248405</v>
      </c>
      <c r="E164" s="303"/>
      <c r="F164" s="302">
        <v>5.1951902095299713</v>
      </c>
      <c r="G164" s="302">
        <v>6.094744214182291</v>
      </c>
      <c r="H164" s="302">
        <f t="shared" si="50"/>
        <v>11.289934423712262</v>
      </c>
      <c r="I164" s="303"/>
      <c r="J164" s="302">
        <v>6.0724359695104635</v>
      </c>
      <c r="K164" s="302">
        <v>6.3918195566806046</v>
      </c>
      <c r="L164" s="302">
        <f t="shared" si="51"/>
        <v>12.464255526191067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7.5853642178069389</v>
      </c>
      <c r="C165" s="302">
        <v>3.7821577570257832</v>
      </c>
      <c r="D165" s="302">
        <f t="shared" si="49"/>
        <v>11.367521974832723</v>
      </c>
      <c r="E165" s="303"/>
      <c r="F165" s="302">
        <v>7.6457406321857162</v>
      </c>
      <c r="G165" s="302">
        <v>3.894341671130674</v>
      </c>
      <c r="H165" s="302">
        <f t="shared" si="50"/>
        <v>11.540082303316391</v>
      </c>
      <c r="I165" s="303"/>
      <c r="J165" s="302">
        <v>7.2763013633114957</v>
      </c>
      <c r="K165" s="302">
        <v>4.9917643780928742</v>
      </c>
      <c r="L165" s="302">
        <f t="shared" si="51"/>
        <v>12.268065741404371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1.6704290550894112</v>
      </c>
      <c r="C166" s="302">
        <v>10.810387425474465</v>
      </c>
      <c r="D166" s="302">
        <f t="shared" si="49"/>
        <v>12.480816480563876</v>
      </c>
      <c r="E166" s="303"/>
      <c r="F166" s="302">
        <v>1.4348396399652861</v>
      </c>
      <c r="G166" s="302">
        <v>7.7940760905141691</v>
      </c>
      <c r="H166" s="302">
        <f t="shared" si="50"/>
        <v>9.2289157304794553</v>
      </c>
      <c r="I166" s="303"/>
      <c r="J166" s="302">
        <v>1.5924267986101295</v>
      </c>
      <c r="K166" s="302">
        <v>7.9802169008420956</v>
      </c>
      <c r="L166" s="302">
        <f t="shared" si="51"/>
        <v>9.5726436994522253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0.97512210435780589</v>
      </c>
      <c r="C167" s="302">
        <v>0.26083217500331146</v>
      </c>
      <c r="D167" s="302">
        <f t="shared" si="49"/>
        <v>1.2359542793611173</v>
      </c>
      <c r="E167" s="303"/>
      <c r="F167" s="302">
        <v>0.89445497178221522</v>
      </c>
      <c r="G167" s="302">
        <v>0.24826510151326811</v>
      </c>
      <c r="H167" s="302">
        <f t="shared" si="50"/>
        <v>1.1427200732954834</v>
      </c>
      <c r="I167" s="303"/>
      <c r="J167" s="302">
        <v>1.1173119945503649</v>
      </c>
      <c r="K167" s="302">
        <v>0.29105937987687547</v>
      </c>
      <c r="L167" s="302">
        <f t="shared" si="51"/>
        <v>1.4083713744272404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25.786553507552313</v>
      </c>
      <c r="C168" s="302">
        <v>17.165916013344496</v>
      </c>
      <c r="D168" s="302">
        <f t="shared" si="49"/>
        <v>42.952469520896813</v>
      </c>
      <c r="E168" s="303"/>
      <c r="F168" s="302">
        <v>21.701609248191442</v>
      </c>
      <c r="G168" s="302">
        <v>14.943078246469467</v>
      </c>
      <c r="H168" s="302">
        <f t="shared" si="50"/>
        <v>36.644687494660907</v>
      </c>
      <c r="I168" s="303"/>
      <c r="J168" s="302">
        <v>17.937605394449776</v>
      </c>
      <c r="K168" s="302">
        <v>15.085031712701714</v>
      </c>
      <c r="L168" s="302">
        <f t="shared" si="51"/>
        <v>33.022637107151489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2.176133700397755</v>
      </c>
      <c r="C169" s="302">
        <v>6.9317005912932528</v>
      </c>
      <c r="D169" s="302">
        <f t="shared" si="49"/>
        <v>9.1078342916910078</v>
      </c>
      <c r="E169" s="303"/>
      <c r="F169" s="302">
        <v>1.9051263404684284</v>
      </c>
      <c r="G169" s="302">
        <v>5.3723433488066403</v>
      </c>
      <c r="H169" s="302">
        <f t="shared" si="50"/>
        <v>7.277469689275069</v>
      </c>
      <c r="I169" s="303"/>
      <c r="J169" s="302">
        <v>2.7982252390620057</v>
      </c>
      <c r="K169" s="302">
        <v>5.0450442128968209</v>
      </c>
      <c r="L169" s="302">
        <f t="shared" si="51"/>
        <v>7.8432694519588271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6.0592434536807502</v>
      </c>
      <c r="C170" s="302">
        <v>7.4044232536837464</v>
      </c>
      <c r="D170" s="302">
        <f t="shared" si="49"/>
        <v>13.463666707364496</v>
      </c>
      <c r="E170" s="303"/>
      <c r="F170" s="302">
        <v>4.7104831484164889</v>
      </c>
      <c r="G170" s="302">
        <v>5.4080788345947841</v>
      </c>
      <c r="H170" s="302">
        <f t="shared" si="50"/>
        <v>10.118561983011272</v>
      </c>
      <c r="I170" s="303"/>
      <c r="J170" s="302">
        <v>5.097471601717074</v>
      </c>
      <c r="K170" s="302">
        <v>4.7518192733391791</v>
      </c>
      <c r="L170" s="302">
        <f t="shared" si="51"/>
        <v>9.8492908750562531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57.23017207231625</v>
      </c>
      <c r="C172" s="311">
        <f t="shared" ref="C172:D172" si="52">SUM(C162:C170)</f>
        <v>70.295827927683774</v>
      </c>
      <c r="D172" s="311">
        <f t="shared" si="52"/>
        <v>127.52600000000004</v>
      </c>
      <c r="E172" s="311"/>
      <c r="F172" s="311">
        <f t="shared" ref="F172:H172" si="53">SUM(F162:F170)</f>
        <v>54.145108820800658</v>
      </c>
      <c r="G172" s="311">
        <f t="shared" si="53"/>
        <v>62.162891179199498</v>
      </c>
      <c r="H172" s="311">
        <f t="shared" si="53"/>
        <v>116.30800000000016</v>
      </c>
      <c r="I172" s="311"/>
      <c r="J172" s="311">
        <f t="shared" ref="J172:L172" si="54">SUM(J162:J170)</f>
        <v>54.426918753709529</v>
      </c>
      <c r="K172" s="311">
        <f t="shared" si="54"/>
        <v>65.262081246290535</v>
      </c>
      <c r="L172" s="311">
        <f t="shared" si="54"/>
        <v>119.68900000000008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0.51349595467269071</v>
      </c>
      <c r="C179" s="302">
        <v>2.5975624717874761</v>
      </c>
      <c r="D179" s="302">
        <f>SUM(B179:C179)</f>
        <v>3.1110584264601666</v>
      </c>
      <c r="E179" s="303"/>
      <c r="F179" s="302">
        <v>0.92763694628755111</v>
      </c>
      <c r="G179" s="302">
        <v>3.1411141345185776</v>
      </c>
      <c r="H179" s="302">
        <f>SUM(F179:G179)</f>
        <v>4.0687510808061287</v>
      </c>
      <c r="I179" s="303"/>
      <c r="J179" s="302">
        <v>1.0904282610218925</v>
      </c>
      <c r="K179" s="302">
        <v>3.0680763935370567</v>
      </c>
      <c r="L179" s="302">
        <f>SUM(J179:K179)</f>
        <v>4.158504654558949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0.49319711238703778</v>
      </c>
      <c r="C180" s="302">
        <v>1.8142064121645427</v>
      </c>
      <c r="D180" s="302">
        <f t="shared" ref="D180:D187" si="55">SUM(B180:C180)</f>
        <v>2.3074035245515807</v>
      </c>
      <c r="E180" s="303"/>
      <c r="F180" s="302">
        <v>0.86649479403220153</v>
      </c>
      <c r="G180" s="302">
        <v>2.3877436125283822</v>
      </c>
      <c r="H180" s="302">
        <f t="shared" ref="H180:H187" si="56">SUM(F180:G180)</f>
        <v>3.2542384065605838</v>
      </c>
      <c r="I180" s="303"/>
      <c r="J180" s="302">
        <v>1.2443195432921488</v>
      </c>
      <c r="K180" s="302">
        <v>3.2094432350581528</v>
      </c>
      <c r="L180" s="302">
        <f t="shared" ref="L180:L187" si="57">SUM(J180:K180)</f>
        <v>4.4537627783503018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0.54141913735594305</v>
      </c>
      <c r="C181" s="302">
        <v>1.6560464560919292</v>
      </c>
      <c r="D181" s="302">
        <f t="shared" si="55"/>
        <v>2.1974655934478724</v>
      </c>
      <c r="E181" s="303"/>
      <c r="F181" s="302">
        <v>0.77210780735184237</v>
      </c>
      <c r="G181" s="302">
        <v>2.0251292475770697</v>
      </c>
      <c r="H181" s="302">
        <f t="shared" si="56"/>
        <v>2.7972370549289121</v>
      </c>
      <c r="I181" s="303"/>
      <c r="J181" s="302">
        <v>0.97242543894743105</v>
      </c>
      <c r="K181" s="302">
        <v>2.1904610304738559</v>
      </c>
      <c r="L181" s="302">
        <f t="shared" si="57"/>
        <v>3.162886469421287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2.0249075563129795</v>
      </c>
      <c r="C182" s="302">
        <v>1.6934357526584594</v>
      </c>
      <c r="D182" s="302">
        <f t="shared" si="55"/>
        <v>3.7183433089714386</v>
      </c>
      <c r="E182" s="303"/>
      <c r="F182" s="302">
        <v>2.1547395277427857</v>
      </c>
      <c r="G182" s="302">
        <v>1.9688366102856369</v>
      </c>
      <c r="H182" s="302">
        <f t="shared" si="56"/>
        <v>4.1235761380284224</v>
      </c>
      <c r="I182" s="303"/>
      <c r="J182" s="302">
        <v>2.0917184763299179</v>
      </c>
      <c r="K182" s="302">
        <v>2.3938134318912314</v>
      </c>
      <c r="L182" s="302">
        <f t="shared" si="57"/>
        <v>4.4855319082211498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9.0044054889388381E-2</v>
      </c>
      <c r="C183" s="302">
        <v>2.1652820288060441</v>
      </c>
      <c r="D183" s="302">
        <f t="shared" si="55"/>
        <v>2.2553260836954325</v>
      </c>
      <c r="E183" s="303"/>
      <c r="F183" s="302">
        <v>0.11709944925893526</v>
      </c>
      <c r="G183" s="302">
        <v>1.7258713746378365</v>
      </c>
      <c r="H183" s="302">
        <f t="shared" si="56"/>
        <v>1.8429708238967717</v>
      </c>
      <c r="I183" s="303"/>
      <c r="J183" s="302">
        <v>0.1877341328292747</v>
      </c>
      <c r="K183" s="302">
        <v>1.6620273767667504</v>
      </c>
      <c r="L183" s="302">
        <f t="shared" si="57"/>
        <v>1.8497615095960251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1.4037408920772767</v>
      </c>
      <c r="C184" s="302">
        <v>0.91893880099372405</v>
      </c>
      <c r="D184" s="302">
        <f t="shared" si="55"/>
        <v>2.3226796930710005</v>
      </c>
      <c r="E184" s="303"/>
      <c r="F184" s="302">
        <v>1.3630703009099547</v>
      </c>
      <c r="G184" s="302">
        <v>1.0892499886400091</v>
      </c>
      <c r="H184" s="302">
        <f t="shared" si="56"/>
        <v>2.4523202895499638</v>
      </c>
      <c r="I184" s="303"/>
      <c r="J184" s="302">
        <v>1.2270700485961987</v>
      </c>
      <c r="K184" s="302">
        <v>1.1539725699839984</v>
      </c>
      <c r="L184" s="302">
        <f t="shared" si="57"/>
        <v>2.3810426185801972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0.53762170916575724</v>
      </c>
      <c r="C185" s="302">
        <v>0.74513088978004638</v>
      </c>
      <c r="D185" s="302">
        <f t="shared" si="55"/>
        <v>1.2827525989458035</v>
      </c>
      <c r="E185" s="303"/>
      <c r="F185" s="302">
        <v>0.60317119227064286</v>
      </c>
      <c r="G185" s="302">
        <v>0.80001510866234571</v>
      </c>
      <c r="H185" s="302">
        <f t="shared" si="56"/>
        <v>1.4031863009329886</v>
      </c>
      <c r="I185" s="303"/>
      <c r="J185" s="302">
        <v>0.66050516598164311</v>
      </c>
      <c r="K185" s="302">
        <v>0.96539752733215023</v>
      </c>
      <c r="L185" s="302">
        <f t="shared" si="57"/>
        <v>1.6259026933137934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0.93512437997708442</v>
      </c>
      <c r="C186" s="302">
        <v>13.08856819965351</v>
      </c>
      <c r="D186" s="302">
        <f t="shared" si="55"/>
        <v>14.023692579630595</v>
      </c>
      <c r="E186" s="303"/>
      <c r="F186" s="302">
        <v>1.1543951145942988</v>
      </c>
      <c r="G186" s="302">
        <v>12.777215730585766</v>
      </c>
      <c r="H186" s="302">
        <f t="shared" si="56"/>
        <v>13.931610845180066</v>
      </c>
      <c r="I186" s="303"/>
      <c r="J186" s="302">
        <v>1.6066830786125497</v>
      </c>
      <c r="K186" s="302">
        <v>13.126000217408075</v>
      </c>
      <c r="L186" s="302">
        <f t="shared" si="57"/>
        <v>14.732683296020625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1.324084647848595</v>
      </c>
      <c r="C187" s="302">
        <v>5.0661935433775058</v>
      </c>
      <c r="D187" s="302">
        <f t="shared" si="55"/>
        <v>6.3902781912261011</v>
      </c>
      <c r="E187" s="303"/>
      <c r="F187" s="302">
        <v>1.2020836346053989</v>
      </c>
      <c r="G187" s="302">
        <v>4.0510254255107352</v>
      </c>
      <c r="H187" s="302">
        <f t="shared" si="56"/>
        <v>5.2531090601161345</v>
      </c>
      <c r="I187" s="303"/>
      <c r="J187" s="302">
        <v>1.4205695621408503</v>
      </c>
      <c r="K187" s="302">
        <v>3.8393545097968413</v>
      </c>
      <c r="L187" s="302">
        <f t="shared" si="57"/>
        <v>5.2599240719376912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7.8636354446867527</v>
      </c>
      <c r="C189" s="311">
        <f t="shared" ref="C189:D189" si="58">SUM(C179:C187)</f>
        <v>29.745364555313238</v>
      </c>
      <c r="D189" s="311">
        <f t="shared" si="58"/>
        <v>37.608999999999988</v>
      </c>
      <c r="E189" s="311"/>
      <c r="F189" s="311">
        <f t="shared" ref="F189:H189" si="59">SUM(F179:F187)</f>
        <v>9.1607987670536115</v>
      </c>
      <c r="G189" s="311">
        <f t="shared" si="59"/>
        <v>29.966201232946361</v>
      </c>
      <c r="H189" s="311">
        <f t="shared" si="59"/>
        <v>39.126999999999967</v>
      </c>
      <c r="I189" s="311"/>
      <c r="J189" s="311">
        <f t="shared" ref="J189:L189" si="60">SUM(J179:J187)</f>
        <v>10.501453707751905</v>
      </c>
      <c r="K189" s="311">
        <f t="shared" si="60"/>
        <v>31.608546292248114</v>
      </c>
      <c r="L189" s="311">
        <f t="shared" si="60"/>
        <v>42.110000000000014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1.2099204148876064</v>
      </c>
      <c r="C196" s="302">
        <v>3.0823350992956189</v>
      </c>
      <c r="D196" s="302">
        <f>SUM(B196:C196)</f>
        <v>4.2922555141832248</v>
      </c>
      <c r="E196" s="303"/>
      <c r="F196" s="302">
        <v>2.1567052175932884</v>
      </c>
      <c r="G196" s="302">
        <v>3.3068151968812636</v>
      </c>
      <c r="H196" s="302">
        <f>SUM(F196:G196)</f>
        <v>5.4635204144745515</v>
      </c>
      <c r="I196" s="303"/>
      <c r="J196" s="302">
        <v>2.5638558515481047</v>
      </c>
      <c r="K196" s="302">
        <v>4.2800307332840655</v>
      </c>
      <c r="L196" s="302">
        <f>SUM(J196:K196)</f>
        <v>6.8438865848321697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0.53712735234448061</v>
      </c>
      <c r="C197" s="302">
        <v>0.67280148187718491</v>
      </c>
      <c r="D197" s="302">
        <f t="shared" ref="D197:D204" si="61">SUM(B197:C197)</f>
        <v>1.2099288342216656</v>
      </c>
      <c r="E197" s="303"/>
      <c r="F197" s="302">
        <v>0.85073639184922667</v>
      </c>
      <c r="G197" s="302">
        <v>0.87453373548679636</v>
      </c>
      <c r="H197" s="302">
        <f t="shared" ref="H197:H204" si="62">SUM(F197:G197)</f>
        <v>1.7252701273360231</v>
      </c>
      <c r="I197" s="303"/>
      <c r="J197" s="302">
        <v>1.184097773489617</v>
      </c>
      <c r="K197" s="302">
        <v>1.1944217547714007</v>
      </c>
      <c r="L197" s="302">
        <f t="shared" ref="L197:L204" si="63">SUM(J197:K197)</f>
        <v>2.3785195282610179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0.87017504461137829</v>
      </c>
      <c r="C198" s="302">
        <v>0.61188403174622774</v>
      </c>
      <c r="D198" s="302">
        <f t="shared" si="61"/>
        <v>1.482059076357606</v>
      </c>
      <c r="E198" s="303"/>
      <c r="F198" s="302">
        <v>1.2055219573374303</v>
      </c>
      <c r="G198" s="302">
        <v>0.72747226634099349</v>
      </c>
      <c r="H198" s="302">
        <f t="shared" si="62"/>
        <v>1.9329942236784237</v>
      </c>
      <c r="I198" s="303"/>
      <c r="J198" s="302">
        <v>1.8522203543359825</v>
      </c>
      <c r="K198" s="302">
        <v>0.93884220696217968</v>
      </c>
      <c r="L198" s="302">
        <f t="shared" si="63"/>
        <v>2.7910625612981623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1.8789456801034807</v>
      </c>
      <c r="C199" s="302">
        <v>0.55758403806291268</v>
      </c>
      <c r="D199" s="302">
        <f t="shared" si="61"/>
        <v>2.4365297181663932</v>
      </c>
      <c r="E199" s="303"/>
      <c r="F199" s="302">
        <v>2.0320407358087271</v>
      </c>
      <c r="G199" s="302">
        <v>0.67731810291867711</v>
      </c>
      <c r="H199" s="302">
        <f t="shared" si="62"/>
        <v>2.7093588387274044</v>
      </c>
      <c r="I199" s="303"/>
      <c r="J199" s="302">
        <v>2.6962375064574515</v>
      </c>
      <c r="K199" s="302">
        <v>1.0341383141794931</v>
      </c>
      <c r="L199" s="302">
        <f t="shared" si="63"/>
        <v>3.7303758206369446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2.2091695512703255</v>
      </c>
      <c r="C200" s="302">
        <v>7.0467030636889216</v>
      </c>
      <c r="D200" s="302">
        <f t="shared" si="61"/>
        <v>9.2558726149592481</v>
      </c>
      <c r="E200" s="303"/>
      <c r="F200" s="302">
        <v>2.4245207019768502</v>
      </c>
      <c r="G200" s="302">
        <v>5.0989542337109253</v>
      </c>
      <c r="H200" s="302">
        <f t="shared" si="62"/>
        <v>7.5234749356877755</v>
      </c>
      <c r="I200" s="303"/>
      <c r="J200" s="302">
        <v>2.4561276511371406</v>
      </c>
      <c r="K200" s="302">
        <v>5.5453676855470508</v>
      </c>
      <c r="L200" s="302">
        <f t="shared" si="63"/>
        <v>8.0014953366841919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1.8447753669724745</v>
      </c>
      <c r="C201" s="302">
        <v>0.42202304886389924</v>
      </c>
      <c r="D201" s="302">
        <f t="shared" si="61"/>
        <v>2.2667984158363739</v>
      </c>
      <c r="E201" s="303"/>
      <c r="F201" s="302">
        <v>1.9761778487841479</v>
      </c>
      <c r="G201" s="302">
        <v>0.50351683185724139</v>
      </c>
      <c r="H201" s="302">
        <f t="shared" si="62"/>
        <v>2.4796946806413893</v>
      </c>
      <c r="I201" s="303"/>
      <c r="J201" s="302">
        <v>2.3362966695296179</v>
      </c>
      <c r="K201" s="302">
        <v>0.66046806615975062</v>
      </c>
      <c r="L201" s="302">
        <f t="shared" si="63"/>
        <v>2.9967647356893687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1.8319467635194155</v>
      </c>
      <c r="C202" s="302">
        <v>1.7656102272456962</v>
      </c>
      <c r="D202" s="302">
        <f t="shared" si="61"/>
        <v>3.5975569907651117</v>
      </c>
      <c r="E202" s="303"/>
      <c r="F202" s="302">
        <v>2.2683431349044412</v>
      </c>
      <c r="G202" s="302">
        <v>1.9934166908731854</v>
      </c>
      <c r="H202" s="302">
        <f t="shared" si="62"/>
        <v>4.2617598257776264</v>
      </c>
      <c r="I202" s="303"/>
      <c r="J202" s="302">
        <v>3.98563532846179</v>
      </c>
      <c r="K202" s="302">
        <v>2.5935857822763055</v>
      </c>
      <c r="L202" s="302">
        <f t="shared" si="63"/>
        <v>6.5792211107380956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0.31344324604805024</v>
      </c>
      <c r="C203" s="302">
        <v>1.200916431523174</v>
      </c>
      <c r="D203" s="302">
        <f t="shared" si="61"/>
        <v>1.5143596775712242</v>
      </c>
      <c r="E203" s="303"/>
      <c r="F203" s="302">
        <v>0.28116606083326312</v>
      </c>
      <c r="G203" s="302">
        <v>1.3620733272429655</v>
      </c>
      <c r="H203" s="302">
        <f t="shared" si="62"/>
        <v>1.6432393880762286</v>
      </c>
      <c r="I203" s="303"/>
      <c r="J203" s="302">
        <v>0.6789283092669588</v>
      </c>
      <c r="K203" s="302">
        <v>1.9105705761029328</v>
      </c>
      <c r="L203" s="302">
        <f t="shared" si="63"/>
        <v>2.5894988853698915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18.529597140572331</v>
      </c>
      <c r="C204" s="302">
        <v>10.533042017366801</v>
      </c>
      <c r="D204" s="302">
        <f t="shared" si="61"/>
        <v>29.062639157939131</v>
      </c>
      <c r="E204" s="303"/>
      <c r="F204" s="302">
        <v>19.635780086686083</v>
      </c>
      <c r="G204" s="302">
        <v>10.230907478914506</v>
      </c>
      <c r="H204" s="302">
        <f t="shared" si="62"/>
        <v>29.866687565600589</v>
      </c>
      <c r="I204" s="303"/>
      <c r="J204" s="302">
        <v>19.757188978441537</v>
      </c>
      <c r="K204" s="302">
        <v>10.175986458048781</v>
      </c>
      <c r="L204" s="302">
        <f t="shared" si="63"/>
        <v>29.933175436490316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29.225100560329544</v>
      </c>
      <c r="C206" s="311">
        <f t="shared" ref="C206:D206" si="64">SUM(C196:C204)</f>
        <v>25.892899439670437</v>
      </c>
      <c r="D206" s="311">
        <f t="shared" si="64"/>
        <v>55.117999999999981</v>
      </c>
      <c r="E206" s="311"/>
      <c r="F206" s="311">
        <f t="shared" ref="F206:H206" si="65">SUM(F196:F204)</f>
        <v>32.830992135773457</v>
      </c>
      <c r="G206" s="311">
        <f t="shared" si="65"/>
        <v>24.775007864226556</v>
      </c>
      <c r="H206" s="311">
        <f t="shared" si="65"/>
        <v>57.606000000000009</v>
      </c>
      <c r="I206" s="311"/>
      <c r="J206" s="311">
        <f t="shared" ref="J206:L206" si="66">SUM(J196:J204)</f>
        <v>37.510588422668199</v>
      </c>
      <c r="K206" s="311">
        <f t="shared" si="66"/>
        <v>28.333411577331965</v>
      </c>
      <c r="L206" s="311">
        <f t="shared" si="66"/>
        <v>65.844000000000165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0.50964014221581377</v>
      </c>
      <c r="C213" s="302">
        <v>0.62161962572547824</v>
      </c>
      <c r="D213" s="302">
        <f>SUM(B213:C213)</f>
        <v>1.1312597679412919</v>
      </c>
      <c r="E213" s="303"/>
      <c r="F213" s="302">
        <v>0.44061544332543723</v>
      </c>
      <c r="G213" s="302">
        <v>0.60222105429745942</v>
      </c>
      <c r="H213" s="302">
        <f>SUM(F213:G213)</f>
        <v>1.0428364976228965</v>
      </c>
      <c r="I213" s="303"/>
      <c r="J213" s="302">
        <v>0.43669074138266128</v>
      </c>
      <c r="K213" s="302">
        <v>0.55098131581143617</v>
      </c>
      <c r="L213" s="302">
        <f>SUM(J213:K213)</f>
        <v>0.98767205719409745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0.51120649493368397</v>
      </c>
      <c r="C214" s="302">
        <v>0.9148203163925186</v>
      </c>
      <c r="D214" s="302">
        <f t="shared" ref="D214:D221" si="67">SUM(B214:C214)</f>
        <v>1.4260268113262025</v>
      </c>
      <c r="E214" s="303"/>
      <c r="F214" s="302">
        <v>0.48123059847175176</v>
      </c>
      <c r="G214" s="302">
        <v>0.97636087022359708</v>
      </c>
      <c r="H214" s="302">
        <f t="shared" ref="H214:H221" si="68">SUM(F214:G214)</f>
        <v>1.4575914686953488</v>
      </c>
      <c r="I214" s="303"/>
      <c r="J214" s="302">
        <v>0.51171803512085123</v>
      </c>
      <c r="K214" s="302">
        <v>1.1006856374244236</v>
      </c>
      <c r="L214" s="302">
        <f t="shared" ref="L214:L221" si="69">SUM(J214:K214)</f>
        <v>1.6124036725452748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0.95520021566518198</v>
      </c>
      <c r="C215" s="302">
        <v>0.89562486994447144</v>
      </c>
      <c r="D215" s="302">
        <f t="shared" si="67"/>
        <v>1.8508250856096535</v>
      </c>
      <c r="E215" s="303"/>
      <c r="F215" s="302">
        <v>0.70152184296758402</v>
      </c>
      <c r="G215" s="302">
        <v>0.80897263931746377</v>
      </c>
      <c r="H215" s="302">
        <f t="shared" si="68"/>
        <v>1.5104944822850479</v>
      </c>
      <c r="I215" s="303"/>
      <c r="J215" s="302">
        <v>0.69949260352927622</v>
      </c>
      <c r="K215" s="302">
        <v>0.69486370624083138</v>
      </c>
      <c r="L215" s="302">
        <f t="shared" si="69"/>
        <v>1.3943563097701075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0.56012412853728055</v>
      </c>
      <c r="C216" s="302">
        <v>0.10596865082008876</v>
      </c>
      <c r="D216" s="302">
        <f t="shared" si="67"/>
        <v>0.66609277935736932</v>
      </c>
      <c r="E216" s="303"/>
      <c r="F216" s="302">
        <v>0.38825539578924251</v>
      </c>
      <c r="G216" s="302">
        <v>9.0967240888364553E-2</v>
      </c>
      <c r="H216" s="302">
        <f t="shared" si="68"/>
        <v>0.47922263667760706</v>
      </c>
      <c r="I216" s="303"/>
      <c r="J216" s="302">
        <v>0.25819594849797045</v>
      </c>
      <c r="K216" s="302">
        <v>8.1093878224267696E-2</v>
      </c>
      <c r="L216" s="302">
        <f t="shared" si="69"/>
        <v>0.33928982672223817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0.16033733862386873</v>
      </c>
      <c r="C217" s="302">
        <v>0.42973292896951215</v>
      </c>
      <c r="D217" s="302">
        <f t="shared" si="67"/>
        <v>0.59007026759338088</v>
      </c>
      <c r="E217" s="303"/>
      <c r="F217" s="302">
        <v>0.11106442647508473</v>
      </c>
      <c r="G217" s="302">
        <v>0.29526157734997571</v>
      </c>
      <c r="H217" s="302">
        <f t="shared" si="68"/>
        <v>0.40632600382506046</v>
      </c>
      <c r="I217" s="303"/>
      <c r="J217" s="302">
        <v>0.12274597298462925</v>
      </c>
      <c r="K217" s="302">
        <v>0.2395540274477265</v>
      </c>
      <c r="L217" s="302">
        <f t="shared" si="69"/>
        <v>0.36230000043235577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0.18513745607966345</v>
      </c>
      <c r="C218" s="302">
        <v>7.2286453281280777E-2</v>
      </c>
      <c r="D218" s="302">
        <f t="shared" si="67"/>
        <v>0.25742390936094423</v>
      </c>
      <c r="E218" s="303"/>
      <c r="F218" s="302">
        <v>9.8905163636241106E-2</v>
      </c>
      <c r="G218" s="302">
        <v>5.6313058349093517E-2</v>
      </c>
      <c r="H218" s="302">
        <f t="shared" si="68"/>
        <v>0.15521822198533464</v>
      </c>
      <c r="I218" s="303"/>
      <c r="J218" s="302">
        <v>8.5736423507900145E-2</v>
      </c>
      <c r="K218" s="302">
        <v>5.5338197774405996E-2</v>
      </c>
      <c r="L218" s="302">
        <f t="shared" si="69"/>
        <v>0.14107462128230613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0.25478811443685145</v>
      </c>
      <c r="C219" s="302">
        <v>0.11985636229665854</v>
      </c>
      <c r="D219" s="302">
        <f t="shared" si="67"/>
        <v>0.37464447673350998</v>
      </c>
      <c r="E219" s="303"/>
      <c r="F219" s="302">
        <v>0.18315318271912912</v>
      </c>
      <c r="G219" s="302">
        <v>9.4938432211010934E-2</v>
      </c>
      <c r="H219" s="302">
        <f t="shared" si="68"/>
        <v>0.27809161493014006</v>
      </c>
      <c r="I219" s="303"/>
      <c r="J219" s="302">
        <v>0.17574091964401573</v>
      </c>
      <c r="K219" s="302">
        <v>9.9501357256545728E-2</v>
      </c>
      <c r="L219" s="302">
        <f t="shared" si="69"/>
        <v>0.27524227690056147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4.2176288479923545E-2</v>
      </c>
      <c r="C220" s="302">
        <v>0.12769701158044533</v>
      </c>
      <c r="D220" s="302">
        <f t="shared" si="67"/>
        <v>0.16987330006036888</v>
      </c>
      <c r="E220" s="303"/>
      <c r="F220" s="302">
        <v>3.0615392627662923E-2</v>
      </c>
      <c r="G220" s="302">
        <v>9.7655653860984043E-2</v>
      </c>
      <c r="H220" s="302">
        <f t="shared" si="68"/>
        <v>0.12827104648864696</v>
      </c>
      <c r="I220" s="303"/>
      <c r="J220" s="302">
        <v>1.9734083486214967E-2</v>
      </c>
      <c r="K220" s="302">
        <v>9.5731786000402622E-2</v>
      </c>
      <c r="L220" s="302">
        <f t="shared" si="69"/>
        <v>0.11546586948661759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0.44318233579261829</v>
      </c>
      <c r="C221" s="302">
        <v>0.40260126622466463</v>
      </c>
      <c r="D221" s="302">
        <f t="shared" si="67"/>
        <v>0.84578360201728287</v>
      </c>
      <c r="E221" s="303"/>
      <c r="F221" s="302">
        <v>0.22360755668447002</v>
      </c>
      <c r="G221" s="302">
        <v>0.22834047080544526</v>
      </c>
      <c r="H221" s="302">
        <f t="shared" si="68"/>
        <v>0.45194802748991525</v>
      </c>
      <c r="I221" s="303"/>
      <c r="J221" s="302">
        <v>0.23009645541016369</v>
      </c>
      <c r="K221" s="302">
        <v>0.22709891025626461</v>
      </c>
      <c r="L221" s="302">
        <f t="shared" si="69"/>
        <v>0.45719536566642827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3.621792514764886</v>
      </c>
      <c r="C223" s="311">
        <f t="shared" ref="C223:D223" si="70">SUM(C213:C221)</f>
        <v>3.6902074852351183</v>
      </c>
      <c r="D223" s="311">
        <f t="shared" si="70"/>
        <v>7.3120000000000047</v>
      </c>
      <c r="E223" s="311"/>
      <c r="F223" s="311">
        <f t="shared" ref="F223:H223" si="71">SUM(F213:F221)</f>
        <v>2.6589690026966037</v>
      </c>
      <c r="G223" s="311">
        <f t="shared" si="71"/>
        <v>3.2510309973033937</v>
      </c>
      <c r="H223" s="311">
        <f t="shared" si="71"/>
        <v>5.9099999999999975</v>
      </c>
      <c r="I223" s="311"/>
      <c r="J223" s="311">
        <f t="shared" ref="J223:L223" si="72">SUM(J213:J221)</f>
        <v>2.5401511835636836</v>
      </c>
      <c r="K223" s="311">
        <f t="shared" si="72"/>
        <v>3.144848816436304</v>
      </c>
      <c r="L223" s="311">
        <f t="shared" si="72"/>
        <v>5.6849999999999872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0.55140500140864224</v>
      </c>
      <c r="C230" s="302">
        <v>1.640896878387101</v>
      </c>
      <c r="D230" s="302">
        <f>SUM(B230:C230)</f>
        <v>2.1923018797957434</v>
      </c>
      <c r="E230" s="303"/>
      <c r="F230" s="302">
        <v>0.6175252220259162</v>
      </c>
      <c r="G230" s="302">
        <v>1.5247350146136458</v>
      </c>
      <c r="H230" s="302">
        <f>SUM(F230:G230)</f>
        <v>2.142260236639562</v>
      </c>
      <c r="I230" s="303"/>
      <c r="J230" s="302">
        <v>0.67201534798211138</v>
      </c>
      <c r="K230" s="302">
        <v>1.3130893852084429</v>
      </c>
      <c r="L230" s="302">
        <f>SUM(J230:K230)</f>
        <v>1.9851047331905542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1.1132333832625301</v>
      </c>
      <c r="C231" s="302">
        <v>5.2455768260581452</v>
      </c>
      <c r="D231" s="302">
        <f t="shared" ref="D231:D238" si="73">SUM(B231:C231)</f>
        <v>6.3588102093206755</v>
      </c>
      <c r="E231" s="303"/>
      <c r="F231" s="302">
        <v>1.359944370062484</v>
      </c>
      <c r="G231" s="302">
        <v>4.8233270454521904</v>
      </c>
      <c r="H231" s="302">
        <f t="shared" ref="H231:H238" si="74">SUM(F231:G231)</f>
        <v>6.1832714155146746</v>
      </c>
      <c r="I231" s="303"/>
      <c r="J231" s="302">
        <v>1.7672747523116412</v>
      </c>
      <c r="K231" s="302">
        <v>5.8147557630127942</v>
      </c>
      <c r="L231" s="302">
        <f t="shared" ref="L231:L238" si="75">SUM(J231:K231)</f>
        <v>7.5820305153244352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0.71922468028736741</v>
      </c>
      <c r="C232" s="302">
        <v>1.586107682942353</v>
      </c>
      <c r="D232" s="302">
        <f t="shared" si="73"/>
        <v>2.3053323632297205</v>
      </c>
      <c r="E232" s="303"/>
      <c r="F232" s="302">
        <v>0.74459872419392126</v>
      </c>
      <c r="G232" s="302">
        <v>1.4230595407150601</v>
      </c>
      <c r="H232" s="302">
        <f t="shared" si="74"/>
        <v>2.1676582649089813</v>
      </c>
      <c r="I232" s="303"/>
      <c r="J232" s="302">
        <v>0.83189384870347827</v>
      </c>
      <c r="K232" s="302">
        <v>1.2455134513766648</v>
      </c>
      <c r="L232" s="302">
        <f t="shared" si="75"/>
        <v>2.077407300080143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0.67188413190988239</v>
      </c>
      <c r="C233" s="302">
        <v>0.24201775712591095</v>
      </c>
      <c r="D233" s="302">
        <f t="shared" si="73"/>
        <v>0.91390188903579328</v>
      </c>
      <c r="E233" s="303"/>
      <c r="F233" s="302">
        <v>0.56305136548242962</v>
      </c>
      <c r="G233" s="302">
        <v>0.22551607618037331</v>
      </c>
      <c r="H233" s="302">
        <f t="shared" si="74"/>
        <v>0.7885674416628029</v>
      </c>
      <c r="I233" s="303"/>
      <c r="J233" s="302">
        <v>0.43119557500551525</v>
      </c>
      <c r="K233" s="302">
        <v>0.22951563093212335</v>
      </c>
      <c r="L233" s="302">
        <f t="shared" si="75"/>
        <v>0.66071120593763855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5.4365539122097822E-2</v>
      </c>
      <c r="C234" s="302">
        <v>0.86923132470062592</v>
      </c>
      <c r="D234" s="302">
        <f t="shared" si="73"/>
        <v>0.92359686382272377</v>
      </c>
      <c r="E234" s="303"/>
      <c r="F234" s="302">
        <v>5.6834816525042339E-2</v>
      </c>
      <c r="G234" s="302">
        <v>0.61758612595886575</v>
      </c>
      <c r="H234" s="302">
        <f t="shared" si="74"/>
        <v>0.67442094248390805</v>
      </c>
      <c r="I234" s="303"/>
      <c r="J234" s="302">
        <v>7.257745911110923E-2</v>
      </c>
      <c r="K234" s="302">
        <v>0.52225151530113223</v>
      </c>
      <c r="L234" s="302">
        <f t="shared" si="75"/>
        <v>0.59482897441224147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0.15289073539005721</v>
      </c>
      <c r="C235" s="302">
        <v>0.14560760595725147</v>
      </c>
      <c r="D235" s="302">
        <f t="shared" si="73"/>
        <v>0.29849834134730868</v>
      </c>
      <c r="E235" s="303"/>
      <c r="F235" s="302">
        <v>0.11353283430716526</v>
      </c>
      <c r="G235" s="302">
        <v>0.12842172615177352</v>
      </c>
      <c r="H235" s="302">
        <f t="shared" si="74"/>
        <v>0.24195456045893879</v>
      </c>
      <c r="I235" s="303"/>
      <c r="J235" s="302">
        <v>0.12637250800489119</v>
      </c>
      <c r="K235" s="302">
        <v>0.15706661758735088</v>
      </c>
      <c r="L235" s="302">
        <f t="shared" si="75"/>
        <v>0.28343912559224205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0.30362636634767409</v>
      </c>
      <c r="C236" s="302">
        <v>0.2185240613506004</v>
      </c>
      <c r="D236" s="302">
        <f t="shared" si="73"/>
        <v>0.52215042769827447</v>
      </c>
      <c r="E236" s="303"/>
      <c r="F236" s="302">
        <v>0.2630520063135286</v>
      </c>
      <c r="G236" s="302">
        <v>0.21807763306392922</v>
      </c>
      <c r="H236" s="302">
        <f t="shared" si="74"/>
        <v>0.48112963937745779</v>
      </c>
      <c r="I236" s="303"/>
      <c r="J236" s="302">
        <v>0.27070519071612192</v>
      </c>
      <c r="K236" s="302">
        <v>0.25303008242957065</v>
      </c>
      <c r="L236" s="302">
        <f t="shared" si="75"/>
        <v>0.52373527314569257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2.8898427760366573E-2</v>
      </c>
      <c r="C237" s="302">
        <v>9.890298736305278E-2</v>
      </c>
      <c r="D237" s="302">
        <f t="shared" si="73"/>
        <v>0.12780141512341936</v>
      </c>
      <c r="E237" s="303"/>
      <c r="F237" s="302">
        <v>1.8284601011865392E-2</v>
      </c>
      <c r="G237" s="302">
        <v>0.10527032830708015</v>
      </c>
      <c r="H237" s="302">
        <f t="shared" si="74"/>
        <v>0.12355492931894554</v>
      </c>
      <c r="I237" s="303"/>
      <c r="J237" s="302">
        <v>2.0326807178462948E-2</v>
      </c>
      <c r="K237" s="302">
        <v>0.11477177445711292</v>
      </c>
      <c r="L237" s="302">
        <f t="shared" si="75"/>
        <v>0.13509858163557587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7.1125533970447213E-2</v>
      </c>
      <c r="C238" s="302">
        <v>0.16848107665587689</v>
      </c>
      <c r="D238" s="302">
        <f t="shared" si="73"/>
        <v>0.2396066106263241</v>
      </c>
      <c r="E238" s="303"/>
      <c r="F238" s="302">
        <v>4.497102389402758E-2</v>
      </c>
      <c r="G238" s="302">
        <v>9.6211545740680054E-2</v>
      </c>
      <c r="H238" s="302">
        <f t="shared" si="74"/>
        <v>0.14118256963470763</v>
      </c>
      <c r="I238" s="303"/>
      <c r="J238" s="302">
        <v>4.8682681148845289E-2</v>
      </c>
      <c r="K238" s="302">
        <v>9.2961609532624501E-2</v>
      </c>
      <c r="L238" s="302">
        <f t="shared" si="75"/>
        <v>0.14164429068146978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3.6666537994590649</v>
      </c>
      <c r="C240" s="311">
        <f t="shared" ref="C240:D240" si="76">SUM(C230:C238)</f>
        <v>10.215346200540916</v>
      </c>
      <c r="D240" s="311">
        <f t="shared" si="76"/>
        <v>13.881999999999984</v>
      </c>
      <c r="E240" s="311"/>
      <c r="F240" s="311">
        <f t="shared" ref="F240:H240" si="77">SUM(F230:F238)</f>
        <v>3.7817949638163806</v>
      </c>
      <c r="G240" s="311">
        <f t="shared" si="77"/>
        <v>9.1622050361835967</v>
      </c>
      <c r="H240" s="311">
        <f t="shared" si="77"/>
        <v>12.943999999999978</v>
      </c>
      <c r="I240" s="311"/>
      <c r="J240" s="311">
        <f t="shared" ref="J240:L240" si="78">SUM(J230:J238)</f>
        <v>4.2410441701621755</v>
      </c>
      <c r="K240" s="311">
        <f t="shared" si="78"/>
        <v>9.7429558298378165</v>
      </c>
      <c r="L240" s="311">
        <f t="shared" si="78"/>
        <v>13.983999999999993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1.1913300444122261</v>
      </c>
      <c r="C247" s="302">
        <v>2.6527735155973913</v>
      </c>
      <c r="D247" s="302">
        <f>SUM(B247:C247)</f>
        <v>3.8441035600096174</v>
      </c>
      <c r="E247" s="303"/>
      <c r="F247" s="302">
        <v>1.6550847967798268</v>
      </c>
      <c r="G247" s="302">
        <v>2.5321966143299188</v>
      </c>
      <c r="H247" s="302">
        <f>SUM(F247:G247)</f>
        <v>4.1872814111097458</v>
      </c>
      <c r="I247" s="303"/>
      <c r="J247" s="302">
        <v>1.6094443905789428</v>
      </c>
      <c r="K247" s="302">
        <v>2.0686156130789621</v>
      </c>
      <c r="L247" s="302">
        <f>SUM(J247:K247)</f>
        <v>3.678060003657905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1.5168029541259442</v>
      </c>
      <c r="C248" s="302">
        <v>3.4571461581738903</v>
      </c>
      <c r="D248" s="302">
        <f t="shared" ref="D248:D255" si="79">SUM(B248:C248)</f>
        <v>4.9739491122998345</v>
      </c>
      <c r="E248" s="303"/>
      <c r="F248" s="302">
        <v>2.5367078558713829</v>
      </c>
      <c r="G248" s="302">
        <v>3.2534097986139794</v>
      </c>
      <c r="H248" s="302">
        <f t="shared" ref="H248:H255" si="80">SUM(F248:G248)</f>
        <v>5.7901176544853623</v>
      </c>
      <c r="I248" s="303"/>
      <c r="J248" s="302">
        <v>2.8709416421375944</v>
      </c>
      <c r="K248" s="302">
        <v>3.6598139924837989</v>
      </c>
      <c r="L248" s="302">
        <f t="shared" ref="L248:L255" si="81">SUM(J248:K248)</f>
        <v>6.5307556346213929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2.2776662176185201</v>
      </c>
      <c r="C249" s="302">
        <v>3.4123060873296875</v>
      </c>
      <c r="D249" s="302">
        <f t="shared" si="79"/>
        <v>5.689972304948208</v>
      </c>
      <c r="E249" s="303"/>
      <c r="F249" s="302">
        <v>3.1386480292284769</v>
      </c>
      <c r="G249" s="302">
        <v>3.2310898690469001</v>
      </c>
      <c r="H249" s="302">
        <f t="shared" si="80"/>
        <v>6.3697378982753765</v>
      </c>
      <c r="I249" s="303"/>
      <c r="J249" s="302">
        <v>3.101421260226414</v>
      </c>
      <c r="K249" s="302">
        <v>2.7539517055473404</v>
      </c>
      <c r="L249" s="302">
        <f t="shared" si="81"/>
        <v>5.8553729657737543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4.4946780120709606</v>
      </c>
      <c r="C250" s="302">
        <v>1.1363138060102984</v>
      </c>
      <c r="D250" s="302">
        <f t="shared" si="79"/>
        <v>5.6309918180812595</v>
      </c>
      <c r="E250" s="303"/>
      <c r="F250" s="302">
        <v>4.1873435811354049</v>
      </c>
      <c r="G250" s="302">
        <v>1.0340153868666102</v>
      </c>
      <c r="H250" s="302">
        <f t="shared" si="80"/>
        <v>5.2213589680020149</v>
      </c>
      <c r="I250" s="303"/>
      <c r="J250" s="302">
        <v>2.9395185480522819</v>
      </c>
      <c r="K250" s="302">
        <v>0.80596248572075657</v>
      </c>
      <c r="L250" s="302">
        <f t="shared" si="81"/>
        <v>3.7454810337730384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6.5448358122040376E-2</v>
      </c>
      <c r="C251" s="302">
        <v>0.49853520940345752</v>
      </c>
      <c r="D251" s="302">
        <f t="shared" si="79"/>
        <v>0.56398356752549794</v>
      </c>
      <c r="E251" s="303"/>
      <c r="F251" s="302">
        <v>9.5197115011922642E-2</v>
      </c>
      <c r="G251" s="302">
        <v>0.25747536752515315</v>
      </c>
      <c r="H251" s="302">
        <f t="shared" si="80"/>
        <v>0.35267248253707578</v>
      </c>
      <c r="I251" s="303"/>
      <c r="J251" s="302">
        <v>9.6616430560778982E-2</v>
      </c>
      <c r="K251" s="302">
        <v>0.21281830362841389</v>
      </c>
      <c r="L251" s="302">
        <f t="shared" si="81"/>
        <v>0.30943473418919287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9.6270381552806109E-2</v>
      </c>
      <c r="C252" s="302">
        <v>9.3324593593439642E-2</v>
      </c>
      <c r="D252" s="302">
        <f t="shared" si="79"/>
        <v>0.18959497514624574</v>
      </c>
      <c r="E252" s="303"/>
      <c r="F252" s="302">
        <v>0.19965122889984879</v>
      </c>
      <c r="G252" s="302">
        <v>0.10061404005466415</v>
      </c>
      <c r="H252" s="302">
        <f t="shared" si="80"/>
        <v>0.30026526895451294</v>
      </c>
      <c r="I252" s="303"/>
      <c r="J252" s="302">
        <v>0.21421131374605124</v>
      </c>
      <c r="K252" s="302">
        <v>0.1098408588031075</v>
      </c>
      <c r="L252" s="302">
        <f t="shared" si="81"/>
        <v>0.32405217254915875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1.1800976084818513</v>
      </c>
      <c r="C253" s="302">
        <v>0.51317068441864988</v>
      </c>
      <c r="D253" s="302">
        <f t="shared" si="79"/>
        <v>1.6932682929005012</v>
      </c>
      <c r="E253" s="303"/>
      <c r="F253" s="302">
        <v>1.2219362126643338</v>
      </c>
      <c r="G253" s="302">
        <v>0.41455339470087754</v>
      </c>
      <c r="H253" s="302">
        <f t="shared" si="80"/>
        <v>1.6364896073652113</v>
      </c>
      <c r="I253" s="303"/>
      <c r="J253" s="302">
        <v>0.9709051132042118</v>
      </c>
      <c r="K253" s="302">
        <v>0.39907226258453099</v>
      </c>
      <c r="L253" s="302">
        <f t="shared" si="81"/>
        <v>1.3699773757887428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4.1804142242085576E-2</v>
      </c>
      <c r="C254" s="302">
        <v>0.17957089281000965</v>
      </c>
      <c r="D254" s="302">
        <f t="shared" si="79"/>
        <v>0.22137503505209521</v>
      </c>
      <c r="E254" s="303"/>
      <c r="F254" s="302">
        <v>4.4680150188819406E-2</v>
      </c>
      <c r="G254" s="302">
        <v>0.11703400012644198</v>
      </c>
      <c r="H254" s="302">
        <f t="shared" si="80"/>
        <v>0.16171415031526137</v>
      </c>
      <c r="I254" s="303"/>
      <c r="J254" s="302">
        <v>5.611533170278122E-2</v>
      </c>
      <c r="K254" s="302">
        <v>0.11997029452203935</v>
      </c>
      <c r="L254" s="302">
        <f t="shared" si="81"/>
        <v>0.17608562622482057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0.13894442885291439</v>
      </c>
      <c r="C255" s="302">
        <v>0.21281690518383151</v>
      </c>
      <c r="D255" s="302">
        <f t="shared" si="79"/>
        <v>0.35176133403674592</v>
      </c>
      <c r="E255" s="303"/>
      <c r="F255" s="302">
        <v>0.13199063986780157</v>
      </c>
      <c r="G255" s="302">
        <v>0.14237191908761071</v>
      </c>
      <c r="H255" s="302">
        <f t="shared" si="80"/>
        <v>0.27436255895541228</v>
      </c>
      <c r="I255" s="303"/>
      <c r="J255" s="302">
        <v>0.13573683707519277</v>
      </c>
      <c r="K255" s="302">
        <v>0.1250436163468033</v>
      </c>
      <c r="L255" s="302">
        <f t="shared" si="81"/>
        <v>0.26078045342199607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11.00304214747935</v>
      </c>
      <c r="C257" s="311">
        <f t="shared" ref="C257:D257" si="82">SUM(C247:C255)</f>
        <v>12.155957852520656</v>
      </c>
      <c r="D257" s="311">
        <f t="shared" si="82"/>
        <v>23.159000000000002</v>
      </c>
      <c r="E257" s="311"/>
      <c r="F257" s="311">
        <f t="shared" ref="F257:H257" si="83">SUM(F247:F255)</f>
        <v>13.211239609647818</v>
      </c>
      <c r="G257" s="311">
        <f t="shared" si="83"/>
        <v>11.082760390352155</v>
      </c>
      <c r="H257" s="311">
        <f t="shared" si="83"/>
        <v>24.293999999999972</v>
      </c>
      <c r="I257" s="311"/>
      <c r="J257" s="311">
        <f t="shared" ref="J257:L257" si="84">SUM(J247:J255)</f>
        <v>11.994910867284251</v>
      </c>
      <c r="K257" s="311">
        <f t="shared" si="84"/>
        <v>10.255089132715751</v>
      </c>
      <c r="L257" s="311">
        <f t="shared" si="84"/>
        <v>22.250000000000004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1.0968146859838521</v>
      </c>
      <c r="C264" s="302">
        <v>1.1825506186004822</v>
      </c>
      <c r="D264" s="302">
        <f>SUM(B264:C264)</f>
        <v>2.2793653045843341</v>
      </c>
      <c r="E264" s="303"/>
      <c r="F264" s="302">
        <v>1.1089734945082277</v>
      </c>
      <c r="G264" s="302">
        <v>1.5501390657355942</v>
      </c>
      <c r="H264" s="302">
        <f>SUM(F264:G264)</f>
        <v>2.6591125602438219</v>
      </c>
      <c r="I264" s="303"/>
      <c r="J264" s="302">
        <v>1.2375611681323275</v>
      </c>
      <c r="K264" s="302">
        <v>1.7095757089114818</v>
      </c>
      <c r="L264" s="302">
        <f>SUM(J264:K264)</f>
        <v>2.9471368770438096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0.75013696451184919</v>
      </c>
      <c r="C265" s="302">
        <v>0.83204809244354938</v>
      </c>
      <c r="D265" s="302">
        <f t="shared" ref="D265:D272" si="85">SUM(B265:C265)</f>
        <v>1.5821850569553986</v>
      </c>
      <c r="E265" s="303"/>
      <c r="F265" s="302">
        <v>0.90393522382391145</v>
      </c>
      <c r="G265" s="302">
        <v>1.252801919341582</v>
      </c>
      <c r="H265" s="302">
        <f t="shared" ref="H265:H272" si="86">SUM(F265:G265)</f>
        <v>2.1567371431654934</v>
      </c>
      <c r="I265" s="303"/>
      <c r="J265" s="302">
        <v>1.1447563018365923</v>
      </c>
      <c r="K265" s="302">
        <v>1.6106291681901863</v>
      </c>
      <c r="L265" s="302">
        <f t="shared" ref="L265:L272" si="87">SUM(J265:K265)</f>
        <v>2.7553854700267788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0.84809751257057342</v>
      </c>
      <c r="C266" s="302">
        <v>0.74022860426867509</v>
      </c>
      <c r="D266" s="302">
        <f t="shared" si="85"/>
        <v>1.5883261168392484</v>
      </c>
      <c r="E266" s="303"/>
      <c r="F266" s="302">
        <v>0.92822879104481992</v>
      </c>
      <c r="G266" s="302">
        <v>0.99445381683264067</v>
      </c>
      <c r="H266" s="302">
        <f t="shared" si="86"/>
        <v>1.9226826078774606</v>
      </c>
      <c r="I266" s="303"/>
      <c r="J266" s="302">
        <v>1.3751096158612466</v>
      </c>
      <c r="K266" s="302">
        <v>1.118413063156144</v>
      </c>
      <c r="L266" s="302">
        <f t="shared" si="87"/>
        <v>2.4935226790173903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2.0349291482641538</v>
      </c>
      <c r="C267" s="302">
        <v>0.19316223551263664</v>
      </c>
      <c r="D267" s="302">
        <f t="shared" si="85"/>
        <v>2.2280913837767904</v>
      </c>
      <c r="E267" s="303"/>
      <c r="F267" s="302">
        <v>1.7753688178892584</v>
      </c>
      <c r="G267" s="302">
        <v>0.2355942490961056</v>
      </c>
      <c r="H267" s="302">
        <f t="shared" si="86"/>
        <v>2.0109630669853642</v>
      </c>
      <c r="I267" s="303"/>
      <c r="J267" s="302">
        <v>1.6382006038887966</v>
      </c>
      <c r="K267" s="302">
        <v>0.30610783399739872</v>
      </c>
      <c r="L267" s="302">
        <f t="shared" si="87"/>
        <v>1.9443084378861952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0.19914337041618471</v>
      </c>
      <c r="C268" s="302">
        <v>0.64304231122496935</v>
      </c>
      <c r="D268" s="302">
        <f t="shared" si="85"/>
        <v>0.84218568164115404</v>
      </c>
      <c r="E268" s="303"/>
      <c r="F268" s="302">
        <v>0.19380335051191394</v>
      </c>
      <c r="G268" s="302">
        <v>0.52872268279574552</v>
      </c>
      <c r="H268" s="302">
        <f t="shared" si="86"/>
        <v>0.72252603330765952</v>
      </c>
      <c r="I268" s="303"/>
      <c r="J268" s="302">
        <v>0.35350547891741235</v>
      </c>
      <c r="K268" s="302">
        <v>0.59155416358148583</v>
      </c>
      <c r="L268" s="302">
        <f t="shared" si="87"/>
        <v>0.94505964249889818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0.25686587914232883</v>
      </c>
      <c r="C269" s="302">
        <v>0.10956995541891629</v>
      </c>
      <c r="D269" s="302">
        <f t="shared" si="85"/>
        <v>0.36643583456124512</v>
      </c>
      <c r="E269" s="303"/>
      <c r="F269" s="302">
        <v>0.22694168372563692</v>
      </c>
      <c r="G269" s="302">
        <v>0.12914300256452257</v>
      </c>
      <c r="H269" s="302">
        <f t="shared" si="86"/>
        <v>0.35608468629015949</v>
      </c>
      <c r="I269" s="303"/>
      <c r="J269" s="302">
        <v>0.31648808851644361</v>
      </c>
      <c r="K269" s="302">
        <v>0.15400978270371357</v>
      </c>
      <c r="L269" s="302">
        <f t="shared" si="87"/>
        <v>0.47049787122015718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1.2167917324237731</v>
      </c>
      <c r="C270" s="302">
        <v>0.27190542215436936</v>
      </c>
      <c r="D270" s="302">
        <f t="shared" si="85"/>
        <v>1.4886971545781424</v>
      </c>
      <c r="E270" s="303"/>
      <c r="F270" s="302">
        <v>0.96677338207382035</v>
      </c>
      <c r="G270" s="302">
        <v>0.29637698731522844</v>
      </c>
      <c r="H270" s="302">
        <f t="shared" si="86"/>
        <v>1.2631503693890487</v>
      </c>
      <c r="I270" s="303"/>
      <c r="J270" s="302">
        <v>1.1512495733153716</v>
      </c>
      <c r="K270" s="302">
        <v>0.34165657476515116</v>
      </c>
      <c r="L270" s="302">
        <f t="shared" si="87"/>
        <v>1.4929061480805228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2.5766687603124293E-2</v>
      </c>
      <c r="C271" s="302">
        <v>0.11610465105393189</v>
      </c>
      <c r="D271" s="302">
        <f t="shared" si="85"/>
        <v>0.14187133865705617</v>
      </c>
      <c r="E271" s="303"/>
      <c r="F271" s="302">
        <v>1.9599909364512075E-2</v>
      </c>
      <c r="G271" s="302">
        <v>0.11358446252808634</v>
      </c>
      <c r="H271" s="302">
        <f t="shared" si="86"/>
        <v>0.13318437189259841</v>
      </c>
      <c r="I271" s="303"/>
      <c r="J271" s="302">
        <v>3.8118352554229747E-2</v>
      </c>
      <c r="K271" s="302">
        <v>9.3250782031357921E-2</v>
      </c>
      <c r="L271" s="302">
        <f t="shared" si="87"/>
        <v>0.13136913458558766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0.3042721097817751</v>
      </c>
      <c r="C272" s="302">
        <v>0.15857001862487424</v>
      </c>
      <c r="D272" s="302">
        <f t="shared" si="85"/>
        <v>0.46284212840664934</v>
      </c>
      <c r="E272" s="303"/>
      <c r="F272" s="302">
        <v>0.21917092271009084</v>
      </c>
      <c r="G272" s="302">
        <v>0.14538823813831872</v>
      </c>
      <c r="H272" s="302">
        <f t="shared" si="86"/>
        <v>0.36455916084840956</v>
      </c>
      <c r="I272" s="303"/>
      <c r="J272" s="302">
        <v>0.16918445705571278</v>
      </c>
      <c r="K272" s="302">
        <v>0.16562928258495493</v>
      </c>
      <c r="L272" s="302">
        <f t="shared" si="87"/>
        <v>0.33481373964066774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6.7328180906976156</v>
      </c>
      <c r="C274" s="311">
        <f t="shared" ref="C274:D274" si="88">SUM(C264:C272)</f>
        <v>4.2471819093024044</v>
      </c>
      <c r="D274" s="311">
        <f t="shared" si="88"/>
        <v>10.98000000000002</v>
      </c>
      <c r="E274" s="311"/>
      <c r="F274" s="311">
        <f t="shared" ref="F274:H274" si="89">SUM(F264:F272)</f>
        <v>6.3427955756521905</v>
      </c>
      <c r="G274" s="311">
        <f t="shared" si="89"/>
        <v>5.2462044243478241</v>
      </c>
      <c r="H274" s="311">
        <f t="shared" si="89"/>
        <v>11.589000000000016</v>
      </c>
      <c r="I274" s="311"/>
      <c r="J274" s="311">
        <f t="shared" ref="J274:L274" si="90">SUM(J264:J272)</f>
        <v>7.4241736400781333</v>
      </c>
      <c r="K274" s="311">
        <f t="shared" si="90"/>
        <v>6.0908263599218744</v>
      </c>
      <c r="L274" s="311">
        <f t="shared" si="90"/>
        <v>13.515000000000009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2.6203160623285293</v>
      </c>
      <c r="C281" s="302">
        <v>3.9253736748467936</v>
      </c>
      <c r="D281" s="302">
        <f>SUM(B281:C281)</f>
        <v>6.5456897371753229</v>
      </c>
      <c r="E281" s="303"/>
      <c r="F281" s="302">
        <v>2.8175141734261397</v>
      </c>
      <c r="G281" s="302">
        <v>4.752675666202884</v>
      </c>
      <c r="H281" s="302">
        <f>SUM(F281:G281)</f>
        <v>7.5701898396290233</v>
      </c>
      <c r="I281" s="303"/>
      <c r="J281" s="302">
        <v>3.4821229681981611</v>
      </c>
      <c r="K281" s="302">
        <v>4.7838068444435535</v>
      </c>
      <c r="L281" s="302">
        <f>SUM(J281:K281)</f>
        <v>8.2659298126417156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6.1179222374198288</v>
      </c>
      <c r="C282" s="302">
        <v>12.175974210333864</v>
      </c>
      <c r="D282" s="302">
        <f t="shared" ref="D282:D289" si="91">SUM(B282:C282)</f>
        <v>18.293896447753692</v>
      </c>
      <c r="E282" s="303"/>
      <c r="F282" s="302">
        <v>7.1665743482588855</v>
      </c>
      <c r="G282" s="302">
        <v>15.390487415971588</v>
      </c>
      <c r="H282" s="302">
        <f t="shared" ref="H282:H289" si="92">SUM(F282:G282)</f>
        <v>22.557061764230475</v>
      </c>
      <c r="I282" s="303"/>
      <c r="J282" s="302">
        <v>9.7721430604288084</v>
      </c>
      <c r="K282" s="302">
        <v>18.563477197295359</v>
      </c>
      <c r="L282" s="302">
        <f t="shared" ref="L282:L289" si="93">SUM(J282:K282)</f>
        <v>28.335620257724166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4.1781135794284703</v>
      </c>
      <c r="C283" s="302">
        <v>4.8302860669350096</v>
      </c>
      <c r="D283" s="302">
        <f t="shared" si="91"/>
        <v>9.008399646363479</v>
      </c>
      <c r="E283" s="303"/>
      <c r="F283" s="302">
        <v>4.1247980460293636</v>
      </c>
      <c r="G283" s="302">
        <v>5.9974042346857859</v>
      </c>
      <c r="H283" s="302">
        <f t="shared" si="92"/>
        <v>10.12220228071515</v>
      </c>
      <c r="I283" s="303"/>
      <c r="J283" s="302">
        <v>5.4885754779354397</v>
      </c>
      <c r="K283" s="302">
        <v>6.0102837864210406</v>
      </c>
      <c r="L283" s="302">
        <f t="shared" si="93"/>
        <v>11.498859264356479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7.2705788338181208</v>
      </c>
      <c r="C284" s="302">
        <v>1.17993639326049</v>
      </c>
      <c r="D284" s="302">
        <f t="shared" si="91"/>
        <v>8.4505152270786112</v>
      </c>
      <c r="E284" s="303"/>
      <c r="F284" s="302">
        <v>6.1868437149480107</v>
      </c>
      <c r="G284" s="302">
        <v>1.3574451793383115</v>
      </c>
      <c r="H284" s="302">
        <f t="shared" si="92"/>
        <v>7.5442888942863222</v>
      </c>
      <c r="I284" s="303"/>
      <c r="J284" s="302">
        <v>5.0692660099140143</v>
      </c>
      <c r="K284" s="302">
        <v>1.2742413917808202</v>
      </c>
      <c r="L284" s="302">
        <f t="shared" si="93"/>
        <v>6.3435074016948345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0.22062032847338195</v>
      </c>
      <c r="C285" s="302">
        <v>1.3499478264670708</v>
      </c>
      <c r="D285" s="302">
        <f t="shared" si="91"/>
        <v>1.5705681549404527</v>
      </c>
      <c r="E285" s="303"/>
      <c r="F285" s="302">
        <v>0.19308262735536336</v>
      </c>
      <c r="G285" s="302">
        <v>1.0721721534042283</v>
      </c>
      <c r="H285" s="302">
        <f t="shared" si="92"/>
        <v>1.2652547807595917</v>
      </c>
      <c r="I285" s="303"/>
      <c r="J285" s="302">
        <v>0.35323793633833189</v>
      </c>
      <c r="K285" s="302">
        <v>1.0009267597716667</v>
      </c>
      <c r="L285" s="302">
        <f t="shared" si="93"/>
        <v>1.3541646961099985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0.91897829038679124</v>
      </c>
      <c r="C286" s="302">
        <v>0.31017945328590024</v>
      </c>
      <c r="D286" s="302">
        <f t="shared" si="91"/>
        <v>1.2291577436726915</v>
      </c>
      <c r="E286" s="303"/>
      <c r="F286" s="302">
        <v>0.9835204547731532</v>
      </c>
      <c r="G286" s="302">
        <v>0.3803533130394709</v>
      </c>
      <c r="H286" s="302">
        <f t="shared" si="92"/>
        <v>1.363873767812624</v>
      </c>
      <c r="I286" s="303"/>
      <c r="J286" s="302">
        <v>1.2216613966174017</v>
      </c>
      <c r="K286" s="302">
        <v>0.54715443785603246</v>
      </c>
      <c r="L286" s="302">
        <f t="shared" si="93"/>
        <v>1.7688158344734342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1.4531711614363942</v>
      </c>
      <c r="C287" s="302">
        <v>0.49457401049970462</v>
      </c>
      <c r="D287" s="302">
        <f t="shared" si="91"/>
        <v>1.947745171936099</v>
      </c>
      <c r="E287" s="303"/>
      <c r="F287" s="302">
        <v>1.1396735494235208</v>
      </c>
      <c r="G287" s="302">
        <v>0.50632487650393299</v>
      </c>
      <c r="H287" s="302">
        <f t="shared" si="92"/>
        <v>1.6459984259274538</v>
      </c>
      <c r="I287" s="303"/>
      <c r="J287" s="302">
        <v>1.1813037727551996</v>
      </c>
      <c r="K287" s="302">
        <v>0.61570150515496125</v>
      </c>
      <c r="L287" s="302">
        <f t="shared" si="93"/>
        <v>1.7970052779101608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0.1439717874579875</v>
      </c>
      <c r="C288" s="302">
        <v>0.52715900940871085</v>
      </c>
      <c r="D288" s="302">
        <f t="shared" si="91"/>
        <v>0.67113079686669841</v>
      </c>
      <c r="E288" s="303"/>
      <c r="F288" s="302">
        <v>0.10253905290693185</v>
      </c>
      <c r="G288" s="302">
        <v>0.47335154594036122</v>
      </c>
      <c r="H288" s="302">
        <f t="shared" si="92"/>
        <v>0.5758905988472931</v>
      </c>
      <c r="I288" s="303"/>
      <c r="J288" s="302">
        <v>0.13683858864796389</v>
      </c>
      <c r="K288" s="302">
        <v>0.48017046187437884</v>
      </c>
      <c r="L288" s="302">
        <f t="shared" si="93"/>
        <v>0.61700905052234267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0.85875256992655458</v>
      </c>
      <c r="C289" s="302">
        <v>0.69414450428643315</v>
      </c>
      <c r="D289" s="302">
        <f t="shared" si="91"/>
        <v>1.5528970742129877</v>
      </c>
      <c r="E289" s="303"/>
      <c r="F289" s="302">
        <v>0.70819687738216008</v>
      </c>
      <c r="G289" s="302">
        <v>0.65504277040991188</v>
      </c>
      <c r="H289" s="302">
        <f t="shared" si="92"/>
        <v>1.3632396477920721</v>
      </c>
      <c r="I289" s="303"/>
      <c r="J289" s="302">
        <v>0.62368315665035801</v>
      </c>
      <c r="K289" s="302">
        <v>0.69940524791649739</v>
      </c>
      <c r="L289" s="302">
        <f t="shared" si="93"/>
        <v>1.3230884045668554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23.782424850676062</v>
      </c>
      <c r="C291" s="311">
        <f t="shared" ref="C291:D291" si="94">SUM(C281:C289)</f>
        <v>25.487575149323977</v>
      </c>
      <c r="D291" s="311">
        <f t="shared" si="94"/>
        <v>49.270000000000032</v>
      </c>
      <c r="E291" s="311"/>
      <c r="F291" s="311">
        <f t="shared" ref="F291:H291" si="95">SUM(F281:F289)</f>
        <v>23.422742844503528</v>
      </c>
      <c r="G291" s="311">
        <f t="shared" si="95"/>
        <v>30.585257155496475</v>
      </c>
      <c r="H291" s="311">
        <f t="shared" si="95"/>
        <v>54.008000000000003</v>
      </c>
      <c r="I291" s="311"/>
      <c r="J291" s="311">
        <f t="shared" ref="J291:L291" si="96">SUM(J281:J289)</f>
        <v>27.328832367485678</v>
      </c>
      <c r="K291" s="311">
        <f t="shared" si="96"/>
        <v>33.975167632514307</v>
      </c>
      <c r="L291" s="311">
        <f t="shared" si="96"/>
        <v>61.303999999999981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2.4762704076077369</v>
      </c>
      <c r="C298" s="302">
        <v>4.9027789952445584</v>
      </c>
      <c r="D298" s="302">
        <f>SUM(B298:C298)</f>
        <v>7.3790494028522957</v>
      </c>
      <c r="E298" s="303"/>
      <c r="F298" s="302">
        <v>2.4138366524706685</v>
      </c>
      <c r="G298" s="302">
        <v>4.491000222096706</v>
      </c>
      <c r="H298" s="302">
        <f>SUM(F298:G298)</f>
        <v>6.9048368745673745</v>
      </c>
      <c r="I298" s="303"/>
      <c r="J298" s="302">
        <v>2.694433674673594</v>
      </c>
      <c r="K298" s="302">
        <v>4.7259998001811274</v>
      </c>
      <c r="L298" s="302">
        <f>SUM(J298:K298)</f>
        <v>7.4204334748547218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2.5084742159233566</v>
      </c>
      <c r="C299" s="302">
        <v>4.8609598963402147</v>
      </c>
      <c r="D299" s="302">
        <f t="shared" ref="D299:D306" si="97">SUM(B299:C299)</f>
        <v>7.3694341122635709</v>
      </c>
      <c r="E299" s="303"/>
      <c r="F299" s="302">
        <v>2.7160346426569593</v>
      </c>
      <c r="G299" s="302">
        <v>5.0411424928286301</v>
      </c>
      <c r="H299" s="302">
        <f t="shared" ref="H299:H306" si="98">SUM(F299:G299)</f>
        <v>7.7571771354855894</v>
      </c>
      <c r="I299" s="303"/>
      <c r="J299" s="302">
        <v>3.5896024674743332</v>
      </c>
      <c r="K299" s="302">
        <v>7.2943858824664698</v>
      </c>
      <c r="L299" s="302">
        <f t="shared" ref="L299:L306" si="99">SUM(J299:K299)</f>
        <v>10.883988349940804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3.9993382235535155</v>
      </c>
      <c r="C300" s="302">
        <v>6.5894820581144833</v>
      </c>
      <c r="D300" s="302">
        <f t="shared" si="97"/>
        <v>10.588820281667999</v>
      </c>
      <c r="E300" s="303"/>
      <c r="F300" s="302">
        <v>3.696818828082864</v>
      </c>
      <c r="G300" s="302">
        <v>6.3419272753041209</v>
      </c>
      <c r="H300" s="302">
        <f t="shared" si="98"/>
        <v>10.038746103386984</v>
      </c>
      <c r="I300" s="303"/>
      <c r="J300" s="302">
        <v>4.7384208316682566</v>
      </c>
      <c r="K300" s="302">
        <v>6.7890820619271564</v>
      </c>
      <c r="L300" s="302">
        <f t="shared" si="99"/>
        <v>11.527502893595413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5.5932208602713143</v>
      </c>
      <c r="C301" s="302">
        <v>1.8241548230765463</v>
      </c>
      <c r="D301" s="302">
        <f t="shared" si="97"/>
        <v>7.4173756833478608</v>
      </c>
      <c r="E301" s="303"/>
      <c r="F301" s="302">
        <v>4.8771876619061691</v>
      </c>
      <c r="G301" s="302">
        <v>1.6775167111618368</v>
      </c>
      <c r="H301" s="302">
        <f t="shared" si="98"/>
        <v>6.5547043730680059</v>
      </c>
      <c r="I301" s="303"/>
      <c r="J301" s="302">
        <v>5.5364269343567383</v>
      </c>
      <c r="K301" s="302">
        <v>2.364467882420092</v>
      </c>
      <c r="L301" s="302">
        <f t="shared" si="99"/>
        <v>7.9008948167768303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0.50685589921745977</v>
      </c>
      <c r="C302" s="302">
        <v>2.8903658260282024</v>
      </c>
      <c r="D302" s="302">
        <f t="shared" si="97"/>
        <v>3.3972217252456622</v>
      </c>
      <c r="E302" s="303"/>
      <c r="F302" s="302">
        <v>0.42651692796376234</v>
      </c>
      <c r="G302" s="302">
        <v>1.6897595309997573</v>
      </c>
      <c r="H302" s="302">
        <f t="shared" si="98"/>
        <v>2.1162764589635197</v>
      </c>
      <c r="I302" s="303"/>
      <c r="J302" s="302">
        <v>0.76017006492711503</v>
      </c>
      <c r="K302" s="302">
        <v>1.6339735183597994</v>
      </c>
      <c r="L302" s="302">
        <f t="shared" si="99"/>
        <v>2.3941435832869145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3.6333146496242272</v>
      </c>
      <c r="C303" s="302">
        <v>1.2506472152201165</v>
      </c>
      <c r="D303" s="302">
        <f t="shared" si="97"/>
        <v>4.8839618648443439</v>
      </c>
      <c r="E303" s="303"/>
      <c r="F303" s="302">
        <v>3.1889132236047835</v>
      </c>
      <c r="G303" s="302">
        <v>1.341776261188532</v>
      </c>
      <c r="H303" s="302">
        <f t="shared" si="98"/>
        <v>4.5306894847933155</v>
      </c>
      <c r="I303" s="303"/>
      <c r="J303" s="302">
        <v>4.0007379069499605</v>
      </c>
      <c r="K303" s="302">
        <v>1.8133209979992024</v>
      </c>
      <c r="L303" s="302">
        <f t="shared" si="99"/>
        <v>5.8140589049491629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2.3286516006481999</v>
      </c>
      <c r="C304" s="302">
        <v>1.6965989141766749</v>
      </c>
      <c r="D304" s="302">
        <f t="shared" si="97"/>
        <v>4.0252505148248749</v>
      </c>
      <c r="E304" s="303"/>
      <c r="F304" s="302">
        <v>1.9827697676025955</v>
      </c>
      <c r="G304" s="302">
        <v>1.4727786128366129</v>
      </c>
      <c r="H304" s="302">
        <f t="shared" si="98"/>
        <v>3.4555483804392084</v>
      </c>
      <c r="I304" s="303"/>
      <c r="J304" s="302">
        <v>2.6915617714966764</v>
      </c>
      <c r="K304" s="302">
        <v>1.8254417014421587</v>
      </c>
      <c r="L304" s="302">
        <f t="shared" si="99"/>
        <v>4.5170034729388355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0.35254855344416358</v>
      </c>
      <c r="C305" s="302">
        <v>2.5253196053411804</v>
      </c>
      <c r="D305" s="302">
        <f t="shared" si="97"/>
        <v>2.8778681587853439</v>
      </c>
      <c r="E305" s="303"/>
      <c r="F305" s="302">
        <v>0.24755330672918577</v>
      </c>
      <c r="G305" s="302">
        <v>2.0919964974799683</v>
      </c>
      <c r="H305" s="302">
        <f t="shared" si="98"/>
        <v>2.3395498042091543</v>
      </c>
      <c r="I305" s="303"/>
      <c r="J305" s="302">
        <v>0.42606286732443549</v>
      </c>
      <c r="K305" s="302">
        <v>2.1235444335192026</v>
      </c>
      <c r="L305" s="302">
        <f t="shared" si="99"/>
        <v>2.549607300843638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8.8260232464095196</v>
      </c>
      <c r="C306" s="302">
        <v>12.279995009758473</v>
      </c>
      <c r="D306" s="302">
        <f t="shared" si="97"/>
        <v>21.106018256167992</v>
      </c>
      <c r="E306" s="303"/>
      <c r="F306" s="302">
        <v>7.3620319614550391</v>
      </c>
      <c r="G306" s="302">
        <v>11.0844394236318</v>
      </c>
      <c r="H306" s="302">
        <f t="shared" si="98"/>
        <v>18.446471385086838</v>
      </c>
      <c r="I306" s="303"/>
      <c r="J306" s="302">
        <v>6.6694237771124838</v>
      </c>
      <c r="K306" s="302">
        <v>12.270943425701217</v>
      </c>
      <c r="L306" s="302">
        <f t="shared" si="99"/>
        <v>18.9403672028137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30.224697656699494</v>
      </c>
      <c r="C308" s="311">
        <f t="shared" ref="C308:D308" si="100">SUM(C298:C306)</f>
        <v>38.820302343300455</v>
      </c>
      <c r="D308" s="311">
        <f t="shared" si="100"/>
        <v>69.044999999999959</v>
      </c>
      <c r="E308" s="311"/>
      <c r="F308" s="311">
        <f t="shared" ref="F308:H308" si="101">SUM(F298:F306)</f>
        <v>26.911662972472023</v>
      </c>
      <c r="G308" s="311">
        <f t="shared" si="101"/>
        <v>35.232337027527961</v>
      </c>
      <c r="H308" s="311">
        <f t="shared" si="101"/>
        <v>62.143999999999991</v>
      </c>
      <c r="I308" s="311"/>
      <c r="J308" s="311">
        <f t="shared" ref="J308:L308" si="102">SUM(J298:J306)</f>
        <v>31.106840295983599</v>
      </c>
      <c r="K308" s="311">
        <f t="shared" si="102"/>
        <v>40.841159704016427</v>
      </c>
      <c r="L308" s="311">
        <f t="shared" si="102"/>
        <v>71.948000000000008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0.94441036690007985</v>
      </c>
      <c r="C315" s="302">
        <v>1.6843246772794689</v>
      </c>
      <c r="D315" s="302">
        <f>SUM(B315:C315)</f>
        <v>2.6287350441795487</v>
      </c>
      <c r="E315" s="303"/>
      <c r="F315" s="302">
        <v>1.1802752342014229</v>
      </c>
      <c r="G315" s="302">
        <v>1.8115289594190664</v>
      </c>
      <c r="H315" s="302">
        <f>SUM(F315:G315)</f>
        <v>2.9918041936204895</v>
      </c>
      <c r="I315" s="303"/>
      <c r="J315" s="302">
        <v>1.3952793469183769</v>
      </c>
      <c r="K315" s="302">
        <v>1.9484641354897103</v>
      </c>
      <c r="L315" s="302">
        <f>SUM(J315:K315)</f>
        <v>3.3437434824080872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3.0741744979943051</v>
      </c>
      <c r="C316" s="302">
        <v>2.5322155331813394</v>
      </c>
      <c r="D316" s="302">
        <f t="shared" ref="D316:D323" si="103">SUM(B316:C316)</f>
        <v>5.6063900311756445</v>
      </c>
      <c r="E316" s="303"/>
      <c r="F316" s="302">
        <v>3.9438465744201028</v>
      </c>
      <c r="G316" s="302">
        <v>2.9131752262110284</v>
      </c>
      <c r="H316" s="302">
        <f t="shared" ref="H316:H323" si="104">SUM(F316:G316)</f>
        <v>6.8570218006311308</v>
      </c>
      <c r="I316" s="303"/>
      <c r="J316" s="302">
        <v>5.1166856133570686</v>
      </c>
      <c r="K316" s="302">
        <v>4.1096896327647556</v>
      </c>
      <c r="L316" s="302">
        <f t="shared" ref="L316:L323" si="105">SUM(J316:K316)</f>
        <v>9.2263752461218242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4.174923234994468</v>
      </c>
      <c r="C317" s="302">
        <v>5.7573186423051705</v>
      </c>
      <c r="D317" s="302">
        <f t="shared" si="103"/>
        <v>9.9322418772996386</v>
      </c>
      <c r="E317" s="303"/>
      <c r="F317" s="302">
        <v>4.8925642512647602</v>
      </c>
      <c r="G317" s="302">
        <v>6.1974319697901299</v>
      </c>
      <c r="H317" s="302">
        <f t="shared" si="104"/>
        <v>11.089996221054889</v>
      </c>
      <c r="I317" s="303"/>
      <c r="J317" s="302">
        <v>6.6457273660637837</v>
      </c>
      <c r="K317" s="302">
        <v>5.6251607850115892</v>
      </c>
      <c r="L317" s="302">
        <f t="shared" si="105"/>
        <v>12.270888151075372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9.1074946656289608</v>
      </c>
      <c r="C318" s="302">
        <v>2.2686424074790352</v>
      </c>
      <c r="D318" s="302">
        <f t="shared" si="103"/>
        <v>11.376137073107996</v>
      </c>
      <c r="E318" s="303"/>
      <c r="F318" s="302">
        <v>8.0005295858733962</v>
      </c>
      <c r="G318" s="302">
        <v>2.408033362731048</v>
      </c>
      <c r="H318" s="302">
        <f t="shared" si="104"/>
        <v>10.408562948604445</v>
      </c>
      <c r="I318" s="303"/>
      <c r="J318" s="302">
        <v>7.4470294242431185</v>
      </c>
      <c r="K318" s="302">
        <v>3.0068640730166276</v>
      </c>
      <c r="L318" s="302">
        <f t="shared" si="105"/>
        <v>10.453893497259745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7.22717253761158E-2</v>
      </c>
      <c r="C319" s="302">
        <v>0.53607465978220437</v>
      </c>
      <c r="D319" s="302">
        <f t="shared" si="103"/>
        <v>0.60834638515832018</v>
      </c>
      <c r="E319" s="303"/>
      <c r="F319" s="302">
        <v>7.6199457874765078E-2</v>
      </c>
      <c r="G319" s="302">
        <v>0.32814473538802064</v>
      </c>
      <c r="H319" s="302">
        <f t="shared" si="104"/>
        <v>0.4043441932627857</v>
      </c>
      <c r="I319" s="303"/>
      <c r="J319" s="302">
        <v>0.18365368272139132</v>
      </c>
      <c r="K319" s="302">
        <v>0.33952600591139986</v>
      </c>
      <c r="L319" s="302">
        <f t="shared" si="105"/>
        <v>0.52317968863279118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0.75986770279416904</v>
      </c>
      <c r="C320" s="302">
        <v>0.38703997628698233</v>
      </c>
      <c r="D320" s="302">
        <f t="shared" si="103"/>
        <v>1.1469076790811514</v>
      </c>
      <c r="E320" s="303"/>
      <c r="F320" s="302">
        <v>0.69026716012636247</v>
      </c>
      <c r="G320" s="302">
        <v>0.38140898892455732</v>
      </c>
      <c r="H320" s="302">
        <f t="shared" si="104"/>
        <v>1.0716761490509197</v>
      </c>
      <c r="I320" s="303"/>
      <c r="J320" s="302">
        <v>0.81445857128529286</v>
      </c>
      <c r="K320" s="302">
        <v>0.47175933387554164</v>
      </c>
      <c r="L320" s="302">
        <f t="shared" si="105"/>
        <v>1.2862179051608345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0.74834638985542956</v>
      </c>
      <c r="C321" s="302">
        <v>0.27756981722720059</v>
      </c>
      <c r="D321" s="302">
        <f t="shared" si="103"/>
        <v>1.0259162070826302</v>
      </c>
      <c r="E321" s="303"/>
      <c r="F321" s="302">
        <v>0.71358242494494695</v>
      </c>
      <c r="G321" s="302">
        <v>0.25253303231556251</v>
      </c>
      <c r="H321" s="302">
        <f t="shared" si="104"/>
        <v>0.96611545726050951</v>
      </c>
      <c r="I321" s="303"/>
      <c r="J321" s="302">
        <v>0.84793487780281962</v>
      </c>
      <c r="K321" s="302">
        <v>0.37122690952131665</v>
      </c>
      <c r="L321" s="302">
        <f t="shared" si="105"/>
        <v>1.2191617873241363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5.719805115331586E-2</v>
      </c>
      <c r="C322" s="302">
        <v>0.31537024078250786</v>
      </c>
      <c r="D322" s="302">
        <f t="shared" si="103"/>
        <v>0.37256829193582375</v>
      </c>
      <c r="E322" s="303"/>
      <c r="F322" s="302">
        <v>3.5921564529290184E-2</v>
      </c>
      <c r="G322" s="302">
        <v>0.23229073853844256</v>
      </c>
      <c r="H322" s="302">
        <f t="shared" si="104"/>
        <v>0.26821230306773275</v>
      </c>
      <c r="I322" s="303"/>
      <c r="J322" s="302">
        <v>7.4719810967764158E-2</v>
      </c>
      <c r="K322" s="302">
        <v>0.27158017362513315</v>
      </c>
      <c r="L322" s="302">
        <f t="shared" si="105"/>
        <v>0.34629998459289729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0.76420810607295853</v>
      </c>
      <c r="C323" s="302">
        <v>0.68954930490632438</v>
      </c>
      <c r="D323" s="302">
        <f t="shared" si="103"/>
        <v>1.453757410979283</v>
      </c>
      <c r="E323" s="303"/>
      <c r="F323" s="302">
        <v>0.5541673424715251</v>
      </c>
      <c r="G323" s="302">
        <v>0.53909939097559745</v>
      </c>
      <c r="H323" s="302">
        <f t="shared" si="104"/>
        <v>1.0932667334471224</v>
      </c>
      <c r="I323" s="303"/>
      <c r="J323" s="302">
        <v>0.50865466929982128</v>
      </c>
      <c r="K323" s="302">
        <v>0.58258558812453254</v>
      </c>
      <c r="L323" s="302">
        <f t="shared" si="105"/>
        <v>1.0912402574243538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19.702894740769803</v>
      </c>
      <c r="C325" s="311">
        <f t="shared" ref="C325:D325" si="106">SUM(C315:C323)</f>
        <v>14.448105259230234</v>
      </c>
      <c r="D325" s="311">
        <f t="shared" si="106"/>
        <v>34.151000000000039</v>
      </c>
      <c r="E325" s="311"/>
      <c r="F325" s="311">
        <f t="shared" ref="F325:H325" si="107">SUM(F315:F323)</f>
        <v>20.087353595706574</v>
      </c>
      <c r="G325" s="311">
        <f t="shared" si="107"/>
        <v>15.063646404293454</v>
      </c>
      <c r="H325" s="311">
        <f t="shared" si="107"/>
        <v>35.151000000000025</v>
      </c>
      <c r="I325" s="311"/>
      <c r="J325" s="311">
        <f t="shared" ref="J325:L325" si="108">SUM(J315:J323)</f>
        <v>23.034143362659442</v>
      </c>
      <c r="K325" s="311">
        <f t="shared" si="108"/>
        <v>16.726856637340607</v>
      </c>
      <c r="L325" s="311">
        <f t="shared" si="108"/>
        <v>39.761000000000038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0.85076990299439803</v>
      </c>
      <c r="C332" s="302">
        <v>0.88213451700699885</v>
      </c>
      <c r="D332" s="302">
        <f>SUM(B332:C332)</f>
        <v>1.7329044200013968</v>
      </c>
      <c r="E332" s="303"/>
      <c r="F332" s="302">
        <v>1.0594253432125209</v>
      </c>
      <c r="G332" s="302">
        <v>0.84638331067424921</v>
      </c>
      <c r="H332" s="302">
        <f>SUM(F332:G332)</f>
        <v>1.90580865388677</v>
      </c>
      <c r="I332" s="303"/>
      <c r="J332" s="302">
        <v>1.1153134801936102</v>
      </c>
      <c r="K332" s="302">
        <v>0.77479330068521435</v>
      </c>
      <c r="L332" s="302">
        <f>SUM(J332:K332)</f>
        <v>1.8901067808788246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18.837505517496719</v>
      </c>
      <c r="C333" s="302">
        <v>11.15469331939304</v>
      </c>
      <c r="D333" s="302">
        <f t="shared" ref="D333:D340" si="109">SUM(B333:C333)</f>
        <v>29.992198836889759</v>
      </c>
      <c r="E333" s="303"/>
      <c r="F333" s="302">
        <v>23.188795682501222</v>
      </c>
      <c r="G333" s="302">
        <v>11.338957579312774</v>
      </c>
      <c r="H333" s="302">
        <f t="shared" ref="H333:H340" si="110">SUM(F333:G333)</f>
        <v>34.527753261813999</v>
      </c>
      <c r="I333" s="303"/>
      <c r="J333" s="302">
        <v>25.319245883805234</v>
      </c>
      <c r="K333" s="302">
        <v>12.065591447774478</v>
      </c>
      <c r="L333" s="302">
        <f t="shared" ref="L333:L340" si="111">SUM(J333:K333)</f>
        <v>37.38483733157971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3.0451715491646874</v>
      </c>
      <c r="C334" s="302">
        <v>1.6578297021326707</v>
      </c>
      <c r="D334" s="302">
        <f t="shared" si="109"/>
        <v>4.7030012512973585</v>
      </c>
      <c r="E334" s="303"/>
      <c r="F334" s="302">
        <v>3.439321667881722</v>
      </c>
      <c r="G334" s="302">
        <v>1.6111591151200244</v>
      </c>
      <c r="H334" s="302">
        <f t="shared" si="110"/>
        <v>5.0504807830017464</v>
      </c>
      <c r="I334" s="303"/>
      <c r="J334" s="302">
        <v>4.7166864438778795</v>
      </c>
      <c r="K334" s="302">
        <v>1.3730860374049672</v>
      </c>
      <c r="L334" s="302">
        <f t="shared" si="111"/>
        <v>6.0897724812828464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4.0451420579735951</v>
      </c>
      <c r="C335" s="302">
        <v>0.5688044858319603</v>
      </c>
      <c r="D335" s="302">
        <f t="shared" si="109"/>
        <v>4.6139465438055556</v>
      </c>
      <c r="E335" s="303"/>
      <c r="F335" s="302">
        <v>3.95155219083665</v>
      </c>
      <c r="G335" s="302">
        <v>0.48397835198056471</v>
      </c>
      <c r="H335" s="302">
        <f t="shared" si="110"/>
        <v>4.4355305428172151</v>
      </c>
      <c r="I335" s="303"/>
      <c r="J335" s="302">
        <v>1.8713781233965507</v>
      </c>
      <c r="K335" s="302">
        <v>0.44844306451031896</v>
      </c>
      <c r="L335" s="302">
        <f t="shared" si="111"/>
        <v>2.3198211879068698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0.5104643975301778</v>
      </c>
      <c r="C336" s="302">
        <v>0.47115160906614895</v>
      </c>
      <c r="D336" s="302">
        <f t="shared" si="109"/>
        <v>0.98161600659632675</v>
      </c>
      <c r="E336" s="303"/>
      <c r="F336" s="302">
        <v>0.44348541022642796</v>
      </c>
      <c r="G336" s="302">
        <v>0.29042496910759402</v>
      </c>
      <c r="H336" s="302">
        <f t="shared" si="110"/>
        <v>0.73391037933402203</v>
      </c>
      <c r="I336" s="303"/>
      <c r="J336" s="302">
        <v>0.24088697563579126</v>
      </c>
      <c r="K336" s="302">
        <v>0.19924873853803876</v>
      </c>
      <c r="L336" s="302">
        <f t="shared" si="111"/>
        <v>0.44013571417383002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12.780384340074942</v>
      </c>
      <c r="C337" s="302">
        <v>1.4556668309021075</v>
      </c>
      <c r="D337" s="302">
        <f t="shared" si="109"/>
        <v>14.236051170977049</v>
      </c>
      <c r="E337" s="303"/>
      <c r="F337" s="302">
        <v>13.038236045274406</v>
      </c>
      <c r="G337" s="302">
        <v>1.3591123580388322</v>
      </c>
      <c r="H337" s="302">
        <f t="shared" si="110"/>
        <v>14.397348403313238</v>
      </c>
      <c r="I337" s="303"/>
      <c r="J337" s="302">
        <v>13.718412444376561</v>
      </c>
      <c r="K337" s="302">
        <v>1.475325181051266</v>
      </c>
      <c r="L337" s="302">
        <f t="shared" si="111"/>
        <v>15.193737625427827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0.35198739622249958</v>
      </c>
      <c r="C338" s="302">
        <v>0.10141286598348119</v>
      </c>
      <c r="D338" s="302">
        <f t="shared" si="109"/>
        <v>0.45340026220598079</v>
      </c>
      <c r="E338" s="303"/>
      <c r="F338" s="302">
        <v>0.33389305553045023</v>
      </c>
      <c r="G338" s="302">
        <v>7.776230877908287E-2</v>
      </c>
      <c r="H338" s="302">
        <f t="shared" si="110"/>
        <v>0.41165536430953309</v>
      </c>
      <c r="I338" s="303"/>
      <c r="J338" s="302">
        <v>0.32229695572018208</v>
      </c>
      <c r="K338" s="302">
        <v>8.2954342376231935E-2</v>
      </c>
      <c r="L338" s="302">
        <f t="shared" si="111"/>
        <v>0.40525129809641403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0.28010289648596143</v>
      </c>
      <c r="C339" s="302">
        <v>0.60711403814584264</v>
      </c>
      <c r="D339" s="302">
        <f t="shared" si="109"/>
        <v>0.88721693463180407</v>
      </c>
      <c r="E339" s="303"/>
      <c r="F339" s="302">
        <v>0.24178915519727331</v>
      </c>
      <c r="G339" s="302">
        <v>0.56238052279907702</v>
      </c>
      <c r="H339" s="302">
        <f t="shared" si="110"/>
        <v>0.80416967799635031</v>
      </c>
      <c r="I339" s="303"/>
      <c r="J339" s="302">
        <v>0.24288774989557868</v>
      </c>
      <c r="K339" s="302">
        <v>0.53053542394739361</v>
      </c>
      <c r="L339" s="302">
        <f t="shared" si="111"/>
        <v>0.77342317384297232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4.1497031098731156</v>
      </c>
      <c r="C340" s="302">
        <v>0.8909614637216956</v>
      </c>
      <c r="D340" s="302">
        <f t="shared" si="109"/>
        <v>5.0406645735948112</v>
      </c>
      <c r="E340" s="303"/>
      <c r="F340" s="302">
        <v>3.5996054618684079</v>
      </c>
      <c r="G340" s="302">
        <v>0.5937374716587478</v>
      </c>
      <c r="H340" s="302">
        <f t="shared" si="110"/>
        <v>4.1933429335271555</v>
      </c>
      <c r="I340" s="303"/>
      <c r="J340" s="302">
        <v>1.7972524984705844</v>
      </c>
      <c r="K340" s="302">
        <v>0.29966190834008188</v>
      </c>
      <c r="L340" s="302">
        <f t="shared" si="111"/>
        <v>2.0969144068106664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44.851231167816103</v>
      </c>
      <c r="C342" s="311">
        <f t="shared" ref="C342:D342" si="112">SUM(C332:C340)</f>
        <v>17.789768832183942</v>
      </c>
      <c r="D342" s="311">
        <f t="shared" si="112"/>
        <v>62.641000000000034</v>
      </c>
      <c r="E342" s="311"/>
      <c r="F342" s="311">
        <f t="shared" ref="F342:H342" si="113">SUM(F332:F340)</f>
        <v>49.296104012529078</v>
      </c>
      <c r="G342" s="311">
        <f t="shared" si="113"/>
        <v>17.163895987470948</v>
      </c>
      <c r="H342" s="311">
        <f t="shared" si="113"/>
        <v>66.460000000000022</v>
      </c>
      <c r="I342" s="311"/>
      <c r="J342" s="311">
        <f t="shared" ref="J342:L342" si="114">SUM(J332:J340)</f>
        <v>49.344360555371971</v>
      </c>
      <c r="K342" s="311">
        <f t="shared" si="114"/>
        <v>17.249639444627991</v>
      </c>
      <c r="L342" s="311">
        <f t="shared" si="114"/>
        <v>66.593999999999966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2.8991390170314211</v>
      </c>
      <c r="C349" s="302">
        <v>1.8088880607329056</v>
      </c>
      <c r="D349" s="302">
        <f>SUM(B349:C349)</f>
        <v>4.7080270777643269</v>
      </c>
      <c r="E349" s="303"/>
      <c r="F349" s="302">
        <v>3.7086837491391904</v>
      </c>
      <c r="G349" s="302">
        <v>1.5291665864905433</v>
      </c>
      <c r="H349" s="302">
        <f>SUM(F349:G349)</f>
        <v>5.2378503356297337</v>
      </c>
      <c r="I349" s="303"/>
      <c r="J349" s="302">
        <v>4.592022383780443</v>
      </c>
      <c r="K349" s="302">
        <v>1.5625973934961057</v>
      </c>
      <c r="L349" s="302">
        <f>SUM(J349:K349)</f>
        <v>6.1546197772765492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19.304658819458567</v>
      </c>
      <c r="C350" s="302">
        <v>7.2537567336727387</v>
      </c>
      <c r="D350" s="302">
        <f t="shared" ref="D350:D357" si="115">SUM(B350:C350)</f>
        <v>26.558415553131304</v>
      </c>
      <c r="E350" s="303"/>
      <c r="F350" s="302">
        <v>23.478152528127193</v>
      </c>
      <c r="G350" s="302">
        <v>6.968949071931811</v>
      </c>
      <c r="H350" s="302">
        <f t="shared" ref="H350:H357" si="116">SUM(F350:G350)</f>
        <v>30.447101600059003</v>
      </c>
      <c r="I350" s="303"/>
      <c r="J350" s="302">
        <v>27.618485799946946</v>
      </c>
      <c r="K350" s="302">
        <v>7.9319165669441904</v>
      </c>
      <c r="L350" s="302">
        <f t="shared" ref="L350:L357" si="117">SUM(J350:K350)</f>
        <v>35.550402366891134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9.4997634575601886</v>
      </c>
      <c r="C351" s="302">
        <v>2.7439353880596444</v>
      </c>
      <c r="D351" s="302">
        <f t="shared" si="115"/>
        <v>12.243698845619832</v>
      </c>
      <c r="E351" s="303"/>
      <c r="F351" s="302">
        <v>11.311164226310057</v>
      </c>
      <c r="G351" s="302">
        <v>2.423379301323735</v>
      </c>
      <c r="H351" s="302">
        <f t="shared" si="116"/>
        <v>13.734543527633791</v>
      </c>
      <c r="I351" s="303"/>
      <c r="J351" s="302">
        <v>20.040600149225376</v>
      </c>
      <c r="K351" s="302">
        <v>3.0152798029408303</v>
      </c>
      <c r="L351" s="302">
        <f t="shared" si="117"/>
        <v>23.055879952166208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10.843667681946544</v>
      </c>
      <c r="C352" s="302">
        <v>1.5646139028254777</v>
      </c>
      <c r="D352" s="302">
        <f t="shared" si="115"/>
        <v>12.408281584772022</v>
      </c>
      <c r="E352" s="303"/>
      <c r="F352" s="302">
        <v>10.386844797604102</v>
      </c>
      <c r="G352" s="302">
        <v>1.1926496485480094</v>
      </c>
      <c r="H352" s="302">
        <f t="shared" si="116"/>
        <v>11.579494446152111</v>
      </c>
      <c r="I352" s="303"/>
      <c r="J352" s="302">
        <v>7.8824509366331315</v>
      </c>
      <c r="K352" s="302">
        <v>1.1805109820139856</v>
      </c>
      <c r="L352" s="302">
        <f t="shared" si="117"/>
        <v>9.0629619186471171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0.68032765868028633</v>
      </c>
      <c r="C353" s="302">
        <v>0.87565273598042681</v>
      </c>
      <c r="D353" s="302">
        <f t="shared" si="115"/>
        <v>1.5559803946607131</v>
      </c>
      <c r="E353" s="303"/>
      <c r="F353" s="302">
        <v>0.61259811994303259</v>
      </c>
      <c r="G353" s="302">
        <v>0.49781999802661153</v>
      </c>
      <c r="H353" s="302">
        <f t="shared" si="116"/>
        <v>1.1104181179696442</v>
      </c>
      <c r="I353" s="303"/>
      <c r="J353" s="302">
        <v>0.58484752898268899</v>
      </c>
      <c r="K353" s="302">
        <v>0.43548969285642974</v>
      </c>
      <c r="L353" s="302">
        <f t="shared" si="117"/>
        <v>1.0203372218391187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30.885413666166791</v>
      </c>
      <c r="C354" s="302">
        <v>6.017581145284522</v>
      </c>
      <c r="D354" s="302">
        <f t="shared" si="115"/>
        <v>36.902994811451315</v>
      </c>
      <c r="E354" s="303"/>
      <c r="F354" s="302">
        <v>32.356436489585391</v>
      </c>
      <c r="G354" s="302">
        <v>5.0988348888292201</v>
      </c>
      <c r="H354" s="302">
        <f t="shared" si="116"/>
        <v>37.455271378414608</v>
      </c>
      <c r="I354" s="303"/>
      <c r="J354" s="302">
        <v>36.064499914381663</v>
      </c>
      <c r="K354" s="302">
        <v>7.5260076010160217</v>
      </c>
      <c r="L354" s="302">
        <f t="shared" si="117"/>
        <v>43.590507515397682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1.2673046873994958</v>
      </c>
      <c r="C355" s="302">
        <v>0.29893824801824337</v>
      </c>
      <c r="D355" s="302">
        <f t="shared" si="115"/>
        <v>1.5662429354177392</v>
      </c>
      <c r="E355" s="303"/>
      <c r="F355" s="302">
        <v>1.2302869975818576</v>
      </c>
      <c r="G355" s="302">
        <v>0.19822820970704402</v>
      </c>
      <c r="H355" s="302">
        <f t="shared" si="116"/>
        <v>1.4285152072889016</v>
      </c>
      <c r="I355" s="303"/>
      <c r="J355" s="302">
        <v>1.4151530028614308</v>
      </c>
      <c r="K355" s="302">
        <v>0.20827360555190477</v>
      </c>
      <c r="L355" s="302">
        <f t="shared" si="117"/>
        <v>1.6234266084133355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0.17607731076363248</v>
      </c>
      <c r="C356" s="302">
        <v>0.29559035669530004</v>
      </c>
      <c r="D356" s="302">
        <f t="shared" si="115"/>
        <v>0.47166766745893252</v>
      </c>
      <c r="E356" s="303"/>
      <c r="F356" s="302">
        <v>0.14667487269425158</v>
      </c>
      <c r="G356" s="302">
        <v>0.17700445353392263</v>
      </c>
      <c r="H356" s="302">
        <f t="shared" si="116"/>
        <v>0.32367932622817419</v>
      </c>
      <c r="I356" s="303"/>
      <c r="J356" s="302">
        <v>0.12764265100067315</v>
      </c>
      <c r="K356" s="302">
        <v>0.11685870040723796</v>
      </c>
      <c r="L356" s="302">
        <f t="shared" si="117"/>
        <v>0.24450135140791113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2.0549898508312356</v>
      </c>
      <c r="C357" s="302">
        <v>1.5237012788926092</v>
      </c>
      <c r="D357" s="302">
        <f t="shared" si="115"/>
        <v>3.5786911297238451</v>
      </c>
      <c r="E357" s="303"/>
      <c r="F357" s="302">
        <v>1.7414480774021148</v>
      </c>
      <c r="G357" s="302">
        <v>0.89667798322200754</v>
      </c>
      <c r="H357" s="302">
        <f t="shared" si="116"/>
        <v>2.6381260606241224</v>
      </c>
      <c r="I357" s="303"/>
      <c r="J357" s="302">
        <v>1.0252232664942282</v>
      </c>
      <c r="K357" s="302">
        <v>0.66514002146680518</v>
      </c>
      <c r="L357" s="302">
        <f t="shared" si="117"/>
        <v>1.6903632879610333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77.611342149838151</v>
      </c>
      <c r="C359" s="311">
        <f t="shared" ref="C359:D359" si="118">SUM(C349:C357)</f>
        <v>22.382657850161866</v>
      </c>
      <c r="D359" s="311">
        <f t="shared" si="118"/>
        <v>99.994000000000028</v>
      </c>
      <c r="E359" s="311"/>
      <c r="F359" s="311">
        <f t="shared" ref="F359:H359" si="119">SUM(F349:F357)</f>
        <v>84.972289858387185</v>
      </c>
      <c r="G359" s="311">
        <f t="shared" si="119"/>
        <v>18.982710141612902</v>
      </c>
      <c r="H359" s="311">
        <f t="shared" si="119"/>
        <v>103.95500000000008</v>
      </c>
      <c r="I359" s="311"/>
      <c r="J359" s="311">
        <f t="shared" ref="J359:L359" si="120">SUM(J349:J357)</f>
        <v>99.350925633306574</v>
      </c>
      <c r="K359" s="311">
        <f t="shared" si="120"/>
        <v>22.64207436669351</v>
      </c>
      <c r="L359" s="311">
        <f t="shared" si="120"/>
        <v>121.99300000000008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2.1638256773503222</v>
      </c>
      <c r="C366" s="302">
        <v>1.2865992446706001</v>
      </c>
      <c r="D366" s="302">
        <f>SUM(B366:C366)</f>
        <v>3.4504249220209222</v>
      </c>
      <c r="E366" s="303"/>
      <c r="F366" s="302">
        <v>2.7457539312023886</v>
      </c>
      <c r="G366" s="302">
        <v>1.5470371639675786</v>
      </c>
      <c r="H366" s="302">
        <f>SUM(F366:G366)</f>
        <v>4.2927910951699673</v>
      </c>
      <c r="I366" s="303"/>
      <c r="J366" s="302">
        <v>3.2917887331579974</v>
      </c>
      <c r="K366" s="302">
        <v>1.6113543936774575</v>
      </c>
      <c r="L366" s="302">
        <f>SUM(J366:K366)</f>
        <v>4.9031431268354551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1.2352154257313737</v>
      </c>
      <c r="C367" s="302">
        <v>1.7703892704986197</v>
      </c>
      <c r="D367" s="302">
        <f t="shared" ref="D367:D374" si="121">SUM(B367:C367)</f>
        <v>3.0056046962299936</v>
      </c>
      <c r="E367" s="303"/>
      <c r="F367" s="302">
        <v>2.033478935147814</v>
      </c>
      <c r="G367" s="302">
        <v>2.5628502439513707</v>
      </c>
      <c r="H367" s="302">
        <f t="shared" ref="H367:H374" si="122">SUM(F367:G367)</f>
        <v>4.5963291790991843</v>
      </c>
      <c r="I367" s="303"/>
      <c r="J367" s="302">
        <v>1.9356815670854481</v>
      </c>
      <c r="K367" s="302">
        <v>3.4004190509592456</v>
      </c>
      <c r="L367" s="302">
        <f t="shared" ref="L367:L374" si="123">SUM(J367:K367)</f>
        <v>5.3361006180446937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2.0293628042822558</v>
      </c>
      <c r="C368" s="302">
        <v>3.5435523426055</v>
      </c>
      <c r="D368" s="302">
        <f t="shared" si="121"/>
        <v>5.5729151468877554</v>
      </c>
      <c r="E368" s="303"/>
      <c r="F368" s="302">
        <v>4.011114497000019</v>
      </c>
      <c r="G368" s="302">
        <v>4.8660149164744597</v>
      </c>
      <c r="H368" s="302">
        <f t="shared" si="122"/>
        <v>8.8771294134744778</v>
      </c>
      <c r="I368" s="303"/>
      <c r="J368" s="302">
        <v>3.5374631637563243</v>
      </c>
      <c r="K368" s="302">
        <v>4.6371572513978023</v>
      </c>
      <c r="L368" s="302">
        <f t="shared" si="123"/>
        <v>8.1746204151541271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1.7826026319924302</v>
      </c>
      <c r="C369" s="302">
        <v>0.35799870584977861</v>
      </c>
      <c r="D369" s="302">
        <f t="shared" si="121"/>
        <v>2.1406013378422086</v>
      </c>
      <c r="E369" s="303"/>
      <c r="F369" s="302">
        <v>1.7159788552764805</v>
      </c>
      <c r="G369" s="302">
        <v>0.44754965115000256</v>
      </c>
      <c r="H369" s="302">
        <f t="shared" si="122"/>
        <v>2.1635285064264833</v>
      </c>
      <c r="I369" s="303"/>
      <c r="J369" s="302">
        <v>1.1125093801129458</v>
      </c>
      <c r="K369" s="302">
        <v>0.36654326489234246</v>
      </c>
      <c r="L369" s="302">
        <f t="shared" si="123"/>
        <v>1.4790526450052881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0.58221865557386676</v>
      </c>
      <c r="C370" s="302">
        <v>1.4982632468965782</v>
      </c>
      <c r="D370" s="302">
        <f t="shared" si="121"/>
        <v>2.0804819024704448</v>
      </c>
      <c r="E370" s="303"/>
      <c r="F370" s="302">
        <v>0.95544549008992952</v>
      </c>
      <c r="G370" s="302">
        <v>1.4020721013993467</v>
      </c>
      <c r="H370" s="302">
        <f t="shared" si="122"/>
        <v>2.3575175914892763</v>
      </c>
      <c r="I370" s="303"/>
      <c r="J370" s="302">
        <v>1.5167773352972909</v>
      </c>
      <c r="K370" s="302">
        <v>1.3385577234276262</v>
      </c>
      <c r="L370" s="302">
        <f t="shared" si="123"/>
        <v>2.8553350587249171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1.2828115654744292</v>
      </c>
      <c r="C371" s="302">
        <v>0.8031355174094158</v>
      </c>
      <c r="D371" s="302">
        <f t="shared" si="121"/>
        <v>2.0859470828838451</v>
      </c>
      <c r="E371" s="303"/>
      <c r="F371" s="302">
        <v>1.159117649329249</v>
      </c>
      <c r="G371" s="302">
        <v>0.89062739547036185</v>
      </c>
      <c r="H371" s="302">
        <f t="shared" si="122"/>
        <v>2.0497450447996108</v>
      </c>
      <c r="I371" s="303"/>
      <c r="J371" s="302">
        <v>0.83248761930688986</v>
      </c>
      <c r="K371" s="302">
        <v>1.045743934755371</v>
      </c>
      <c r="L371" s="302">
        <f t="shared" si="123"/>
        <v>1.8782315540622609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0.82841959222621953</v>
      </c>
      <c r="C372" s="302">
        <v>0.46279730646628814</v>
      </c>
      <c r="D372" s="302">
        <f t="shared" si="121"/>
        <v>1.2912168986925077</v>
      </c>
      <c r="E372" s="303"/>
      <c r="F372" s="302">
        <v>0.77584042231768013</v>
      </c>
      <c r="G372" s="302">
        <v>0.52844269050106796</v>
      </c>
      <c r="H372" s="302">
        <f t="shared" si="122"/>
        <v>1.304283112818748</v>
      </c>
      <c r="I372" s="303"/>
      <c r="J372" s="302">
        <v>0.89443128807059424</v>
      </c>
      <c r="K372" s="302">
        <v>0.57839494938777392</v>
      </c>
      <c r="L372" s="302">
        <f t="shared" si="123"/>
        <v>1.472826237458368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3.1227358973061566E-2</v>
      </c>
      <c r="C373" s="302">
        <v>0.19828304049337811</v>
      </c>
      <c r="D373" s="302">
        <f t="shared" si="121"/>
        <v>0.22951039946643967</v>
      </c>
      <c r="E373" s="303"/>
      <c r="F373" s="302">
        <v>4.5433930193203506E-2</v>
      </c>
      <c r="G373" s="302">
        <v>0.19870937207458098</v>
      </c>
      <c r="H373" s="302">
        <f t="shared" si="122"/>
        <v>0.24414330226778447</v>
      </c>
      <c r="I373" s="303"/>
      <c r="J373" s="302">
        <v>5.2208496743874268E-2</v>
      </c>
      <c r="K373" s="302">
        <v>0.17571284265519177</v>
      </c>
      <c r="L373" s="302">
        <f t="shared" si="123"/>
        <v>0.22792133939906603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1.1767893826285789</v>
      </c>
      <c r="C374" s="302">
        <v>1.2735082308773225</v>
      </c>
      <c r="D374" s="302">
        <f t="shared" si="121"/>
        <v>2.4502976135059011</v>
      </c>
      <c r="E374" s="303"/>
      <c r="F374" s="302">
        <v>0.89812688496026427</v>
      </c>
      <c r="G374" s="302">
        <v>1.2074058694942327</v>
      </c>
      <c r="H374" s="302">
        <f t="shared" si="122"/>
        <v>2.1055327544544968</v>
      </c>
      <c r="I374" s="303"/>
      <c r="J374" s="302">
        <v>0.54940892837158517</v>
      </c>
      <c r="K374" s="302">
        <v>0.94836007694425584</v>
      </c>
      <c r="L374" s="302">
        <f t="shared" si="123"/>
        <v>1.497769005315841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11.112473094232538</v>
      </c>
      <c r="C376" s="311">
        <f t="shared" ref="C376:D376" si="124">SUM(C366:C374)</f>
        <v>11.19452690576748</v>
      </c>
      <c r="D376" s="311">
        <f t="shared" si="124"/>
        <v>22.307000000000016</v>
      </c>
      <c r="E376" s="311"/>
      <c r="F376" s="311">
        <f t="shared" ref="F376:H376" si="125">SUM(F366:F374)</f>
        <v>14.340290595517027</v>
      </c>
      <c r="G376" s="311">
        <f t="shared" si="125"/>
        <v>13.650709404483003</v>
      </c>
      <c r="H376" s="311">
        <f t="shared" si="125"/>
        <v>27.991000000000032</v>
      </c>
      <c r="I376" s="311"/>
      <c r="J376" s="311">
        <f t="shared" ref="J376:L376" si="126">SUM(J366:J374)</f>
        <v>13.722756511902951</v>
      </c>
      <c r="K376" s="311">
        <f t="shared" si="126"/>
        <v>14.102243488097068</v>
      </c>
      <c r="L376" s="311">
        <f t="shared" si="126"/>
        <v>27.825000000000021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1.4328062995161497</v>
      </c>
      <c r="C383" s="302">
        <v>1.5738376062116854</v>
      </c>
      <c r="D383" s="302">
        <f>SUM(B383:C383)</f>
        <v>3.0066439057278354</v>
      </c>
      <c r="E383" s="303"/>
      <c r="F383" s="302">
        <v>1.7141242202904661</v>
      </c>
      <c r="G383" s="302">
        <v>0.92225032903063764</v>
      </c>
      <c r="H383" s="302">
        <f>SUM(F383:G383)</f>
        <v>2.6363745493211037</v>
      </c>
      <c r="I383" s="303"/>
      <c r="J383" s="302">
        <v>2.0008551656164206</v>
      </c>
      <c r="K383" s="302">
        <v>0.98404016898954683</v>
      </c>
      <c r="L383" s="302">
        <f>SUM(J383:K383)</f>
        <v>2.9848953346059677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1.7648704253888523</v>
      </c>
      <c r="C384" s="302">
        <v>2.8774281432145088</v>
      </c>
      <c r="D384" s="302">
        <f t="shared" ref="D384:D391" si="127">SUM(B384:C384)</f>
        <v>4.6422985686033611</v>
      </c>
      <c r="E384" s="303"/>
      <c r="F384" s="302">
        <v>2.4120742735117111</v>
      </c>
      <c r="G384" s="302">
        <v>1.5403274908136522</v>
      </c>
      <c r="H384" s="302">
        <f t="shared" ref="H384:H391" si="128">SUM(F384:G384)</f>
        <v>3.9524017643253631</v>
      </c>
      <c r="I384" s="303"/>
      <c r="J384" s="302">
        <v>2.5917448476742684</v>
      </c>
      <c r="K384" s="302">
        <v>1.8895996148452652</v>
      </c>
      <c r="L384" s="302">
        <f t="shared" ref="L384:L391" si="129">SUM(J384:K384)</f>
        <v>4.4813444625195338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1.5008948840515308</v>
      </c>
      <c r="C385" s="302">
        <v>1.3741591768877652</v>
      </c>
      <c r="D385" s="302">
        <f t="shared" si="127"/>
        <v>2.8750540609392958</v>
      </c>
      <c r="E385" s="303"/>
      <c r="F385" s="302">
        <v>2.089754632235262</v>
      </c>
      <c r="G385" s="302">
        <v>0.84486684568948156</v>
      </c>
      <c r="H385" s="302">
        <f t="shared" si="128"/>
        <v>2.9346214779247437</v>
      </c>
      <c r="I385" s="303"/>
      <c r="J385" s="302">
        <v>2.0510687316956933</v>
      </c>
      <c r="K385" s="302">
        <v>0.92328663684514001</v>
      </c>
      <c r="L385" s="302">
        <f t="shared" si="129"/>
        <v>2.9743553685408335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1.5340759435722897</v>
      </c>
      <c r="C386" s="302">
        <v>0.28890307708091378</v>
      </c>
      <c r="D386" s="302">
        <f t="shared" si="127"/>
        <v>1.8229790206532035</v>
      </c>
      <c r="E386" s="303"/>
      <c r="F386" s="302">
        <v>1.4000096901073666</v>
      </c>
      <c r="G386" s="302">
        <v>0.14942798366884649</v>
      </c>
      <c r="H386" s="302">
        <f t="shared" si="128"/>
        <v>1.5494376737762132</v>
      </c>
      <c r="I386" s="303"/>
      <c r="J386" s="302">
        <v>1.232600217138051</v>
      </c>
      <c r="K386" s="302">
        <v>0.15386625890937344</v>
      </c>
      <c r="L386" s="302">
        <f t="shared" si="129"/>
        <v>1.3864664760474246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0.37008038720613717</v>
      </c>
      <c r="C387" s="302">
        <v>0.9458527539958953</v>
      </c>
      <c r="D387" s="302">
        <f t="shared" si="127"/>
        <v>1.3159331412020325</v>
      </c>
      <c r="E387" s="303"/>
      <c r="F387" s="302">
        <v>0.46876303459042867</v>
      </c>
      <c r="G387" s="302">
        <v>0.43955456367493079</v>
      </c>
      <c r="H387" s="302">
        <f t="shared" si="128"/>
        <v>0.90831759826535952</v>
      </c>
      <c r="I387" s="303"/>
      <c r="J387" s="302">
        <v>0.75330437848359022</v>
      </c>
      <c r="K387" s="302">
        <v>0.50618935844581714</v>
      </c>
      <c r="L387" s="302">
        <f t="shared" si="129"/>
        <v>1.2594937369294072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4.472937068832044</v>
      </c>
      <c r="C388" s="302">
        <v>1.2201077002390368</v>
      </c>
      <c r="D388" s="302">
        <f t="shared" si="127"/>
        <v>5.693044769071081</v>
      </c>
      <c r="E388" s="303"/>
      <c r="F388" s="302">
        <v>6.1437245569032966</v>
      </c>
      <c r="G388" s="302">
        <v>0.849044548851144</v>
      </c>
      <c r="H388" s="302">
        <f t="shared" si="128"/>
        <v>6.9927691057544408</v>
      </c>
      <c r="I388" s="303"/>
      <c r="J388" s="302">
        <v>5.3665723747371148</v>
      </c>
      <c r="K388" s="302">
        <v>0.83701793874896213</v>
      </c>
      <c r="L388" s="302">
        <f t="shared" si="129"/>
        <v>6.2035903134860773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0.95923739703748656</v>
      </c>
      <c r="C389" s="302">
        <v>0.71960937427964322</v>
      </c>
      <c r="D389" s="302">
        <f t="shared" si="127"/>
        <v>1.6788467713171298</v>
      </c>
      <c r="E389" s="303"/>
      <c r="F389" s="302">
        <v>0.64147157106008268</v>
      </c>
      <c r="G389" s="302">
        <v>0.30640874111549088</v>
      </c>
      <c r="H389" s="302">
        <f t="shared" si="128"/>
        <v>0.94788031217557356</v>
      </c>
      <c r="I389" s="303"/>
      <c r="J389" s="302">
        <v>0.64233287118276605</v>
      </c>
      <c r="K389" s="302">
        <v>0.27059438183554063</v>
      </c>
      <c r="L389" s="302">
        <f t="shared" si="129"/>
        <v>0.91292725301830668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0.20390506641878753</v>
      </c>
      <c r="C390" s="302">
        <v>0.50574775543336892</v>
      </c>
      <c r="D390" s="302">
        <f t="shared" si="127"/>
        <v>0.7096528218521565</v>
      </c>
      <c r="E390" s="303"/>
      <c r="F390" s="302">
        <v>0.22942491152213965</v>
      </c>
      <c r="G390" s="302">
        <v>0.26358162347614406</v>
      </c>
      <c r="H390" s="302">
        <f t="shared" si="128"/>
        <v>0.49300653499828373</v>
      </c>
      <c r="I390" s="303"/>
      <c r="J390" s="302">
        <v>0.31845497582391563</v>
      </c>
      <c r="K390" s="302">
        <v>0.22174031287941454</v>
      </c>
      <c r="L390" s="302">
        <f t="shared" si="129"/>
        <v>0.54019528870333011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0.91684426569650224</v>
      </c>
      <c r="C391" s="302">
        <v>0.96270267493743789</v>
      </c>
      <c r="D391" s="302">
        <f t="shared" si="127"/>
        <v>1.87954694063394</v>
      </c>
      <c r="E391" s="303"/>
      <c r="F391" s="302">
        <v>0.69378002192906418</v>
      </c>
      <c r="G391" s="302">
        <v>0.4764109615298448</v>
      </c>
      <c r="H391" s="302">
        <f t="shared" si="128"/>
        <v>1.170190983458909</v>
      </c>
      <c r="I391" s="303"/>
      <c r="J391" s="302">
        <v>0.45480452168968544</v>
      </c>
      <c r="K391" s="302">
        <v>0.47392724445943668</v>
      </c>
      <c r="L391" s="302">
        <f t="shared" si="129"/>
        <v>0.92873176614912212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13.155651737719781</v>
      </c>
      <c r="C393" s="311">
        <f t="shared" ref="C393:D393" si="130">SUM(C383:C391)</f>
        <v>10.468348262280255</v>
      </c>
      <c r="D393" s="311">
        <f t="shared" si="130"/>
        <v>23.624000000000034</v>
      </c>
      <c r="E393" s="311"/>
      <c r="F393" s="311">
        <f t="shared" ref="F393:H393" si="131">SUM(F383:F391)</f>
        <v>15.793126912149816</v>
      </c>
      <c r="G393" s="311">
        <f t="shared" si="131"/>
        <v>5.7918730878501723</v>
      </c>
      <c r="H393" s="311">
        <f t="shared" si="131"/>
        <v>21.584999999999987</v>
      </c>
      <c r="I393" s="311"/>
      <c r="J393" s="311">
        <f t="shared" ref="J393:L393" si="132">SUM(J383:J391)</f>
        <v>15.411738084041502</v>
      </c>
      <c r="K393" s="311">
        <f t="shared" si="132"/>
        <v>6.2602619159584973</v>
      </c>
      <c r="L393" s="311">
        <f t="shared" si="132"/>
        <v>21.672000000000004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 xml:space="preserve">Industry and Occupation Table 2  Occupation composition (SOC2020) by employment status, 2015-2035, Norfolk and Suffolk 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56.926950952976973</v>
      </c>
      <c r="C9" s="249">
        <f t="shared" ref="C9:D9" si="0">SUM(C26,C43,C60,C77,C94,C111,C128,C145,C162,C179,C196,C213,C230,C247,C264,C281,C298,C315,C332,C349,C366,C383)</f>
        <v>8.70393352051995</v>
      </c>
      <c r="D9" s="249">
        <f t="shared" si="0"/>
        <v>14.512423087399201</v>
      </c>
      <c r="E9" s="249">
        <f>SUM(B9:D9)</f>
        <v>80.143307560896119</v>
      </c>
      <c r="F9" s="238"/>
      <c r="G9" s="249">
        <f>SUM(G26,G43,G60,G77,G94,G111,G128,G145,G162,G179,G196,G213,G230,G247,G264,G281,G298,G315,G332,G349,G366,G383)</f>
        <v>60.61244928418229</v>
      </c>
      <c r="H9" s="249">
        <f t="shared" ref="H9:I9" si="1">SUM(H26,H43,H60,H77,H94,H111,H128,H145,H162,H179,H196,H213,H230,H247,H264,H281,H298,H315,H332,H349,H366,H383)</f>
        <v>12.993189212992821</v>
      </c>
      <c r="I9" s="249">
        <f t="shared" si="1"/>
        <v>15.017229621338371</v>
      </c>
      <c r="J9" s="249">
        <f>SUM(G9:I9)</f>
        <v>88.62286811851348</v>
      </c>
      <c r="K9" s="238"/>
      <c r="L9" s="249">
        <f>SUM(L26,L43,L60,L77,L94,L111,L128,L145,L162,L179,L196,L213,L230,L247,L264,L281,L298,L315,L332,L349,L366,L383)</f>
        <v>60.856330049006864</v>
      </c>
      <c r="M9" s="249">
        <f t="shared" ref="M9:N9" si="2">SUM(M26,M43,M60,M77,M94,M111,M128,M145,M162,M179,M196,M213,M230,M247,M264,M281,M298,M315,M332,M349,M366,M383)</f>
        <v>15.970954126846758</v>
      </c>
      <c r="N9" s="249">
        <f t="shared" si="2"/>
        <v>16.780824564358831</v>
      </c>
      <c r="O9" s="249">
        <f>SUM(L9:N9)</f>
        <v>93.608108740212458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95.629385039242621</v>
      </c>
      <c r="C10" s="249">
        <f t="shared" si="3"/>
        <v>27.391592808369541</v>
      </c>
      <c r="D10" s="249">
        <f t="shared" si="3"/>
        <v>19.622420541939192</v>
      </c>
      <c r="E10" s="249">
        <f t="shared" ref="E10:E17" si="4">SUM(B10:D10)</f>
        <v>142.64339838955135</v>
      </c>
      <c r="F10" s="238"/>
      <c r="G10" s="249">
        <f t="shared" ref="G10:I10" si="5">SUM(G27,G44,G61,G78,G95,G112,G129,G146,G163,G180,G197,G214,G231,G248,G265,G282,G299,G316,G333,G350,G367,G384)</f>
        <v>112.44740806544083</v>
      </c>
      <c r="H10" s="249">
        <f t="shared" si="5"/>
        <v>36.146302514233177</v>
      </c>
      <c r="I10" s="249">
        <f t="shared" si="5"/>
        <v>18.38655485535552</v>
      </c>
      <c r="J10" s="249">
        <f t="shared" ref="J10:J17" si="6">SUM(G10:I10)</f>
        <v>166.98026543502951</v>
      </c>
      <c r="K10" s="238"/>
      <c r="L10" s="249">
        <f t="shared" ref="L10:N10" si="7">SUM(L27,L44,L61,L78,L95,L112,L129,L146,L163,L180,L197,L214,L231,L248,L265,L282,L299,L316,L333,L350,L367,L384)</f>
        <v>138.21867159548034</v>
      </c>
      <c r="M10" s="249">
        <f t="shared" si="7"/>
        <v>43.87204305988223</v>
      </c>
      <c r="N10" s="249">
        <f t="shared" si="7"/>
        <v>19.04094810080711</v>
      </c>
      <c r="O10" s="249">
        <f t="shared" ref="O10:O17" si="8">SUM(L10:N10)</f>
        <v>201.13166275616967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61.584354047564119</v>
      </c>
      <c r="C11" s="249">
        <f t="shared" si="3"/>
        <v>17.7655114208345</v>
      </c>
      <c r="D11" s="249">
        <f t="shared" si="3"/>
        <v>15.42499991549831</v>
      </c>
      <c r="E11" s="249">
        <f t="shared" si="4"/>
        <v>94.774865383896923</v>
      </c>
      <c r="F11" s="238"/>
      <c r="G11" s="249">
        <f t="shared" ref="G11:I11" si="9">SUM(G28,G45,G62,G79,G96,G113,G130,G147,G164,G181,G198,G215,G232,G249,G266,G283,G300,G317,G334,G351,G368,G385)</f>
        <v>68.933662435258071</v>
      </c>
      <c r="H11" s="249">
        <f t="shared" si="9"/>
        <v>21.46617683075112</v>
      </c>
      <c r="I11" s="249">
        <f t="shared" si="9"/>
        <v>15.862324690856607</v>
      </c>
      <c r="J11" s="249">
        <f t="shared" si="6"/>
        <v>106.26216395686581</v>
      </c>
      <c r="K11" s="238"/>
      <c r="L11" s="249">
        <f t="shared" ref="L11:N11" si="10">SUM(L28,L45,L62,L79,L96,L113,L130,L147,L164,L181,L198,L215,L232,L249,L266,L283,L300,L317,L334,L351,L368,L385)</f>
        <v>78.603867796460989</v>
      </c>
      <c r="M11" s="249">
        <f t="shared" si="10"/>
        <v>27.45886932365541</v>
      </c>
      <c r="N11" s="249">
        <f t="shared" si="10"/>
        <v>16.660245141144806</v>
      </c>
      <c r="O11" s="249">
        <f t="shared" si="8"/>
        <v>122.72298226126119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45.98133856254578</v>
      </c>
      <c r="C12" s="249">
        <f t="shared" si="3"/>
        <v>37.745999096629589</v>
      </c>
      <c r="D12" s="249">
        <f t="shared" si="3"/>
        <v>4.2638423360703364</v>
      </c>
      <c r="E12" s="249">
        <f t="shared" si="4"/>
        <v>87.991179995245702</v>
      </c>
      <c r="F12" s="238"/>
      <c r="G12" s="249">
        <f t="shared" ref="G12:I12" si="11">SUM(G29,G46,G63,G80,G97,G114,G131,G148,G165,G182,G199,G216,G233,G250,G267,G284,G301,G318,G335,G352,G369,G386)</f>
        <v>44.346427010601097</v>
      </c>
      <c r="H12" s="249">
        <f t="shared" si="11"/>
        <v>35.876374842833876</v>
      </c>
      <c r="I12" s="249">
        <f t="shared" si="11"/>
        <v>3.5607659762677706</v>
      </c>
      <c r="J12" s="249">
        <f t="shared" si="6"/>
        <v>83.783567829702747</v>
      </c>
      <c r="K12" s="238"/>
      <c r="L12" s="249">
        <f t="shared" ref="L12:N12" si="12">SUM(L29,L46,L63,L80,L97,L114,L131,L148,L165,L182,L199,L216,L233,L250,L267,L284,L301,L318,L335,L352,L369,L386)</f>
        <v>43.408257458673262</v>
      </c>
      <c r="M12" s="249">
        <f t="shared" si="12"/>
        <v>31.40396252986239</v>
      </c>
      <c r="N12" s="249">
        <f t="shared" si="12"/>
        <v>3.2553030429959025</v>
      </c>
      <c r="O12" s="249">
        <f t="shared" si="8"/>
        <v>78.06752303153155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51.001086403116894</v>
      </c>
      <c r="C13" s="249">
        <f t="shared" si="3"/>
        <v>9.0693367222622978</v>
      </c>
      <c r="D13" s="249">
        <f t="shared" si="3"/>
        <v>29.632818690422301</v>
      </c>
      <c r="E13" s="249">
        <f t="shared" si="4"/>
        <v>89.703241815801491</v>
      </c>
      <c r="F13" s="238"/>
      <c r="G13" s="249">
        <f t="shared" ref="G13:I13" si="13">SUM(G30,G47,G64,G81,G98,G115,G132,G149,G166,G183,G200,G217,G234,G251,G268,G285,G302,G319,G336,G353,G370,G387)</f>
        <v>38.747867166487197</v>
      </c>
      <c r="H13" s="249">
        <f t="shared" si="13"/>
        <v>7.2311391185786897</v>
      </c>
      <c r="I13" s="249">
        <f t="shared" si="13"/>
        <v>23.051921475053565</v>
      </c>
      <c r="J13" s="249">
        <f t="shared" si="6"/>
        <v>69.030927760119454</v>
      </c>
      <c r="K13" s="238"/>
      <c r="L13" s="249">
        <f t="shared" ref="L13:N13" si="14">SUM(L30,L47,L64,L81,L98,L115,L132,L149,L166,L183,L200,L217,L234,L251,L268,L285,L302,L319,L336,L353,L370,L387)</f>
        <v>33.77425709457998</v>
      </c>
      <c r="M13" s="249">
        <f t="shared" si="14"/>
        <v>8.9995218789690554</v>
      </c>
      <c r="N13" s="249">
        <f t="shared" si="14"/>
        <v>26.247182298222018</v>
      </c>
      <c r="O13" s="249">
        <f t="shared" si="8"/>
        <v>69.020961271771057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33.090727689646656</v>
      </c>
      <c r="C14" s="249">
        <f t="shared" si="3"/>
        <v>34.011729443366292</v>
      </c>
      <c r="D14" s="249">
        <f t="shared" si="3"/>
        <v>8.1581832023384298</v>
      </c>
      <c r="E14" s="249">
        <f t="shared" si="4"/>
        <v>75.260640335351383</v>
      </c>
      <c r="F14" s="238"/>
      <c r="G14" s="249">
        <f t="shared" ref="G14:I14" si="15">SUM(G31,G48,G65,G82,G99,G116,G133,G150,G167,G184,G201,G218,G235,G252,G269,G286,G303,G320,G337,G354,G371,G388)</f>
        <v>31.443374277816186</v>
      </c>
      <c r="H14" s="249">
        <f t="shared" si="15"/>
        <v>34.988361346097001</v>
      </c>
      <c r="I14" s="249">
        <f t="shared" si="15"/>
        <v>10.436801939719071</v>
      </c>
      <c r="J14" s="249">
        <f t="shared" si="6"/>
        <v>76.868537563632259</v>
      </c>
      <c r="K14" s="238"/>
      <c r="L14" s="249">
        <f t="shared" ref="L14:N14" si="16">SUM(L31,L48,L65,L82,L99,L116,L133,L150,L167,L184,L201,L218,L235,L252,L269,L286,L303,L320,L337,L354,L371,L388)</f>
        <v>37.668363348868368</v>
      </c>
      <c r="M14" s="249">
        <f t="shared" si="16"/>
        <v>35.470244664618733</v>
      </c>
      <c r="N14" s="249">
        <f t="shared" si="16"/>
        <v>12.380249951852273</v>
      </c>
      <c r="O14" s="249">
        <f t="shared" si="8"/>
        <v>85.518857965339379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23.402515720404828</v>
      </c>
      <c r="C15" s="249">
        <f t="shared" si="3"/>
        <v>39.789081943214804</v>
      </c>
      <c r="D15" s="249">
        <f t="shared" si="3"/>
        <v>5.2443165413171267</v>
      </c>
      <c r="E15" s="249">
        <f t="shared" si="4"/>
        <v>68.435914204936765</v>
      </c>
      <c r="F15" s="238"/>
      <c r="G15" s="249">
        <f t="shared" ref="G15:I15" si="17">SUM(G32,G49,G66,G83,G100,G117,G134,G151,G168,G185,G202,G219,G236,G253,G270,G287,G304,G321,G338,G355,G372,G389)</f>
        <v>20.396903457512792</v>
      </c>
      <c r="H15" s="249">
        <f t="shared" si="17"/>
        <v>36.82429413831089</v>
      </c>
      <c r="I15" s="249">
        <f t="shared" si="17"/>
        <v>3.4170329589267605</v>
      </c>
      <c r="J15" s="249">
        <f t="shared" si="6"/>
        <v>60.638230554750443</v>
      </c>
      <c r="K15" s="238"/>
      <c r="L15" s="249">
        <f t="shared" ref="L15:N15" si="18">SUM(L32,L49,L66,L83,L100,L117,L134,L151,L168,L185,L202,L219,L236,L253,L270,L287,L304,L321,L338,L355,L372,L389)</f>
        <v>20.275275329203517</v>
      </c>
      <c r="M15" s="249">
        <f t="shared" si="18"/>
        <v>38.49410503917742</v>
      </c>
      <c r="N15" s="249">
        <f t="shared" si="18"/>
        <v>2.7792520834352352</v>
      </c>
      <c r="O15" s="249">
        <f t="shared" si="8"/>
        <v>61.548632451816175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38.765394106560819</v>
      </c>
      <c r="C16" s="249">
        <f t="shared" si="3"/>
        <v>6.6504000049959933</v>
      </c>
      <c r="D16" s="249">
        <f t="shared" si="3"/>
        <v>7.5892879067153025</v>
      </c>
      <c r="E16" s="249">
        <f t="shared" si="4"/>
        <v>53.00508201827212</v>
      </c>
      <c r="F16" s="238"/>
      <c r="G16" s="249">
        <f t="shared" ref="G16:I16" si="19">SUM(G33,G50,G67,G84,G101,G118,G135,G152,G169,G186,G203,G220,G237,G254,G271,G288,G305,G322,G339,G356,G373,G390)</f>
        <v>31.041793609379084</v>
      </c>
      <c r="H16" s="249">
        <f t="shared" si="19"/>
        <v>7.2580005442130124</v>
      </c>
      <c r="I16" s="249">
        <f t="shared" si="19"/>
        <v>9.0297591388161109</v>
      </c>
      <c r="J16" s="249">
        <f t="shared" si="6"/>
        <v>47.329553292408207</v>
      </c>
      <c r="K16" s="238"/>
      <c r="L16" s="249">
        <f t="shared" ref="L16:N16" si="20">SUM(L33,L50,L67,L84,L101,L118,L135,L152,L169,L186,L203,L220,L237,L254,L271,L288,L305,L322,L339,L356,L373,L390)</f>
        <v>28.612622574220183</v>
      </c>
      <c r="M16" s="249">
        <f t="shared" si="20"/>
        <v>8.9151654213666376</v>
      </c>
      <c r="N16" s="249">
        <f t="shared" si="20"/>
        <v>11.773651553866449</v>
      </c>
      <c r="O16" s="249">
        <f t="shared" si="8"/>
        <v>49.301439549453271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39.929717410885978</v>
      </c>
      <c r="C17" s="249">
        <f t="shared" si="3"/>
        <v>57.268774322960695</v>
      </c>
      <c r="D17" s="249">
        <f t="shared" si="3"/>
        <v>5.5268785622015146</v>
      </c>
      <c r="E17" s="249">
        <f t="shared" si="4"/>
        <v>102.7253702960482</v>
      </c>
      <c r="F17" s="238"/>
      <c r="G17" s="249">
        <f t="shared" ref="G17:I17" si="21">SUM(G34,G51,G68,G85,G102,G119,G136,G153,G170,G187,G204,G221,G238,G255,G272,G289,G306,G323,G340,G357,G374,G391)</f>
        <v>31.21331883267921</v>
      </c>
      <c r="H17" s="249">
        <f t="shared" si="21"/>
        <v>53.467802974683671</v>
      </c>
      <c r="I17" s="249">
        <f t="shared" si="21"/>
        <v>4.4147636816154376</v>
      </c>
      <c r="J17" s="249">
        <f t="shared" si="6"/>
        <v>89.095885488978325</v>
      </c>
      <c r="K17" s="238"/>
      <c r="L17" s="249">
        <f t="shared" ref="L17:N17" si="22">SUM(L34,L51,L68,L85,L102,L119,L136,L153,L170,L187,L204,L221,L238,L255,L272,L289,L306,L323,L340,L357,L374,L391)</f>
        <v>33.957056071534183</v>
      </c>
      <c r="M17" s="249">
        <f t="shared" si="22"/>
        <v>47.963407557762118</v>
      </c>
      <c r="N17" s="249">
        <f t="shared" si="22"/>
        <v>5.9193683431491593</v>
      </c>
      <c r="O17" s="249">
        <f t="shared" si="8"/>
        <v>87.839831972445467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446.3114699329447</v>
      </c>
      <c r="C19" s="247">
        <f t="shared" ref="C19:O19" si="23">SUM(C9:C17)</f>
        <v>238.39635928315363</v>
      </c>
      <c r="D19" s="247">
        <f t="shared" si="23"/>
        <v>109.97517078390172</v>
      </c>
      <c r="E19" s="247">
        <f t="shared" si="23"/>
        <v>794.68300000000022</v>
      </c>
      <c r="F19" s="247"/>
      <c r="G19" s="247">
        <f t="shared" si="23"/>
        <v>439.18320413935669</v>
      </c>
      <c r="H19" s="247">
        <f t="shared" si="23"/>
        <v>246.25164152269426</v>
      </c>
      <c r="I19" s="247">
        <f t="shared" si="23"/>
        <v>103.1771543379492</v>
      </c>
      <c r="J19" s="247">
        <f t="shared" si="23"/>
        <v>788.61200000000019</v>
      </c>
      <c r="K19" s="247"/>
      <c r="L19" s="247">
        <f t="shared" si="23"/>
        <v>475.37470131802769</v>
      </c>
      <c r="M19" s="247">
        <f t="shared" si="23"/>
        <v>258.5482736021408</v>
      </c>
      <c r="N19" s="247">
        <f t="shared" si="23"/>
        <v>114.83702507983179</v>
      </c>
      <c r="O19" s="247">
        <f t="shared" si="23"/>
        <v>848.76000000000022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0.75163569845270861</v>
      </c>
      <c r="C26" s="302">
        <v>0.18668522400866744</v>
      </c>
      <c r="D26" s="302">
        <v>0.13005606328372421</v>
      </c>
      <c r="E26" s="302">
        <f>SUM(B26:D26)</f>
        <v>1.0683769857451002</v>
      </c>
      <c r="F26" s="303"/>
      <c r="G26" s="302">
        <v>0.68386102997529896</v>
      </c>
      <c r="H26" s="302">
        <v>0.1374336281894831</v>
      </c>
      <c r="I26" s="302">
        <v>3.2278806150287873E-2</v>
      </c>
      <c r="J26" s="302">
        <f>SUM(G26:I26)</f>
        <v>0.85357346431506997</v>
      </c>
      <c r="K26" s="303"/>
      <c r="L26" s="302">
        <v>0.83342879140873127</v>
      </c>
      <c r="M26" s="302">
        <v>9.5607848256996239E-2</v>
      </c>
      <c r="N26" s="302">
        <v>2.796011153822401E-2</v>
      </c>
      <c r="O26" s="302">
        <f>SUM(L26:N26)</f>
        <v>0.95699675120395145</v>
      </c>
    </row>
    <row r="27" spans="1:15" s="236" customFormat="1" x14ac:dyDescent="0.2">
      <c r="A27" s="237" t="str">
        <f>name!E$5</f>
        <v>Professional occupations</v>
      </c>
      <c r="B27" s="302">
        <v>0.575262776974927</v>
      </c>
      <c r="C27" s="302">
        <v>0.12631543650939181</v>
      </c>
      <c r="D27" s="302">
        <v>4.0455798021520252E-2</v>
      </c>
      <c r="E27" s="302">
        <f t="shared" ref="E27:E34" si="24">SUM(B27:D27)</f>
        <v>0.74203401150583903</v>
      </c>
      <c r="F27" s="303"/>
      <c r="G27" s="302">
        <v>0.71764305310972454</v>
      </c>
      <c r="H27" s="302">
        <v>0.11454979392715649</v>
      </c>
      <c r="I27" s="302">
        <v>5.4657607217761927E-3</v>
      </c>
      <c r="J27" s="302">
        <f t="shared" ref="J27:J34" si="25">SUM(G27:I27)</f>
        <v>0.83765860775865719</v>
      </c>
      <c r="K27" s="303"/>
      <c r="L27" s="302">
        <v>0.99123795386772962</v>
      </c>
      <c r="M27" s="302">
        <v>0.11332416491040252</v>
      </c>
      <c r="N27" s="302">
        <v>1.2663323739905167E-2</v>
      </c>
      <c r="O27" s="302">
        <f t="shared" ref="O27:O34" si="26">SUM(L27:N27)</f>
        <v>1.1172254425180372</v>
      </c>
    </row>
    <row r="28" spans="1:15" s="236" customFormat="1" x14ac:dyDescent="0.2">
      <c r="A28" s="237" t="str">
        <f>name!E$6</f>
        <v>Associate professional occupations</v>
      </c>
      <c r="B28" s="302">
        <v>0.39523259327660221</v>
      </c>
      <c r="C28" s="302">
        <v>0.12729102448803875</v>
      </c>
      <c r="D28" s="302">
        <v>1.5533232504351509E-2</v>
      </c>
      <c r="E28" s="302">
        <f t="shared" si="24"/>
        <v>0.53805685026899241</v>
      </c>
      <c r="F28" s="303"/>
      <c r="G28" s="302">
        <v>0.43786535216142664</v>
      </c>
      <c r="H28" s="302">
        <v>9.7668966595703816E-2</v>
      </c>
      <c r="I28" s="302">
        <v>3.7706885302631631E-3</v>
      </c>
      <c r="J28" s="302">
        <f t="shared" si="25"/>
        <v>0.53930500728739361</v>
      </c>
      <c r="K28" s="303"/>
      <c r="L28" s="302">
        <v>0.50581449251088173</v>
      </c>
      <c r="M28" s="302">
        <v>8.7638259884079014E-2</v>
      </c>
      <c r="N28" s="302">
        <v>6.1540369786047804E-3</v>
      </c>
      <c r="O28" s="302">
        <f t="shared" si="26"/>
        <v>0.59960678937356549</v>
      </c>
    </row>
    <row r="29" spans="1:15" s="236" customFormat="1" x14ac:dyDescent="0.2">
      <c r="A29" s="237" t="str">
        <f>name!E$7</f>
        <v>Administrative and secretarial occupations</v>
      </c>
      <c r="B29" s="302">
        <v>0.30815135920834141</v>
      </c>
      <c r="C29" s="302">
        <v>0.741351732729993</v>
      </c>
      <c r="D29" s="302">
        <v>1.5053618128300347E-2</v>
      </c>
      <c r="E29" s="302">
        <f t="shared" si="24"/>
        <v>1.0645567100666347</v>
      </c>
      <c r="F29" s="303"/>
      <c r="G29" s="302">
        <v>0.33934878250496991</v>
      </c>
      <c r="H29" s="302">
        <v>0.53772747674328669</v>
      </c>
      <c r="I29" s="302">
        <v>1.0710554331184464E-2</v>
      </c>
      <c r="J29" s="302">
        <f t="shared" si="25"/>
        <v>0.88778681357944111</v>
      </c>
      <c r="K29" s="303"/>
      <c r="L29" s="302">
        <v>0.22568779273895204</v>
      </c>
      <c r="M29" s="302">
        <v>0.2882132174805706</v>
      </c>
      <c r="N29" s="302">
        <v>4.5433526096763707E-3</v>
      </c>
      <c r="O29" s="302">
        <f t="shared" si="26"/>
        <v>0.51844436282919903</v>
      </c>
    </row>
    <row r="30" spans="1:15" s="236" customFormat="1" x14ac:dyDescent="0.2">
      <c r="A30" s="237" t="str">
        <f>name!E$8</f>
        <v>Skilled trades occupations</v>
      </c>
      <c r="B30" s="302">
        <v>4.0242313788379631</v>
      </c>
      <c r="C30" s="302">
        <v>1.4274039420874103</v>
      </c>
      <c r="D30" s="302">
        <v>4.2181608600342155</v>
      </c>
      <c r="E30" s="302">
        <f t="shared" si="24"/>
        <v>9.6697961809595885</v>
      </c>
      <c r="F30" s="303"/>
      <c r="G30" s="302">
        <v>2.8668696406154863</v>
      </c>
      <c r="H30" s="302">
        <v>0.42478846396038339</v>
      </c>
      <c r="I30" s="302">
        <v>0.626881043064489</v>
      </c>
      <c r="J30" s="302">
        <f>SUM(G30:I30)</f>
        <v>3.9185391476403586</v>
      </c>
      <c r="K30" s="303"/>
      <c r="L30" s="302">
        <v>2.9773051193967159</v>
      </c>
      <c r="M30" s="302">
        <v>0.36553096720704181</v>
      </c>
      <c r="N30" s="302">
        <v>0.60408595979660662</v>
      </c>
      <c r="O30" s="302">
        <f t="shared" si="26"/>
        <v>3.9469220464003643</v>
      </c>
    </row>
    <row r="31" spans="1:15" s="236" customFormat="1" x14ac:dyDescent="0.2">
      <c r="A31" s="237" t="str">
        <f>name!E$9</f>
        <v>Caring, leisure and other service occupations</v>
      </c>
      <c r="B31" s="302">
        <v>0.45448794476193088</v>
      </c>
      <c r="C31" s="302">
        <v>0.29500724006715534</v>
      </c>
      <c r="D31" s="302">
        <v>2.1786997155790563E-2</v>
      </c>
      <c r="E31" s="302">
        <f t="shared" si="24"/>
        <v>0.77128218198487686</v>
      </c>
      <c r="F31" s="303"/>
      <c r="G31" s="302">
        <v>0.38902672493715679</v>
      </c>
      <c r="H31" s="302">
        <v>0.18596459191193315</v>
      </c>
      <c r="I31" s="302">
        <v>7.6387057930347455E-3</v>
      </c>
      <c r="J31" s="302">
        <f t="shared" si="25"/>
        <v>0.5826300226421246</v>
      </c>
      <c r="K31" s="303"/>
      <c r="L31" s="302">
        <v>0.43052766033547124</v>
      </c>
      <c r="M31" s="302">
        <v>8.8501175962472853E-2</v>
      </c>
      <c r="N31" s="302">
        <v>5.602977005355057E-3</v>
      </c>
      <c r="O31" s="302">
        <f t="shared" si="26"/>
        <v>0.52463181330329911</v>
      </c>
    </row>
    <row r="32" spans="1:15" s="236" customFormat="1" x14ac:dyDescent="0.2">
      <c r="A32" s="237" t="str">
        <f>name!E$10</f>
        <v>Sales and customer service occupations</v>
      </c>
      <c r="B32" s="302">
        <v>0.1676864909781802</v>
      </c>
      <c r="C32" s="302">
        <v>0.22168606458331919</v>
      </c>
      <c r="D32" s="302">
        <v>3.6869628762637052E-2</v>
      </c>
      <c r="E32" s="302">
        <f t="shared" si="24"/>
        <v>0.42624218432413646</v>
      </c>
      <c r="F32" s="303"/>
      <c r="G32" s="302">
        <v>0.1444184946929816</v>
      </c>
      <c r="H32" s="302">
        <v>0.13045297402334746</v>
      </c>
      <c r="I32" s="302">
        <v>6.3001161051841406E-3</v>
      </c>
      <c r="J32" s="302">
        <f t="shared" si="25"/>
        <v>0.28117158482151322</v>
      </c>
      <c r="K32" s="303"/>
      <c r="L32" s="302">
        <v>0.15537613704969833</v>
      </c>
      <c r="M32" s="302">
        <v>6.6931159620893535E-2</v>
      </c>
      <c r="N32" s="302">
        <v>3.7782203894959863E-3</v>
      </c>
      <c r="O32" s="302">
        <f t="shared" si="26"/>
        <v>0.22608551706008784</v>
      </c>
    </row>
    <row r="33" spans="1:15" s="236" customFormat="1" x14ac:dyDescent="0.2">
      <c r="A33" s="237" t="str">
        <f>name!E$11</f>
        <v>Process, plant and machine operatives</v>
      </c>
      <c r="B33" s="302">
        <v>0.97313724067905383</v>
      </c>
      <c r="C33" s="302">
        <v>0.25527664495395663</v>
      </c>
      <c r="D33" s="302">
        <v>8.9796685199471683E-3</v>
      </c>
      <c r="E33" s="302">
        <f t="shared" si="24"/>
        <v>1.2373935541529577</v>
      </c>
      <c r="F33" s="303"/>
      <c r="G33" s="302">
        <v>0.60151663214945306</v>
      </c>
      <c r="H33" s="302">
        <v>8.3421889871956298E-2</v>
      </c>
      <c r="I33" s="302">
        <v>1.5288282753005472E-3</v>
      </c>
      <c r="J33" s="302">
        <f t="shared" si="25"/>
        <v>0.68646735029670991</v>
      </c>
      <c r="K33" s="303"/>
      <c r="L33" s="302">
        <v>0.47324167653978938</v>
      </c>
      <c r="M33" s="302">
        <v>9.3022753830492147E-2</v>
      </c>
      <c r="N33" s="302">
        <v>7.053178030737523E-3</v>
      </c>
      <c r="O33" s="302">
        <f t="shared" si="26"/>
        <v>0.57331760840101909</v>
      </c>
    </row>
    <row r="34" spans="1:15" s="236" customFormat="1" x14ac:dyDescent="0.2">
      <c r="A34" s="237" t="str">
        <f>name!E$12</f>
        <v>Elementary occupations</v>
      </c>
      <c r="B34" s="302">
        <v>2.6030834138968575</v>
      </c>
      <c r="C34" s="302">
        <v>1.0514340639994713</v>
      </c>
      <c r="D34" s="302">
        <v>0.11474386309560644</v>
      </c>
      <c r="E34" s="302">
        <f t="shared" si="24"/>
        <v>3.7692613409919353</v>
      </c>
      <c r="F34" s="303"/>
      <c r="G34" s="302">
        <v>1.479945671708496</v>
      </c>
      <c r="H34" s="302">
        <v>0.47486781907199566</v>
      </c>
      <c r="I34" s="302">
        <v>1.4054510878229887E-2</v>
      </c>
      <c r="J34" s="302">
        <f t="shared" si="25"/>
        <v>1.9688680016587217</v>
      </c>
      <c r="K34" s="303"/>
      <c r="L34" s="302">
        <v>1.5431427523825259</v>
      </c>
      <c r="M34" s="302">
        <v>0.7600704252384628</v>
      </c>
      <c r="N34" s="302">
        <v>4.555649128948383E-2</v>
      </c>
      <c r="O34" s="302">
        <f t="shared" si="26"/>
        <v>2.3487696689104722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10.252908897066565</v>
      </c>
      <c r="C36" s="311">
        <f t="shared" ref="C36:O36" si="27">SUM(C26:C34)</f>
        <v>4.432451373427404</v>
      </c>
      <c r="D36" s="311">
        <f t="shared" si="27"/>
        <v>4.6016397295060925</v>
      </c>
      <c r="E36" s="311">
        <f t="shared" si="27"/>
        <v>19.287000000000059</v>
      </c>
      <c r="F36" s="311"/>
      <c r="G36" s="311">
        <f t="shared" si="27"/>
        <v>7.660495381854993</v>
      </c>
      <c r="H36" s="311">
        <f t="shared" si="27"/>
        <v>2.186875604295246</v>
      </c>
      <c r="I36" s="311">
        <f t="shared" si="27"/>
        <v>0.70862901384974986</v>
      </c>
      <c r="J36" s="311">
        <f t="shared" si="27"/>
        <v>10.55599999999999</v>
      </c>
      <c r="K36" s="311"/>
      <c r="L36" s="311">
        <f t="shared" si="27"/>
        <v>8.1357623762304954</v>
      </c>
      <c r="M36" s="311">
        <f t="shared" si="27"/>
        <v>1.9588399723914116</v>
      </c>
      <c r="N36" s="311">
        <f t="shared" si="27"/>
        <v>0.71739765137808931</v>
      </c>
      <c r="O36" s="311">
        <f t="shared" si="27"/>
        <v>10.811999999999996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0.1053131219342862</v>
      </c>
      <c r="C43" s="302">
        <v>1.5264635621997883E-3</v>
      </c>
      <c r="D43" s="302">
        <v>5.1463773802326827E-2</v>
      </c>
      <c r="E43" s="302">
        <f>SUM(B43:D43)</f>
        <v>0.15830335929881281</v>
      </c>
      <c r="F43" s="303"/>
      <c r="G43" s="302">
        <v>0.16122433203065131</v>
      </c>
      <c r="H43" s="302">
        <v>1.9759421581830258E-3</v>
      </c>
      <c r="I43" s="302">
        <v>9.1774009191648506E-2</v>
      </c>
      <c r="J43" s="302">
        <f>SUM(G43:I43)</f>
        <v>0.25497428338048284</v>
      </c>
      <c r="K43" s="303"/>
      <c r="L43" s="302">
        <v>8.0493427205667434E-2</v>
      </c>
      <c r="M43" s="302">
        <v>1.3731288761840625E-3</v>
      </c>
      <c r="N43" s="302">
        <v>4.1315869770312638E-2</v>
      </c>
      <c r="O43" s="302">
        <f>SUM(L43:N43)</f>
        <v>0.12318242585216413</v>
      </c>
    </row>
    <row r="44" spans="1:15" s="236" customFormat="1" x14ac:dyDescent="0.2">
      <c r="A44" s="237" t="str">
        <f>name!E$5</f>
        <v>Professional occupations</v>
      </c>
      <c r="B44" s="302">
        <v>0.23011131712259486</v>
      </c>
      <c r="C44" s="302">
        <v>5.2940557096559735E-3</v>
      </c>
      <c r="D44" s="302">
        <v>3.9604466724150897E-2</v>
      </c>
      <c r="E44" s="302">
        <f t="shared" ref="E44:E51" si="28">SUM(B44:D44)</f>
        <v>0.27500983955640174</v>
      </c>
      <c r="F44" s="303"/>
      <c r="G44" s="302">
        <v>0.38788760017832036</v>
      </c>
      <c r="H44" s="302">
        <v>5.4271053737837121E-3</v>
      </c>
      <c r="I44" s="302">
        <v>5.5878909341858039E-2</v>
      </c>
      <c r="J44" s="302">
        <f t="shared" ref="J44:J46" si="29">SUM(G44:I44)</f>
        <v>0.44919361489396209</v>
      </c>
      <c r="K44" s="303"/>
      <c r="L44" s="302">
        <v>0.28423560693808414</v>
      </c>
      <c r="M44" s="302">
        <v>2.7982956387037966E-3</v>
      </c>
      <c r="N44" s="302">
        <v>9.378630387147386E-3</v>
      </c>
      <c r="O44" s="302">
        <f t="shared" ref="O44:O51" si="30">SUM(L44:N44)</f>
        <v>0.29641253296393533</v>
      </c>
    </row>
    <row r="45" spans="1:15" s="236" customFormat="1" x14ac:dyDescent="0.2">
      <c r="A45" s="237" t="str">
        <f>name!E$6</f>
        <v>Associate professional occupations</v>
      </c>
      <c r="B45" s="302">
        <v>0.10197828999834271</v>
      </c>
      <c r="C45" s="302">
        <v>3.2728923337392501E-3</v>
      </c>
      <c r="D45" s="302">
        <v>2.2485767767527313E-2</v>
      </c>
      <c r="E45" s="302">
        <f t="shared" si="28"/>
        <v>0.12773695009960928</v>
      </c>
      <c r="F45" s="303"/>
      <c r="G45" s="302">
        <v>0.16225977841667663</v>
      </c>
      <c r="H45" s="302">
        <v>3.4607753856187424E-3</v>
      </c>
      <c r="I45" s="302">
        <v>3.1482719457013801E-2</v>
      </c>
      <c r="J45" s="302">
        <f t="shared" si="29"/>
        <v>0.19720327325930917</v>
      </c>
      <c r="K45" s="303"/>
      <c r="L45" s="302">
        <v>8.1932335742798221E-2</v>
      </c>
      <c r="M45" s="302">
        <v>2.1179830923216065E-3</v>
      </c>
      <c r="N45" s="302">
        <v>9.28830592226371E-3</v>
      </c>
      <c r="O45" s="302">
        <f t="shared" si="30"/>
        <v>9.333862475738354E-2</v>
      </c>
    </row>
    <row r="46" spans="1:15" s="236" customFormat="1" x14ac:dyDescent="0.2">
      <c r="A46" s="237" t="str">
        <f>name!E$7</f>
        <v>Administrative and secretarial occupations</v>
      </c>
      <c r="B46" s="302">
        <v>5.3473269619160609E-2</v>
      </c>
      <c r="C46" s="302">
        <v>6.3275740697186274E-3</v>
      </c>
      <c r="D46" s="302">
        <v>1.0491823604038095E-2</v>
      </c>
      <c r="E46" s="302">
        <f t="shared" si="28"/>
        <v>7.0292667292917332E-2</v>
      </c>
      <c r="F46" s="303"/>
      <c r="G46" s="302">
        <v>6.8905265488758527E-2</v>
      </c>
      <c r="H46" s="302">
        <v>6.6700329250337208E-3</v>
      </c>
      <c r="I46" s="302">
        <v>1.3194733064656667E-2</v>
      </c>
      <c r="J46" s="302">
        <f t="shared" si="29"/>
        <v>8.8770031478448919E-2</v>
      </c>
      <c r="K46" s="303"/>
      <c r="L46" s="302">
        <v>3.3823229114512618E-2</v>
      </c>
      <c r="M46" s="302">
        <v>3.1574176113237924E-3</v>
      </c>
      <c r="N46" s="302">
        <v>5.1915692242787449E-3</v>
      </c>
      <c r="O46" s="302">
        <f t="shared" si="30"/>
        <v>4.2172215950115152E-2</v>
      </c>
    </row>
    <row r="47" spans="1:15" s="236" customFormat="1" x14ac:dyDescent="0.2">
      <c r="A47" s="237" t="str">
        <f>name!E$8</f>
        <v>Skilled trades occupations</v>
      </c>
      <c r="B47" s="302">
        <v>0.12136091881776734</v>
      </c>
      <c r="C47" s="302">
        <v>1.6955870422272045E-3</v>
      </c>
      <c r="D47" s="302">
        <v>9.8090688553877231E-2</v>
      </c>
      <c r="E47" s="302">
        <f t="shared" si="28"/>
        <v>0.22114719441387176</v>
      </c>
      <c r="F47" s="303"/>
      <c r="G47" s="302">
        <v>0.13685642778878748</v>
      </c>
      <c r="H47" s="302">
        <v>1.0688261444085859E-3</v>
      </c>
      <c r="I47" s="302">
        <v>0.11649133698301298</v>
      </c>
      <c r="J47" s="302">
        <f>SUM(G47:I47)</f>
        <v>0.25441659091620905</v>
      </c>
      <c r="K47" s="303"/>
      <c r="L47" s="302">
        <v>5.2837325515776336E-2</v>
      </c>
      <c r="M47" s="302">
        <v>8.5594654854825782E-4</v>
      </c>
      <c r="N47" s="302">
        <v>4.8515423273352488E-2</v>
      </c>
      <c r="O47" s="302">
        <f t="shared" si="30"/>
        <v>0.10220869533767708</v>
      </c>
    </row>
    <row r="48" spans="1:15" s="236" customFormat="1" x14ac:dyDescent="0.2">
      <c r="A48" s="237" t="str">
        <f>name!E$9</f>
        <v>Caring, leisure and other service occupations</v>
      </c>
      <c r="B48" s="302">
        <v>2.6776998998183314E-2</v>
      </c>
      <c r="C48" s="302">
        <v>6.2512378689858561E-3</v>
      </c>
      <c r="D48" s="302">
        <v>3.1199185234973377E-3</v>
      </c>
      <c r="E48" s="302">
        <f t="shared" si="28"/>
        <v>3.6148155390666507E-2</v>
      </c>
      <c r="F48" s="303"/>
      <c r="G48" s="302">
        <v>3.2251683882003099E-2</v>
      </c>
      <c r="H48" s="302">
        <v>5.2472750619934816E-3</v>
      </c>
      <c r="I48" s="302">
        <v>4.6778621956371997E-3</v>
      </c>
      <c r="J48" s="302">
        <f t="shared" ref="J48:J51" si="31">SUM(G48:I48)</f>
        <v>4.217682113963378E-2</v>
      </c>
      <c r="K48" s="303"/>
      <c r="L48" s="302">
        <v>1.3296076921399905E-2</v>
      </c>
      <c r="M48" s="302">
        <v>2.0801100986563778E-3</v>
      </c>
      <c r="N48" s="302">
        <v>3.1176910266843233E-3</v>
      </c>
      <c r="O48" s="302">
        <f t="shared" si="30"/>
        <v>1.8493878046740606E-2</v>
      </c>
    </row>
    <row r="49" spans="1:15" s="236" customFormat="1" x14ac:dyDescent="0.2">
      <c r="A49" s="237" t="str">
        <f>name!E$10</f>
        <v>Sales and customer service occupations</v>
      </c>
      <c r="B49" s="302">
        <v>1.782622976991827E-2</v>
      </c>
      <c r="C49" s="302">
        <v>7.228088105581643E-3</v>
      </c>
      <c r="D49" s="302">
        <v>7.442798753065711E-3</v>
      </c>
      <c r="E49" s="302">
        <f t="shared" si="28"/>
        <v>3.2497116628565623E-2</v>
      </c>
      <c r="F49" s="303"/>
      <c r="G49" s="302">
        <v>2.20564196600097E-2</v>
      </c>
      <c r="H49" s="302">
        <v>6.0213681475695521E-3</v>
      </c>
      <c r="I49" s="302">
        <v>9.0825697880378923E-3</v>
      </c>
      <c r="J49" s="302">
        <f t="shared" si="31"/>
        <v>3.7160357595617144E-2</v>
      </c>
      <c r="K49" s="303"/>
      <c r="L49" s="302">
        <v>1.1611702688482529E-2</v>
      </c>
      <c r="M49" s="302">
        <v>3.4581088245807571E-3</v>
      </c>
      <c r="N49" s="302">
        <v>3.3842582046079987E-3</v>
      </c>
      <c r="O49" s="302">
        <f t="shared" si="30"/>
        <v>1.8454069717671287E-2</v>
      </c>
    </row>
    <row r="50" spans="1:15" s="236" customFormat="1" x14ac:dyDescent="0.2">
      <c r="A50" s="237" t="str">
        <f>name!E$11</f>
        <v>Process, plant and machine operatives</v>
      </c>
      <c r="B50" s="302">
        <v>0.27621495169994004</v>
      </c>
      <c r="C50" s="302">
        <v>2.8254566534818811E-3</v>
      </c>
      <c r="D50" s="302">
        <v>6.0665830113917706E-2</v>
      </c>
      <c r="E50" s="302">
        <f t="shared" si="28"/>
        <v>0.33970623846733961</v>
      </c>
      <c r="F50" s="303"/>
      <c r="G50" s="302">
        <v>0.30136381868562112</v>
      </c>
      <c r="H50" s="302">
        <v>1.2283330873842128E-3</v>
      </c>
      <c r="I50" s="302">
        <v>9.484093825829587E-2</v>
      </c>
      <c r="J50" s="302">
        <f t="shared" si="31"/>
        <v>0.39743309003130123</v>
      </c>
      <c r="K50" s="303"/>
      <c r="L50" s="302">
        <v>7.8632860700769705E-2</v>
      </c>
      <c r="M50" s="302">
        <v>8.7618956573028703E-4</v>
      </c>
      <c r="N50" s="302">
        <v>5.9746977872435159E-2</v>
      </c>
      <c r="O50" s="302">
        <f t="shared" si="30"/>
        <v>0.13925602813893515</v>
      </c>
    </row>
    <row r="51" spans="1:15" s="236" customFormat="1" x14ac:dyDescent="0.2">
      <c r="A51" s="237" t="str">
        <f>name!E$12</f>
        <v>Elementary occupations</v>
      </c>
      <c r="B51" s="302">
        <v>2.3794778989705095E-2</v>
      </c>
      <c r="C51" s="302">
        <v>7.5146577800625659E-3</v>
      </c>
      <c r="D51" s="302">
        <v>0.14784904208204647</v>
      </c>
      <c r="E51" s="302">
        <f t="shared" si="28"/>
        <v>0.17915847885181413</v>
      </c>
      <c r="F51" s="303"/>
      <c r="G51" s="302">
        <v>2.3809389349903995E-2</v>
      </c>
      <c r="H51" s="302">
        <v>5.4643141701385322E-3</v>
      </c>
      <c r="I51" s="302">
        <v>0.18939823378499251</v>
      </c>
      <c r="J51" s="302">
        <f t="shared" si="31"/>
        <v>0.21867193730503504</v>
      </c>
      <c r="K51" s="303"/>
      <c r="L51" s="302">
        <v>8.920137111564341E-3</v>
      </c>
      <c r="M51" s="302">
        <v>2.996186434852647E-3</v>
      </c>
      <c r="N51" s="302">
        <v>0.10556520568896055</v>
      </c>
      <c r="O51" s="302">
        <f t="shared" si="30"/>
        <v>0.11748152923537754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0.95684987694989854</v>
      </c>
      <c r="C53" s="311">
        <f t="shared" ref="C53:E53" si="32">SUM(C43:C51)</f>
        <v>4.1936013125652788E-2</v>
      </c>
      <c r="D53" s="311">
        <f t="shared" si="32"/>
        <v>0.44121410992444754</v>
      </c>
      <c r="E53" s="311">
        <f t="shared" si="32"/>
        <v>1.4399999999999988</v>
      </c>
      <c r="F53" s="311"/>
      <c r="G53" s="311">
        <f t="shared" ref="G53:J53" si="33">SUM(G43:G51)</f>
        <v>1.2966147154807321</v>
      </c>
      <c r="H53" s="311">
        <f t="shared" si="33"/>
        <v>3.6563972454113566E-2</v>
      </c>
      <c r="I53" s="311">
        <f t="shared" si="33"/>
        <v>0.60682131206515344</v>
      </c>
      <c r="J53" s="311">
        <f t="shared" si="33"/>
        <v>1.9399999999999993</v>
      </c>
      <c r="K53" s="311"/>
      <c r="L53" s="311">
        <f t="shared" ref="L53:O53" si="34">SUM(L43:L51)</f>
        <v>0.64578270193905529</v>
      </c>
      <c r="M53" s="311">
        <f t="shared" si="34"/>
        <v>1.9713366690901585E-2</v>
      </c>
      <c r="N53" s="311">
        <f t="shared" si="34"/>
        <v>0.28550393137004298</v>
      </c>
      <c r="O53" s="311">
        <f t="shared" si="34"/>
        <v>0.95099999999999973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1.0458803953696869</v>
      </c>
      <c r="C60" s="302">
        <v>5.941567795890406E-2</v>
      </c>
      <c r="D60" s="302">
        <v>7.2929122490096226E-2</v>
      </c>
      <c r="E60" s="302">
        <f>SUM(B60:D60)</f>
        <v>1.1782251958186873</v>
      </c>
      <c r="F60" s="303"/>
      <c r="G60" s="302">
        <v>1.3860949549451922</v>
      </c>
      <c r="H60" s="302">
        <v>0.12761650676394865</v>
      </c>
      <c r="I60" s="302">
        <v>3.471821235828064E-2</v>
      </c>
      <c r="J60" s="302">
        <f>SUM(G60:I60)</f>
        <v>1.5484296740674215</v>
      </c>
      <c r="K60" s="303"/>
      <c r="L60" s="302">
        <v>1.5513706824202587</v>
      </c>
      <c r="M60" s="302">
        <v>0.11423923881276651</v>
      </c>
      <c r="N60" s="302">
        <v>2.941837549740383E-2</v>
      </c>
      <c r="O60" s="302">
        <f>SUM(L60:N60)</f>
        <v>1.6950282967304289</v>
      </c>
    </row>
    <row r="61" spans="1:15" s="236" customFormat="1" x14ac:dyDescent="0.2">
      <c r="A61" s="237" t="str">
        <f>name!E$5</f>
        <v>Professional occupations</v>
      </c>
      <c r="B61" s="302">
        <v>0.88875307425712891</v>
      </c>
      <c r="C61" s="302">
        <v>5.4630120647306372E-2</v>
      </c>
      <c r="D61" s="302">
        <v>7.7870369448171217E-2</v>
      </c>
      <c r="E61" s="302">
        <f t="shared" ref="E61:E68" si="35">SUM(B61:D61)</f>
        <v>1.0212535643526064</v>
      </c>
      <c r="F61" s="303"/>
      <c r="G61" s="302">
        <v>1.2987785821626168</v>
      </c>
      <c r="H61" s="302">
        <v>0.10289208702296593</v>
      </c>
      <c r="I61" s="302">
        <v>6.3116034183660186E-2</v>
      </c>
      <c r="J61" s="302">
        <f t="shared" ref="J61:J63" si="36">SUM(G61:I61)</f>
        <v>1.464786703369243</v>
      </c>
      <c r="K61" s="303"/>
      <c r="L61" s="302">
        <v>2.1479904995954469</v>
      </c>
      <c r="M61" s="302">
        <v>0.10353733941517779</v>
      </c>
      <c r="N61" s="302">
        <v>7.6407722793459795E-2</v>
      </c>
      <c r="O61" s="302">
        <f t="shared" ref="O61:O68" si="37">SUM(L61:N61)</f>
        <v>2.3279355618040847</v>
      </c>
    </row>
    <row r="62" spans="1:15" s="236" customFormat="1" x14ac:dyDescent="0.2">
      <c r="A62" s="237" t="str">
        <f>name!E$6</f>
        <v>Associate professional occupations</v>
      </c>
      <c r="B62" s="302">
        <v>1.2721634908273272</v>
      </c>
      <c r="C62" s="302">
        <v>0.11741039056410525</v>
      </c>
      <c r="D62" s="302">
        <v>3.3793312982539493E-2</v>
      </c>
      <c r="E62" s="302">
        <f t="shared" si="35"/>
        <v>1.4233671943739719</v>
      </c>
      <c r="F62" s="303"/>
      <c r="G62" s="302">
        <v>1.7494561948016276</v>
      </c>
      <c r="H62" s="302">
        <v>0.17871039930822566</v>
      </c>
      <c r="I62" s="302">
        <v>1.1324546001190256E-2</v>
      </c>
      <c r="J62" s="302">
        <f t="shared" si="36"/>
        <v>1.9394911401110435</v>
      </c>
      <c r="K62" s="303"/>
      <c r="L62" s="302">
        <v>2.2395124383505882</v>
      </c>
      <c r="M62" s="302">
        <v>0.16496028249159708</v>
      </c>
      <c r="N62" s="302">
        <v>8.6544229051892779E-3</v>
      </c>
      <c r="O62" s="302">
        <f t="shared" si="37"/>
        <v>2.4131271437473747</v>
      </c>
    </row>
    <row r="63" spans="1:15" s="236" customFormat="1" x14ac:dyDescent="0.2">
      <c r="A63" s="237" t="str">
        <f>name!E$7</f>
        <v>Administrative and secretarial occupations</v>
      </c>
      <c r="B63" s="302">
        <v>0.59897689919898245</v>
      </c>
      <c r="C63" s="302">
        <v>0.33939730066024293</v>
      </c>
      <c r="D63" s="302">
        <v>0.16200095401010875</v>
      </c>
      <c r="E63" s="302">
        <f t="shared" si="35"/>
        <v>1.1003751538693343</v>
      </c>
      <c r="F63" s="303"/>
      <c r="G63" s="302">
        <v>0.74516712925276885</v>
      </c>
      <c r="H63" s="302">
        <v>0.36908083438079542</v>
      </c>
      <c r="I63" s="302">
        <v>4.3044714552610767E-2</v>
      </c>
      <c r="J63" s="302">
        <f t="shared" si="36"/>
        <v>1.157292678186175</v>
      </c>
      <c r="K63" s="303"/>
      <c r="L63" s="302">
        <v>0.96442012315139791</v>
      </c>
      <c r="M63" s="302">
        <v>0.29029139616666477</v>
      </c>
      <c r="N63" s="302">
        <v>5.3963882805802429E-2</v>
      </c>
      <c r="O63" s="302">
        <f t="shared" si="37"/>
        <v>1.3086754021238651</v>
      </c>
    </row>
    <row r="64" spans="1:15" s="236" customFormat="1" x14ac:dyDescent="0.2">
      <c r="A64" s="237" t="str">
        <f>name!E$8</f>
        <v>Skilled trades occupations</v>
      </c>
      <c r="B64" s="302">
        <v>2.6848124797817245</v>
      </c>
      <c r="C64" s="302">
        <v>7.9230012798371094E-2</v>
      </c>
      <c r="D64" s="302">
        <v>0.34570853829176779</v>
      </c>
      <c r="E64" s="302">
        <f t="shared" si="35"/>
        <v>3.1097510308718634</v>
      </c>
      <c r="F64" s="303"/>
      <c r="G64" s="302">
        <v>2.5696846446868231</v>
      </c>
      <c r="H64" s="302">
        <v>9.9342280029778657E-2</v>
      </c>
      <c r="I64" s="302">
        <v>0.135487567775292</v>
      </c>
      <c r="J64" s="302">
        <f>SUM(G64:I64)</f>
        <v>2.8045144924918937</v>
      </c>
      <c r="K64" s="303"/>
      <c r="L64" s="302">
        <v>2.8375640141749425</v>
      </c>
      <c r="M64" s="302">
        <v>5.7581966454504196E-2</v>
      </c>
      <c r="N64" s="302">
        <v>0.16292799218217877</v>
      </c>
      <c r="O64" s="302">
        <f t="shared" si="37"/>
        <v>3.0580739728116257</v>
      </c>
    </row>
    <row r="65" spans="1:15" s="236" customFormat="1" x14ac:dyDescent="0.2">
      <c r="A65" s="237" t="str">
        <f>name!E$9</f>
        <v>Caring, leisure and other service occupations</v>
      </c>
      <c r="B65" s="302">
        <v>9.6802729126095166E-2</v>
      </c>
      <c r="C65" s="302">
        <v>3.9956675509841402E-2</v>
      </c>
      <c r="D65" s="302">
        <v>2.4633700821996882E-2</v>
      </c>
      <c r="E65" s="302">
        <f t="shared" si="35"/>
        <v>0.16139310545793345</v>
      </c>
      <c r="F65" s="303"/>
      <c r="G65" s="302">
        <v>0.10700109452493964</v>
      </c>
      <c r="H65" s="302">
        <v>5.017492741793058E-2</v>
      </c>
      <c r="I65" s="302">
        <v>7.8817345078204155E-3</v>
      </c>
      <c r="J65" s="302">
        <f t="shared" ref="J65:J68" si="38">SUM(G65:I65)</f>
        <v>0.16505775645069065</v>
      </c>
      <c r="K65" s="303"/>
      <c r="L65" s="302">
        <v>0.11182548726172414</v>
      </c>
      <c r="M65" s="302">
        <v>3.7213278437357021E-2</v>
      </c>
      <c r="N65" s="302">
        <v>1.0827150528119606E-2</v>
      </c>
      <c r="O65" s="302">
        <f t="shared" si="37"/>
        <v>0.15986591622720078</v>
      </c>
    </row>
    <row r="66" spans="1:15" s="236" customFormat="1" x14ac:dyDescent="0.2">
      <c r="A66" s="237" t="str">
        <f>name!E$10</f>
        <v>Sales and customer service occupations</v>
      </c>
      <c r="B66" s="302">
        <v>0.35823532361597726</v>
      </c>
      <c r="C66" s="302">
        <v>0.22010851026641984</v>
      </c>
      <c r="D66" s="302">
        <v>2.8472518322559183E-2</v>
      </c>
      <c r="E66" s="302">
        <f t="shared" si="35"/>
        <v>0.60681635220495622</v>
      </c>
      <c r="F66" s="303"/>
      <c r="G66" s="302">
        <v>0.38522709985237752</v>
      </c>
      <c r="H66" s="302">
        <v>0.27250839467353016</v>
      </c>
      <c r="I66" s="302">
        <v>8.7303384491193934E-3</v>
      </c>
      <c r="J66" s="302">
        <f t="shared" si="38"/>
        <v>0.66646583297502715</v>
      </c>
      <c r="K66" s="303"/>
      <c r="L66" s="302">
        <v>0.50370051429483276</v>
      </c>
      <c r="M66" s="302">
        <v>0.26718390817185045</v>
      </c>
      <c r="N66" s="302">
        <v>7.390803097276178E-3</v>
      </c>
      <c r="O66" s="302">
        <f t="shared" si="37"/>
        <v>0.77827522556395934</v>
      </c>
    </row>
    <row r="67" spans="1:15" s="236" customFormat="1" x14ac:dyDescent="0.2">
      <c r="A67" s="237" t="str">
        <f>name!E$11</f>
        <v>Process, plant and machine operatives</v>
      </c>
      <c r="B67" s="302">
        <v>5.5535252930205052</v>
      </c>
      <c r="C67" s="302">
        <v>0.20436907756898842</v>
      </c>
      <c r="D67" s="302">
        <v>7.3054774666981792E-2</v>
      </c>
      <c r="E67" s="302">
        <f t="shared" si="35"/>
        <v>5.8309491452564757</v>
      </c>
      <c r="F67" s="303"/>
      <c r="G67" s="302">
        <v>5.3700345782862042</v>
      </c>
      <c r="H67" s="302">
        <v>0.40388699564757402</v>
      </c>
      <c r="I67" s="302">
        <v>2.7340166727934871E-2</v>
      </c>
      <c r="J67" s="302">
        <f t="shared" si="38"/>
        <v>5.8012617406617135</v>
      </c>
      <c r="K67" s="303"/>
      <c r="L67" s="302">
        <v>5.4113083143540495</v>
      </c>
      <c r="M67" s="302">
        <v>0.36617575910767569</v>
      </c>
      <c r="N67" s="302">
        <v>3.6900014038193193E-2</v>
      </c>
      <c r="O67" s="302">
        <f t="shared" si="37"/>
        <v>5.814384087499918</v>
      </c>
    </row>
    <row r="68" spans="1:15" s="236" customFormat="1" x14ac:dyDescent="0.2">
      <c r="A68" s="237" t="str">
        <f>name!E$12</f>
        <v>Elementary occupations</v>
      </c>
      <c r="B68" s="302">
        <v>1.5211801778854142</v>
      </c>
      <c r="C68" s="302">
        <v>0.45836547076637052</v>
      </c>
      <c r="D68" s="302">
        <v>7.6323609142401161E-2</v>
      </c>
      <c r="E68" s="302">
        <f t="shared" si="35"/>
        <v>2.0558692577941859</v>
      </c>
      <c r="F68" s="303"/>
      <c r="G68" s="302">
        <v>1.3573300457770874</v>
      </c>
      <c r="H68" s="302">
        <v>0.63974669654427629</v>
      </c>
      <c r="I68" s="302">
        <v>1.8623239365444907E-2</v>
      </c>
      <c r="J68" s="302">
        <f t="shared" si="38"/>
        <v>2.0156999816868089</v>
      </c>
      <c r="K68" s="303"/>
      <c r="L68" s="302">
        <v>1.5806249560857824</v>
      </c>
      <c r="M68" s="302">
        <v>1.1699936237094448</v>
      </c>
      <c r="N68" s="302">
        <v>3.9015813696324772E-2</v>
      </c>
      <c r="O68" s="302">
        <f t="shared" si="37"/>
        <v>2.7896343934915517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14.020329863082841</v>
      </c>
      <c r="C70" s="311">
        <f t="shared" ref="C70:E70" si="39">SUM(C60:C68)</f>
        <v>1.5728832367405499</v>
      </c>
      <c r="D70" s="311">
        <f t="shared" si="39"/>
        <v>0.89478690017662244</v>
      </c>
      <c r="E70" s="311">
        <f t="shared" si="39"/>
        <v>16.488000000000017</v>
      </c>
      <c r="F70" s="311"/>
      <c r="G70" s="311">
        <f t="shared" ref="G70:J70" si="40">SUM(G60:G68)</f>
        <v>14.968774324289638</v>
      </c>
      <c r="H70" s="311">
        <f t="shared" si="40"/>
        <v>2.2439591217890253</v>
      </c>
      <c r="I70" s="311">
        <f t="shared" si="40"/>
        <v>0.35026655392135347</v>
      </c>
      <c r="J70" s="311">
        <f t="shared" si="40"/>
        <v>17.563000000000017</v>
      </c>
      <c r="K70" s="311"/>
      <c r="L70" s="311">
        <f t="shared" ref="L70:O70" si="41">SUM(L60:L68)</f>
        <v>17.348317029689021</v>
      </c>
      <c r="M70" s="311">
        <f t="shared" si="41"/>
        <v>2.5711767927670381</v>
      </c>
      <c r="N70" s="311">
        <f t="shared" si="41"/>
        <v>0.42550617754394793</v>
      </c>
      <c r="O70" s="311">
        <f t="shared" si="41"/>
        <v>20.345000000000006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1.4491467986237896</v>
      </c>
      <c r="C77" s="302">
        <v>0.10169618897421792</v>
      </c>
      <c r="D77" s="302">
        <v>0.13473155733136849</v>
      </c>
      <c r="E77" s="302">
        <f>SUM(B77:D77)</f>
        <v>1.685574544929376</v>
      </c>
      <c r="F77" s="303"/>
      <c r="G77" s="302">
        <v>1.5454149223699329</v>
      </c>
      <c r="H77" s="302">
        <v>0.18686816241171778</v>
      </c>
      <c r="I77" s="302">
        <v>0.11808002471022717</v>
      </c>
      <c r="J77" s="302">
        <f>SUM(G77:I77)</f>
        <v>1.850363109491878</v>
      </c>
      <c r="K77" s="303"/>
      <c r="L77" s="302">
        <v>1.1729591867112283</v>
      </c>
      <c r="M77" s="302">
        <v>0.17501535365503174</v>
      </c>
      <c r="N77" s="302">
        <v>0.11390308177766383</v>
      </c>
      <c r="O77" s="302">
        <f>SUM(L77:N77)</f>
        <v>1.4618776221439238</v>
      </c>
    </row>
    <row r="78" spans="1:15" s="236" customFormat="1" x14ac:dyDescent="0.2">
      <c r="A78" s="237" t="str">
        <f>name!E$5</f>
        <v>Professional occupations</v>
      </c>
      <c r="B78" s="302">
        <v>2.2210942493930186</v>
      </c>
      <c r="C78" s="302">
        <v>8.415888813303958E-2</v>
      </c>
      <c r="D78" s="302">
        <v>0.1090449743831825</v>
      </c>
      <c r="E78" s="302">
        <f t="shared" ref="E78:E85" si="42">SUM(B78:D78)</f>
        <v>2.4142981119092406</v>
      </c>
      <c r="F78" s="303"/>
      <c r="G78" s="302">
        <v>2.6181743342455972</v>
      </c>
      <c r="H78" s="302">
        <v>0.16274582303884624</v>
      </c>
      <c r="I78" s="302">
        <v>8.3109291777837588E-2</v>
      </c>
      <c r="J78" s="302">
        <f t="shared" ref="J78:J80" si="43">SUM(G78:I78)</f>
        <v>2.8640294490622811</v>
      </c>
      <c r="K78" s="303"/>
      <c r="L78" s="302">
        <v>2.7404863124956242</v>
      </c>
      <c r="M78" s="302">
        <v>0.15503784315023392</v>
      </c>
      <c r="N78" s="302">
        <v>6.052317040737016E-2</v>
      </c>
      <c r="O78" s="302">
        <f t="shared" ref="O78:O85" si="44">SUM(L78:N78)</f>
        <v>2.9560473260532283</v>
      </c>
    </row>
    <row r="79" spans="1:15" s="236" customFormat="1" x14ac:dyDescent="0.2">
      <c r="A79" s="237" t="str">
        <f>name!E$6</f>
        <v>Associate professional occupations</v>
      </c>
      <c r="B79" s="302">
        <v>1.3512957128297707</v>
      </c>
      <c r="C79" s="302">
        <v>8.8812720675387022E-2</v>
      </c>
      <c r="D79" s="302">
        <v>7.1427054161472658E-2</v>
      </c>
      <c r="E79" s="302">
        <f t="shared" si="42"/>
        <v>1.5115354876666305</v>
      </c>
      <c r="F79" s="303"/>
      <c r="G79" s="302">
        <v>1.4954423271648289</v>
      </c>
      <c r="H79" s="302">
        <v>0.13192426984484421</v>
      </c>
      <c r="I79" s="302">
        <v>4.5159453260301394E-2</v>
      </c>
      <c r="J79" s="302">
        <f t="shared" si="43"/>
        <v>1.6725260502699746</v>
      </c>
      <c r="K79" s="303"/>
      <c r="L79" s="302">
        <v>1.2154713299940814</v>
      </c>
      <c r="M79" s="302">
        <v>0.10223223022877678</v>
      </c>
      <c r="N79" s="302">
        <v>4.0525891469651659E-2</v>
      </c>
      <c r="O79" s="302">
        <f t="shared" si="44"/>
        <v>1.3582294516925097</v>
      </c>
    </row>
    <row r="80" spans="1:15" s="236" customFormat="1" x14ac:dyDescent="0.2">
      <c r="A80" s="237" t="str">
        <f>name!E$7</f>
        <v>Administrative and secretarial occupations</v>
      </c>
      <c r="B80" s="302">
        <v>0.5902540524688431</v>
      </c>
      <c r="C80" s="302">
        <v>0.21425223357809364</v>
      </c>
      <c r="D80" s="302">
        <v>2.4391021187802699E-2</v>
      </c>
      <c r="E80" s="302">
        <f t="shared" si="42"/>
        <v>0.82889730723473942</v>
      </c>
      <c r="F80" s="303"/>
      <c r="G80" s="302">
        <v>0.55447788081403004</v>
      </c>
      <c r="H80" s="302">
        <v>0.21241300128959298</v>
      </c>
      <c r="I80" s="302">
        <v>1.3622248656855964E-2</v>
      </c>
      <c r="J80" s="302">
        <f t="shared" si="43"/>
        <v>0.78051313076047901</v>
      </c>
      <c r="K80" s="303"/>
      <c r="L80" s="302">
        <v>0.42662515213463914</v>
      </c>
      <c r="M80" s="302">
        <v>0.12116428949813376</v>
      </c>
      <c r="N80" s="302">
        <v>1.0313003445003714E-2</v>
      </c>
      <c r="O80" s="302">
        <f t="shared" si="44"/>
        <v>0.55810244507777662</v>
      </c>
    </row>
    <row r="81" spans="1:15" s="236" customFormat="1" x14ac:dyDescent="0.2">
      <c r="A81" s="237" t="str">
        <f>name!E$8</f>
        <v>Skilled trades occupations</v>
      </c>
      <c r="B81" s="302">
        <v>2.2654049396990148</v>
      </c>
      <c r="C81" s="302">
        <v>8.7298767298271865E-2</v>
      </c>
      <c r="D81" s="302">
        <v>0.18618918208056148</v>
      </c>
      <c r="E81" s="302">
        <f t="shared" si="42"/>
        <v>2.5388928890778479</v>
      </c>
      <c r="F81" s="303"/>
      <c r="G81" s="302">
        <v>1.7869322908907408</v>
      </c>
      <c r="H81" s="302">
        <v>9.7232112867674983E-2</v>
      </c>
      <c r="I81" s="302">
        <v>0.12372391479177135</v>
      </c>
      <c r="J81" s="302">
        <f>SUM(G81:I81)</f>
        <v>2.007888318550187</v>
      </c>
      <c r="K81" s="303"/>
      <c r="L81" s="302">
        <v>1.2308009465939918</v>
      </c>
      <c r="M81" s="302">
        <v>8.6733034747204368E-2</v>
      </c>
      <c r="N81" s="302">
        <v>0.12423950872722511</v>
      </c>
      <c r="O81" s="302">
        <f t="shared" si="44"/>
        <v>1.4417734900684214</v>
      </c>
    </row>
    <row r="82" spans="1:15" s="236" customFormat="1" x14ac:dyDescent="0.2">
      <c r="A82" s="237" t="str">
        <f>name!E$9</f>
        <v>Caring, leisure and other service occupations</v>
      </c>
      <c r="B82" s="302">
        <v>8.3098733766292468E-2</v>
      </c>
      <c r="C82" s="302">
        <v>2.8157748137979371E-2</v>
      </c>
      <c r="D82" s="302">
        <v>8.1566932360623134E-3</v>
      </c>
      <c r="E82" s="302">
        <f t="shared" si="42"/>
        <v>0.11941317514033416</v>
      </c>
      <c r="F82" s="303"/>
      <c r="G82" s="302">
        <v>6.8376012648584339E-2</v>
      </c>
      <c r="H82" s="302">
        <v>2.4655285383505084E-2</v>
      </c>
      <c r="I82" s="302">
        <v>5.4225097973503366E-3</v>
      </c>
      <c r="J82" s="302">
        <f t="shared" ref="J82:J85" si="45">SUM(G82:I82)</f>
        <v>9.8453807829439757E-2</v>
      </c>
      <c r="K82" s="303"/>
      <c r="L82" s="302">
        <v>4.6608261151445091E-2</v>
      </c>
      <c r="M82" s="302">
        <v>1.1862327909309604E-2</v>
      </c>
      <c r="N82" s="302">
        <v>4.8899502500950156E-3</v>
      </c>
      <c r="O82" s="302">
        <f t="shared" si="44"/>
        <v>6.3360539310849714E-2</v>
      </c>
    </row>
    <row r="83" spans="1:15" s="236" customFormat="1" x14ac:dyDescent="0.2">
      <c r="A83" s="237" t="str">
        <f>name!E$10</f>
        <v>Sales and customer service occupations</v>
      </c>
      <c r="B83" s="302">
        <v>0.23165484835355346</v>
      </c>
      <c r="C83" s="302">
        <v>7.8662371070179343E-2</v>
      </c>
      <c r="D83" s="302">
        <v>1.8416426504548829E-2</v>
      </c>
      <c r="E83" s="302">
        <f t="shared" si="42"/>
        <v>0.32873364592828164</v>
      </c>
      <c r="F83" s="303"/>
      <c r="G83" s="302">
        <v>0.21346435371603592</v>
      </c>
      <c r="H83" s="302">
        <v>0.1331892807197875</v>
      </c>
      <c r="I83" s="302">
        <v>9.9584453747298476E-3</v>
      </c>
      <c r="J83" s="302">
        <f t="shared" si="45"/>
        <v>0.35661207981055326</v>
      </c>
      <c r="K83" s="303"/>
      <c r="L83" s="302">
        <v>0.16845997393679091</v>
      </c>
      <c r="M83" s="302">
        <v>0.18546833002527668</v>
      </c>
      <c r="N83" s="302">
        <v>8.0002163121784264E-3</v>
      </c>
      <c r="O83" s="302">
        <f t="shared" si="44"/>
        <v>0.36192852027424605</v>
      </c>
    </row>
    <row r="84" spans="1:15" s="236" customFormat="1" x14ac:dyDescent="0.2">
      <c r="A84" s="237" t="str">
        <f>name!E$11</f>
        <v>Process, plant and machine operatives</v>
      </c>
      <c r="B84" s="302">
        <v>1.0295293767461957</v>
      </c>
      <c r="C84" s="302">
        <v>0.12270840899690064</v>
      </c>
      <c r="D84" s="302">
        <v>3.4484195542748251E-2</v>
      </c>
      <c r="E84" s="302">
        <f t="shared" si="42"/>
        <v>1.1867219812858445</v>
      </c>
      <c r="F84" s="303"/>
      <c r="G84" s="302">
        <v>0.73878749106376129</v>
      </c>
      <c r="H84" s="302">
        <v>0.12221630630883655</v>
      </c>
      <c r="I84" s="302">
        <v>2.6777028734365309E-2</v>
      </c>
      <c r="J84" s="302">
        <f t="shared" si="45"/>
        <v>0.88778082610696307</v>
      </c>
      <c r="K84" s="303"/>
      <c r="L84" s="302">
        <v>0.55890069498526884</v>
      </c>
      <c r="M84" s="302">
        <v>9.8690806126979572E-2</v>
      </c>
      <c r="N84" s="302">
        <v>2.5014021010872255E-2</v>
      </c>
      <c r="O84" s="302">
        <f t="shared" si="44"/>
        <v>0.68260552212312064</v>
      </c>
    </row>
    <row r="85" spans="1:15" s="236" customFormat="1" x14ac:dyDescent="0.2">
      <c r="A85" s="237" t="str">
        <f>name!E$12</f>
        <v>Elementary occupations</v>
      </c>
      <c r="B85" s="302">
        <v>0.31860506366911923</v>
      </c>
      <c r="C85" s="302">
        <v>7.3398930666961029E-2</v>
      </c>
      <c r="D85" s="302">
        <v>2.2928862491613817E-2</v>
      </c>
      <c r="E85" s="302">
        <f t="shared" si="42"/>
        <v>0.41493285682769404</v>
      </c>
      <c r="F85" s="303"/>
      <c r="G85" s="302">
        <v>0.22711772174202213</v>
      </c>
      <c r="H85" s="302">
        <v>6.5819513879336142E-2</v>
      </c>
      <c r="I85" s="302">
        <v>1.1895992496888531E-2</v>
      </c>
      <c r="J85" s="302">
        <f t="shared" si="45"/>
        <v>0.30483322811824681</v>
      </c>
      <c r="K85" s="303"/>
      <c r="L85" s="302">
        <v>0.18837424699716196</v>
      </c>
      <c r="M85" s="302">
        <v>9.2995140475265192E-2</v>
      </c>
      <c r="N85" s="302">
        <v>1.2705695783490369E-2</v>
      </c>
      <c r="O85" s="302">
        <f t="shared" si="44"/>
        <v>0.29407508325591747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9.5400837755495989</v>
      </c>
      <c r="C87" s="311">
        <f t="shared" ref="C87:E87" si="46">SUM(C77:C85)</f>
        <v>0.87914625753103037</v>
      </c>
      <c r="D87" s="311">
        <f t="shared" si="46"/>
        <v>0.60976996691936103</v>
      </c>
      <c r="E87" s="311">
        <f t="shared" si="46"/>
        <v>11.028999999999987</v>
      </c>
      <c r="F87" s="311"/>
      <c r="G87" s="311">
        <f t="shared" ref="G87:J87" si="47">SUM(G77:G85)</f>
        <v>9.248187334655535</v>
      </c>
      <c r="H87" s="311">
        <f t="shared" si="47"/>
        <v>1.1370637557441412</v>
      </c>
      <c r="I87" s="311">
        <f t="shared" si="47"/>
        <v>0.43774890960032753</v>
      </c>
      <c r="J87" s="311">
        <f t="shared" si="47"/>
        <v>10.823000000000002</v>
      </c>
      <c r="K87" s="311"/>
      <c r="L87" s="311">
        <f t="shared" ref="L87:O87" si="48">SUM(L77:L85)</f>
        <v>7.7486861050002318</v>
      </c>
      <c r="M87" s="311">
        <f t="shared" si="48"/>
        <v>1.0291993558162116</v>
      </c>
      <c r="N87" s="311">
        <f t="shared" si="48"/>
        <v>0.40011453918355055</v>
      </c>
      <c r="O87" s="311">
        <f t="shared" si="48"/>
        <v>9.1779999999999919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4.2034165714471197</v>
      </c>
      <c r="C94" s="302">
        <v>0.26026035198996383</v>
      </c>
      <c r="D94" s="302">
        <v>0.77112340230790644</v>
      </c>
      <c r="E94" s="302">
        <f>SUM(B94:D94)</f>
        <v>5.23480032574499</v>
      </c>
      <c r="F94" s="303"/>
      <c r="G94" s="302">
        <v>4.527250244488223</v>
      </c>
      <c r="H94" s="302">
        <v>0.4543716565701022</v>
      </c>
      <c r="I94" s="302">
        <v>0.70960604520085602</v>
      </c>
      <c r="J94" s="302">
        <f>SUM(G94:I94)</f>
        <v>5.6912279462591817</v>
      </c>
      <c r="K94" s="303"/>
      <c r="L94" s="302">
        <v>3.5024985124384456</v>
      </c>
      <c r="M94" s="302">
        <v>0.41116392607525704</v>
      </c>
      <c r="N94" s="302">
        <v>0.571460600104855</v>
      </c>
      <c r="O94" s="302">
        <f>SUM(L94:N94)</f>
        <v>4.4851230386185579</v>
      </c>
    </row>
    <row r="95" spans="1:15" s="236" customFormat="1" x14ac:dyDescent="0.2">
      <c r="A95" s="237" t="str">
        <f>name!E$5</f>
        <v>Professional occupations</v>
      </c>
      <c r="B95" s="302">
        <v>5.8519675948246483</v>
      </c>
      <c r="C95" s="302">
        <v>0.25461249116456591</v>
      </c>
      <c r="D95" s="302">
        <v>0.53801539731824555</v>
      </c>
      <c r="E95" s="302">
        <f t="shared" ref="E95:E102" si="49">SUM(B95:D95)</f>
        <v>6.6445954833074596</v>
      </c>
      <c r="F95" s="303"/>
      <c r="G95" s="302">
        <v>6.9540510524741315</v>
      </c>
      <c r="H95" s="302">
        <v>0.4318472085418541</v>
      </c>
      <c r="I95" s="302">
        <v>0.43057124269744917</v>
      </c>
      <c r="J95" s="302">
        <f t="shared" ref="J95:J97" si="50">SUM(G95:I95)</f>
        <v>7.8164695037134351</v>
      </c>
      <c r="K95" s="303"/>
      <c r="L95" s="302">
        <v>7.4221656142919148</v>
      </c>
      <c r="M95" s="302">
        <v>0.41299083183651408</v>
      </c>
      <c r="N95" s="302">
        <v>0.28596499812843956</v>
      </c>
      <c r="O95" s="302">
        <f t="shared" ref="O95:O102" si="51">SUM(L95:N95)</f>
        <v>8.1211214442568682</v>
      </c>
    </row>
    <row r="96" spans="1:15" s="236" customFormat="1" x14ac:dyDescent="0.2">
      <c r="A96" s="237" t="str">
        <f>name!E$6</f>
        <v>Associate professional occupations</v>
      </c>
      <c r="B96" s="302">
        <v>4.2563552365450246</v>
      </c>
      <c r="C96" s="302">
        <v>0.3376550285696619</v>
      </c>
      <c r="D96" s="302">
        <v>0.57014646060828322</v>
      </c>
      <c r="E96" s="302">
        <f t="shared" si="49"/>
        <v>5.1641567257229699</v>
      </c>
      <c r="F96" s="303"/>
      <c r="G96" s="302">
        <v>4.7917081920954576</v>
      </c>
      <c r="H96" s="302">
        <v>0.50811121353431898</v>
      </c>
      <c r="I96" s="302">
        <v>0.31220557104868391</v>
      </c>
      <c r="J96" s="302">
        <f t="shared" si="50"/>
        <v>5.6120249766784598</v>
      </c>
      <c r="K96" s="303"/>
      <c r="L96" s="302">
        <v>4.0808174800558819</v>
      </c>
      <c r="M96" s="302">
        <v>0.3727402354024556</v>
      </c>
      <c r="N96" s="302">
        <v>0.25851820540316889</v>
      </c>
      <c r="O96" s="302">
        <f t="shared" si="51"/>
        <v>4.7120759208615066</v>
      </c>
    </row>
    <row r="97" spans="1:15" s="236" customFormat="1" x14ac:dyDescent="0.2">
      <c r="A97" s="237" t="str">
        <f>name!E$7</f>
        <v>Administrative and secretarial occupations</v>
      </c>
      <c r="B97" s="302">
        <v>2.2658394828195694</v>
      </c>
      <c r="C97" s="302">
        <v>1.0110214073810029</v>
      </c>
      <c r="D97" s="302">
        <v>0.18700179984968912</v>
      </c>
      <c r="E97" s="302">
        <f t="shared" si="49"/>
        <v>3.4638626900502612</v>
      </c>
      <c r="F97" s="303"/>
      <c r="G97" s="302">
        <v>2.2329372298075971</v>
      </c>
      <c r="H97" s="302">
        <v>0.85444520100327226</v>
      </c>
      <c r="I97" s="302">
        <v>8.0670654775974585E-2</v>
      </c>
      <c r="J97" s="302">
        <f t="shared" si="50"/>
        <v>3.1680530855868443</v>
      </c>
      <c r="K97" s="303"/>
      <c r="L97" s="302">
        <v>1.8950212293680917</v>
      </c>
      <c r="M97" s="302">
        <v>0.49640042449690869</v>
      </c>
      <c r="N97" s="302">
        <v>5.9261895655158173E-2</v>
      </c>
      <c r="O97" s="302">
        <f t="shared" si="51"/>
        <v>2.4506835495201589</v>
      </c>
    </row>
    <row r="98" spans="1:15" s="236" customFormat="1" x14ac:dyDescent="0.2">
      <c r="A98" s="237" t="str">
        <f>name!E$8</f>
        <v>Skilled trades occupations</v>
      </c>
      <c r="B98" s="302">
        <v>7.9881073476011792</v>
      </c>
      <c r="C98" s="302">
        <v>0.3674871067809673</v>
      </c>
      <c r="D98" s="302">
        <v>1.5919745541873325</v>
      </c>
      <c r="E98" s="302">
        <f t="shared" si="49"/>
        <v>9.947569008569479</v>
      </c>
      <c r="F98" s="303"/>
      <c r="G98" s="302">
        <v>6.2329441893574469</v>
      </c>
      <c r="H98" s="302">
        <v>0.39335367634496754</v>
      </c>
      <c r="I98" s="302">
        <v>1.1516701968212013</v>
      </c>
      <c r="J98" s="302">
        <f>SUM(G98:I98)</f>
        <v>7.7779680625236161</v>
      </c>
      <c r="K98" s="303"/>
      <c r="L98" s="302">
        <v>4.2890962551014207</v>
      </c>
      <c r="M98" s="302">
        <v>0.38272931256432197</v>
      </c>
      <c r="N98" s="302">
        <v>1.0416460507986733</v>
      </c>
      <c r="O98" s="302">
        <f t="shared" si="51"/>
        <v>5.7134716184644159</v>
      </c>
    </row>
    <row r="99" spans="1:15" s="236" customFormat="1" x14ac:dyDescent="0.2">
      <c r="A99" s="237" t="str">
        <f>name!E$9</f>
        <v>Caring, leisure and other service occupations</v>
      </c>
      <c r="B99" s="302">
        <v>0.38630951171842792</v>
      </c>
      <c r="C99" s="302">
        <v>0.11315888437768584</v>
      </c>
      <c r="D99" s="302">
        <v>8.0157175170538011E-2</v>
      </c>
      <c r="E99" s="302">
        <f t="shared" si="49"/>
        <v>0.57962557126665182</v>
      </c>
      <c r="F99" s="303"/>
      <c r="G99" s="302">
        <v>0.38624268827875341</v>
      </c>
      <c r="H99" s="302">
        <v>0.141879060115741</v>
      </c>
      <c r="I99" s="302">
        <v>4.0745365489206251E-2</v>
      </c>
      <c r="J99" s="302">
        <f t="shared" ref="J99:J102" si="52">SUM(G99:I99)</f>
        <v>0.5688671138837007</v>
      </c>
      <c r="K99" s="303"/>
      <c r="L99" s="302">
        <v>0.38559039890370156</v>
      </c>
      <c r="M99" s="302">
        <v>0.11482638330262722</v>
      </c>
      <c r="N99" s="302">
        <v>4.1194903189779225E-2</v>
      </c>
      <c r="O99" s="302">
        <f t="shared" si="51"/>
        <v>0.54161168539610804</v>
      </c>
    </row>
    <row r="100" spans="1:15" s="236" customFormat="1" x14ac:dyDescent="0.2">
      <c r="A100" s="237" t="str">
        <f>name!E$10</f>
        <v>Sales and customer service occupations</v>
      </c>
      <c r="B100" s="302">
        <v>0.91176783906462733</v>
      </c>
      <c r="C100" s="302">
        <v>0.27013992508102419</v>
      </c>
      <c r="D100" s="302">
        <v>0.14675754519449019</v>
      </c>
      <c r="E100" s="302">
        <f t="shared" si="49"/>
        <v>1.3286653093401417</v>
      </c>
      <c r="F100" s="303"/>
      <c r="G100" s="302">
        <v>0.85212557111758946</v>
      </c>
      <c r="H100" s="302">
        <v>0.35291273847698318</v>
      </c>
      <c r="I100" s="302">
        <v>7.3976629772503827E-2</v>
      </c>
      <c r="J100" s="302">
        <f t="shared" si="52"/>
        <v>1.2790149393670764</v>
      </c>
      <c r="K100" s="303"/>
      <c r="L100" s="302">
        <v>0.77393148362709063</v>
      </c>
      <c r="M100" s="302">
        <v>0.30364097097177956</v>
      </c>
      <c r="N100" s="302">
        <v>4.9710109401220372E-2</v>
      </c>
      <c r="O100" s="302">
        <f t="shared" si="51"/>
        <v>1.1272825640000905</v>
      </c>
    </row>
    <row r="101" spans="1:15" s="236" customFormat="1" x14ac:dyDescent="0.2">
      <c r="A101" s="237" t="str">
        <f>name!E$11</f>
        <v>Process, plant and machine operatives</v>
      </c>
      <c r="B101" s="302">
        <v>4.8803816624463581</v>
      </c>
      <c r="C101" s="302">
        <v>0.36941137664068097</v>
      </c>
      <c r="D101" s="302">
        <v>0.27824220491467666</v>
      </c>
      <c r="E101" s="302">
        <f t="shared" si="49"/>
        <v>5.5280352440017158</v>
      </c>
      <c r="F101" s="303"/>
      <c r="G101" s="302">
        <v>3.8707609195325925</v>
      </c>
      <c r="H101" s="302">
        <v>0.52787502316927104</v>
      </c>
      <c r="I101" s="302">
        <v>0.23767596708952438</v>
      </c>
      <c r="J101" s="302">
        <f t="shared" si="52"/>
        <v>4.6363119097913881</v>
      </c>
      <c r="K101" s="303"/>
      <c r="L101" s="302">
        <v>2.7434042331032669</v>
      </c>
      <c r="M101" s="302">
        <v>0.51252327229665251</v>
      </c>
      <c r="N101" s="302">
        <v>0.22768980889821189</v>
      </c>
      <c r="O101" s="302">
        <f t="shared" si="51"/>
        <v>3.4836173142981313</v>
      </c>
    </row>
    <row r="102" spans="1:15" s="236" customFormat="1" x14ac:dyDescent="0.2">
      <c r="A102" s="237" t="str">
        <f>name!E$12</f>
        <v>Elementary occupations</v>
      </c>
      <c r="B102" s="302">
        <v>1.8827305476121223</v>
      </c>
      <c r="C102" s="302">
        <v>0.61966873178020832</v>
      </c>
      <c r="D102" s="302">
        <v>0.26129036260388933</v>
      </c>
      <c r="E102" s="302">
        <f t="shared" si="49"/>
        <v>2.76368964199622</v>
      </c>
      <c r="F102" s="303"/>
      <c r="G102" s="302">
        <v>1.4778833384001968</v>
      </c>
      <c r="H102" s="302">
        <v>0.63713316271703735</v>
      </c>
      <c r="I102" s="302">
        <v>9.8045961079088334E-2</v>
      </c>
      <c r="J102" s="302">
        <f t="shared" si="52"/>
        <v>2.2130624621963224</v>
      </c>
      <c r="K102" s="303"/>
      <c r="L102" s="302">
        <v>1.2706938199135662</v>
      </c>
      <c r="M102" s="302">
        <v>0.72739391265597264</v>
      </c>
      <c r="N102" s="302">
        <v>0.10592513201458099</v>
      </c>
      <c r="O102" s="302">
        <f t="shared" si="51"/>
        <v>2.1040128645841198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32.626875794079076</v>
      </c>
      <c r="C104" s="311">
        <f t="shared" ref="C104:E104" si="53">SUM(C94:C102)</f>
        <v>3.603415303765761</v>
      </c>
      <c r="D104" s="311">
        <f t="shared" si="53"/>
        <v>4.4247089021550501</v>
      </c>
      <c r="E104" s="311">
        <f t="shared" si="53"/>
        <v>40.654999999999895</v>
      </c>
      <c r="F104" s="311"/>
      <c r="G104" s="311">
        <f t="shared" ref="G104:J104" si="54">SUM(G94:G102)</f>
        <v>31.325903425551989</v>
      </c>
      <c r="H104" s="311">
        <f t="shared" si="54"/>
        <v>4.3019289404735481</v>
      </c>
      <c r="I104" s="311">
        <f t="shared" si="54"/>
        <v>3.1351676339744876</v>
      </c>
      <c r="J104" s="311">
        <f t="shared" si="54"/>
        <v>38.763000000000019</v>
      </c>
      <c r="K104" s="311"/>
      <c r="L104" s="311">
        <f t="shared" ref="L104:O104" si="55">SUM(L94:L102)</f>
        <v>26.363219026803378</v>
      </c>
      <c r="M104" s="311">
        <f t="shared" si="55"/>
        <v>3.7344092696024895</v>
      </c>
      <c r="N104" s="311">
        <f t="shared" si="55"/>
        <v>2.6413717035940874</v>
      </c>
      <c r="O104" s="311">
        <f t="shared" si="55"/>
        <v>32.738999999999962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0.22725283778858665</v>
      </c>
      <c r="C111" s="302">
        <v>5.9790088575566525E-3</v>
      </c>
      <c r="D111" s="302">
        <v>8.5509416783392453E-2</v>
      </c>
      <c r="E111" s="302">
        <f>SUM(B111:D111)</f>
        <v>0.31874126342953574</v>
      </c>
      <c r="F111" s="303"/>
      <c r="G111" s="302">
        <v>0.21744001165588356</v>
      </c>
      <c r="H111" s="302">
        <v>8.0617057603652141E-3</v>
      </c>
      <c r="I111" s="302">
        <v>0.14194155627564489</v>
      </c>
      <c r="J111" s="302">
        <f>SUM(G111:I111)</f>
        <v>0.36744327369189367</v>
      </c>
      <c r="K111" s="303"/>
      <c r="L111" s="302">
        <v>0.18103363494355731</v>
      </c>
      <c r="M111" s="302">
        <v>8.272040302047156E-3</v>
      </c>
      <c r="N111" s="302">
        <v>0.17209554142405942</v>
      </c>
      <c r="O111" s="302">
        <f>SUM(L111:N111)</f>
        <v>0.36140121666966385</v>
      </c>
    </row>
    <row r="112" spans="1:15" s="236" customFormat="1" x14ac:dyDescent="0.2">
      <c r="A112" s="237" t="str">
        <f>name!E$5</f>
        <v>Professional occupations</v>
      </c>
      <c r="B112" s="302">
        <v>0.51686233145169658</v>
      </c>
      <c r="C112" s="302">
        <v>8.3923015816438455E-3</v>
      </c>
      <c r="D112" s="302">
        <v>8.9916933268911439E-2</v>
      </c>
      <c r="E112" s="302">
        <f t="shared" ref="E112:E119" si="56">SUM(B112:D112)</f>
        <v>0.61517156630225189</v>
      </c>
      <c r="F112" s="303"/>
      <c r="G112" s="302">
        <v>0.55506863672934692</v>
      </c>
      <c r="H112" s="302">
        <v>9.4914715096810331E-3</v>
      </c>
      <c r="I112" s="302">
        <v>0.17164130293850463</v>
      </c>
      <c r="J112" s="302">
        <f t="shared" ref="J112:J114" si="57">SUM(G112:I112)</f>
        <v>0.73620141117753257</v>
      </c>
      <c r="K112" s="303"/>
      <c r="L112" s="302">
        <v>0.61193381093154398</v>
      </c>
      <c r="M112" s="302">
        <v>9.5326869311096237E-3</v>
      </c>
      <c r="N112" s="302">
        <v>0.11590550101913734</v>
      </c>
      <c r="O112" s="302">
        <f t="shared" ref="O112:O119" si="58">SUM(L112:N112)</f>
        <v>0.73737199888179095</v>
      </c>
    </row>
    <row r="113" spans="1:15" s="236" customFormat="1" x14ac:dyDescent="0.2">
      <c r="A113" s="237" t="str">
        <f>name!E$6</f>
        <v>Associate professional occupations</v>
      </c>
      <c r="B113" s="302">
        <v>0.3634444420477298</v>
      </c>
      <c r="C113" s="302">
        <v>1.1280862524434731E-2</v>
      </c>
      <c r="D113" s="302">
        <v>7.8570873119994042E-2</v>
      </c>
      <c r="E113" s="302">
        <f t="shared" si="56"/>
        <v>0.45329617769215858</v>
      </c>
      <c r="F113" s="303"/>
      <c r="G113" s="302">
        <v>0.37655453786460152</v>
      </c>
      <c r="H113" s="302">
        <v>1.1623193551853138E-2</v>
      </c>
      <c r="I113" s="302">
        <v>6.4614735066211501E-2</v>
      </c>
      <c r="J113" s="302">
        <f t="shared" si="57"/>
        <v>0.45279246648266619</v>
      </c>
      <c r="K113" s="303"/>
      <c r="L113" s="302">
        <v>0.31433465458103482</v>
      </c>
      <c r="M113" s="302">
        <v>1.0870604739515791E-2</v>
      </c>
      <c r="N113" s="302">
        <v>6.962240026305884E-2</v>
      </c>
      <c r="O113" s="302">
        <f t="shared" si="58"/>
        <v>0.39482765958360944</v>
      </c>
    </row>
    <row r="114" spans="1:15" s="236" customFormat="1" x14ac:dyDescent="0.2">
      <c r="A114" s="237" t="str">
        <f>name!E$7</f>
        <v>Administrative and secretarial occupations</v>
      </c>
      <c r="B114" s="302">
        <v>0.25496341345679718</v>
      </c>
      <c r="C114" s="302">
        <v>3.2758993399278583E-2</v>
      </c>
      <c r="D114" s="302">
        <v>3.3170678237502325E-2</v>
      </c>
      <c r="E114" s="302">
        <f t="shared" si="56"/>
        <v>0.32089308509357806</v>
      </c>
      <c r="F114" s="303"/>
      <c r="G114" s="302">
        <v>0.22740719495923328</v>
      </c>
      <c r="H114" s="302">
        <v>2.9208536274710803E-2</v>
      </c>
      <c r="I114" s="302">
        <v>3.4528356601731786E-2</v>
      </c>
      <c r="J114" s="302">
        <f t="shared" si="57"/>
        <v>0.29114408783567591</v>
      </c>
      <c r="K114" s="303"/>
      <c r="L114" s="302">
        <v>0.19117437471726978</v>
      </c>
      <c r="M114" s="302">
        <v>2.3287455972466464E-2</v>
      </c>
      <c r="N114" s="302">
        <v>3.3569240801901698E-2</v>
      </c>
      <c r="O114" s="302">
        <f t="shared" si="58"/>
        <v>0.24803107149163794</v>
      </c>
    </row>
    <row r="115" spans="1:15" s="236" customFormat="1" x14ac:dyDescent="0.2">
      <c r="A115" s="237" t="str">
        <f>name!E$8</f>
        <v>Skilled trades occupations</v>
      </c>
      <c r="B115" s="302">
        <v>0.55842840572355124</v>
      </c>
      <c r="C115" s="302">
        <v>9.2096617867737651E-3</v>
      </c>
      <c r="D115" s="302">
        <v>0.11221910060079929</v>
      </c>
      <c r="E115" s="302">
        <f t="shared" si="56"/>
        <v>0.67985716811112429</v>
      </c>
      <c r="F115" s="303"/>
      <c r="G115" s="302">
        <v>0.38041190331066371</v>
      </c>
      <c r="H115" s="302">
        <v>3.5832925523980558E-3</v>
      </c>
      <c r="I115" s="302">
        <v>0.1344289404127359</v>
      </c>
      <c r="J115" s="302">
        <f>SUM(G115:I115)</f>
        <v>0.51842413627579764</v>
      </c>
      <c r="K115" s="303"/>
      <c r="L115" s="302">
        <v>0.25628541349166567</v>
      </c>
      <c r="M115" s="302">
        <v>2.6850914307692399E-3</v>
      </c>
      <c r="N115" s="302">
        <v>0.12327155953790479</v>
      </c>
      <c r="O115" s="302">
        <f t="shared" si="58"/>
        <v>0.3822420644603397</v>
      </c>
    </row>
    <row r="116" spans="1:15" s="236" customFormat="1" x14ac:dyDescent="0.2">
      <c r="A116" s="237" t="str">
        <f>name!E$9</f>
        <v>Caring, leisure and other service occupations</v>
      </c>
      <c r="B116" s="302">
        <v>7.2548072905780817E-2</v>
      </c>
      <c r="C116" s="302">
        <v>6.5040703770820937E-3</v>
      </c>
      <c r="D116" s="302">
        <v>6.1179650389436194E-2</v>
      </c>
      <c r="E116" s="302">
        <f t="shared" si="56"/>
        <v>0.1402317936722991</v>
      </c>
      <c r="F116" s="303"/>
      <c r="G116" s="302">
        <v>6.1363959772789356E-2</v>
      </c>
      <c r="H116" s="302">
        <v>4.6153752055471224E-3</v>
      </c>
      <c r="I116" s="302">
        <v>6.5759788693015211E-3</v>
      </c>
      <c r="J116" s="302">
        <f t="shared" ref="J116:J119" si="59">SUM(G116:I116)</f>
        <v>7.2555313847637998E-2</v>
      </c>
      <c r="K116" s="303"/>
      <c r="L116" s="302">
        <v>5.8071294005192356E-2</v>
      </c>
      <c r="M116" s="302">
        <v>2.9932941033512638E-3</v>
      </c>
      <c r="N116" s="302">
        <v>8.7863111444042609E-3</v>
      </c>
      <c r="O116" s="302">
        <f t="shared" si="58"/>
        <v>6.9850899252947879E-2</v>
      </c>
    </row>
    <row r="117" spans="1:15" s="236" customFormat="1" x14ac:dyDescent="0.2">
      <c r="A117" s="237" t="str">
        <f>name!E$10</f>
        <v>Sales and customer service occupations</v>
      </c>
      <c r="B117" s="302">
        <v>0.25981691829460418</v>
      </c>
      <c r="C117" s="302">
        <v>5.6123001109850523E-2</v>
      </c>
      <c r="D117" s="302">
        <v>4.6351757031762413E-2</v>
      </c>
      <c r="E117" s="302">
        <f t="shared" si="56"/>
        <v>0.36229167643621712</v>
      </c>
      <c r="F117" s="303"/>
      <c r="G117" s="302">
        <v>0.21887988256823213</v>
      </c>
      <c r="H117" s="302">
        <v>5.1206338515400643E-2</v>
      </c>
      <c r="I117" s="302">
        <v>6.1343228610147696E-2</v>
      </c>
      <c r="J117" s="302">
        <f t="shared" si="59"/>
        <v>0.33142944969378046</v>
      </c>
      <c r="K117" s="303"/>
      <c r="L117" s="302">
        <v>0.21363395578040972</v>
      </c>
      <c r="M117" s="302">
        <v>4.9297260234325242E-2</v>
      </c>
      <c r="N117" s="302">
        <v>5.2558690385607794E-2</v>
      </c>
      <c r="O117" s="302">
        <f t="shared" si="58"/>
        <v>0.31548990640034275</v>
      </c>
    </row>
    <row r="118" spans="1:15" s="236" customFormat="1" x14ac:dyDescent="0.2">
      <c r="A118" s="237" t="str">
        <f>name!E$11</f>
        <v>Process, plant and machine operatives</v>
      </c>
      <c r="B118" s="302">
        <v>6.9638658634412057E-2</v>
      </c>
      <c r="C118" s="302">
        <v>4.4018707365453182E-3</v>
      </c>
      <c r="D118" s="302">
        <v>3.0995566344246259E-2</v>
      </c>
      <c r="E118" s="302">
        <f t="shared" si="56"/>
        <v>0.10503609571520363</v>
      </c>
      <c r="F118" s="303"/>
      <c r="G118" s="302">
        <v>4.7757264500285758E-2</v>
      </c>
      <c r="H118" s="302">
        <v>2.7578823694475842E-3</v>
      </c>
      <c r="I118" s="302">
        <v>8.1283083274882831E-2</v>
      </c>
      <c r="J118" s="302">
        <f t="shared" si="59"/>
        <v>0.13179823014461617</v>
      </c>
      <c r="K118" s="303"/>
      <c r="L118" s="302">
        <v>3.9153513876985929E-2</v>
      </c>
      <c r="M118" s="302">
        <v>3.1982025071421658E-3</v>
      </c>
      <c r="N118" s="302">
        <v>6.8962360002089412E-2</v>
      </c>
      <c r="O118" s="302">
        <f t="shared" si="58"/>
        <v>0.11131407638621751</v>
      </c>
    </row>
    <row r="119" spans="1:15" s="236" customFormat="1" x14ac:dyDescent="0.2">
      <c r="A119" s="237" t="str">
        <f>name!E$12</f>
        <v>Elementary occupations</v>
      </c>
      <c r="B119" s="302">
        <v>5.4364111320421855E-2</v>
      </c>
      <c r="C119" s="302">
        <v>1.1412434014991878E-2</v>
      </c>
      <c r="D119" s="302">
        <v>6.4704628212215232E-2</v>
      </c>
      <c r="E119" s="302">
        <f t="shared" si="56"/>
        <v>0.13048117354762895</v>
      </c>
      <c r="F119" s="303"/>
      <c r="G119" s="302">
        <v>3.8831279802024096E-2</v>
      </c>
      <c r="H119" s="302">
        <v>7.7975668246644814E-3</v>
      </c>
      <c r="I119" s="302">
        <v>2.4582784223714717E-2</v>
      </c>
      <c r="J119" s="302">
        <f t="shared" si="59"/>
        <v>7.1211630850403301E-2</v>
      </c>
      <c r="K119" s="303"/>
      <c r="L119" s="302">
        <v>3.0195500502823432E-2</v>
      </c>
      <c r="M119" s="302">
        <v>5.5111791772375872E-3</v>
      </c>
      <c r="N119" s="302">
        <v>1.3764427193388214E-2</v>
      </c>
      <c r="O119" s="302">
        <f t="shared" si="58"/>
        <v>4.947110687344923E-2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2.3773191916235805</v>
      </c>
      <c r="C121" s="311">
        <f t="shared" ref="C121:E121" si="60">SUM(C111:C119)</f>
        <v>0.1460622043881574</v>
      </c>
      <c r="D121" s="311">
        <f t="shared" si="60"/>
        <v>0.60261860398825962</v>
      </c>
      <c r="E121" s="311">
        <f t="shared" si="60"/>
        <v>3.1259999999999972</v>
      </c>
      <c r="F121" s="311"/>
      <c r="G121" s="311">
        <f t="shared" ref="G121:J121" si="61">SUM(G111:G119)</f>
        <v>2.1237146711630608</v>
      </c>
      <c r="H121" s="311">
        <f t="shared" si="61"/>
        <v>0.12834536256406809</v>
      </c>
      <c r="I121" s="311">
        <f t="shared" si="61"/>
        <v>0.7209399662728756</v>
      </c>
      <c r="J121" s="311">
        <f t="shared" si="61"/>
        <v>2.9730000000000039</v>
      </c>
      <c r="K121" s="311"/>
      <c r="L121" s="311">
        <f t="shared" ref="L121:O121" si="62">SUM(L111:L119)</f>
        <v>1.8958161528304829</v>
      </c>
      <c r="M121" s="311">
        <f t="shared" si="62"/>
        <v>0.11564781539796454</v>
      </c>
      <c r="N121" s="311">
        <f t="shared" si="62"/>
        <v>0.65853603177155184</v>
      </c>
      <c r="O121" s="311">
        <f t="shared" si="62"/>
        <v>2.6699999999999995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0.53485041079557916</v>
      </c>
      <c r="C128" s="302">
        <v>2.1181590059876805E-2</v>
      </c>
      <c r="D128" s="302">
        <v>1.3686908257918165E-2</v>
      </c>
      <c r="E128" s="302">
        <f>SUM(B128:D128)</f>
        <v>0.56971890911337419</v>
      </c>
      <c r="F128" s="303"/>
      <c r="G128" s="302">
        <v>0.57456850503589252</v>
      </c>
      <c r="H128" s="302">
        <v>3.5343622435347777E-2</v>
      </c>
      <c r="I128" s="302">
        <v>4.8617451824428365E-2</v>
      </c>
      <c r="J128" s="302">
        <f>SUM(G128:I128)</f>
        <v>0.65852957929566858</v>
      </c>
      <c r="K128" s="303"/>
      <c r="L128" s="302">
        <v>0.63593590910901476</v>
      </c>
      <c r="M128" s="302">
        <v>4.4151430801132367E-2</v>
      </c>
      <c r="N128" s="302">
        <v>5.4482635833445439E-2</v>
      </c>
      <c r="O128" s="302">
        <f>SUM(L128:N128)</f>
        <v>0.73456997574359262</v>
      </c>
    </row>
    <row r="129" spans="1:15" s="236" customFormat="1" x14ac:dyDescent="0.2">
      <c r="A129" s="237" t="str">
        <f>name!E$5</f>
        <v>Professional occupations</v>
      </c>
      <c r="B129" s="302">
        <v>0.54306540974703399</v>
      </c>
      <c r="C129" s="302">
        <v>4.8174254392910558E-2</v>
      </c>
      <c r="D129" s="302">
        <v>1.3488545749512415E-2</v>
      </c>
      <c r="E129" s="302">
        <f t="shared" ref="E129:E136" si="63">SUM(B129:D129)</f>
        <v>0.60472820988945697</v>
      </c>
      <c r="F129" s="303"/>
      <c r="G129" s="302">
        <v>0.65554656184306992</v>
      </c>
      <c r="H129" s="302">
        <v>6.401853202421405E-2</v>
      </c>
      <c r="I129" s="302">
        <v>2.4332372290807664E-2</v>
      </c>
      <c r="J129" s="302">
        <f t="shared" ref="J129:J131" si="64">SUM(G129:I129)</f>
        <v>0.7438974661580916</v>
      </c>
      <c r="K129" s="303"/>
      <c r="L129" s="302">
        <v>0.93205273114246567</v>
      </c>
      <c r="M129" s="302">
        <v>7.2663529720363162E-2</v>
      </c>
      <c r="N129" s="302">
        <v>2.3907177025181695E-2</v>
      </c>
      <c r="O129" s="302">
        <f t="shared" ref="O129:O136" si="65">SUM(L129:N129)</f>
        <v>1.0286234378880106</v>
      </c>
    </row>
    <row r="130" spans="1:15" s="236" customFormat="1" x14ac:dyDescent="0.2">
      <c r="A130" s="237" t="str">
        <f>name!E$6</f>
        <v>Associate professional occupations</v>
      </c>
      <c r="B130" s="302">
        <v>0.62834660353724647</v>
      </c>
      <c r="C130" s="302">
        <v>4.5264161673101197E-2</v>
      </c>
      <c r="D130" s="302">
        <v>1.8137517951773631E-2</v>
      </c>
      <c r="E130" s="302">
        <f t="shared" si="63"/>
        <v>0.69174828316212134</v>
      </c>
      <c r="F130" s="303"/>
      <c r="G130" s="302">
        <v>0.69648725542956635</v>
      </c>
      <c r="H130" s="302">
        <v>4.6119214241821013E-2</v>
      </c>
      <c r="I130" s="302">
        <v>1.4768401491524056E-2</v>
      </c>
      <c r="J130" s="302">
        <f t="shared" si="64"/>
        <v>0.75737487116291136</v>
      </c>
      <c r="K130" s="303"/>
      <c r="L130" s="302">
        <v>0.88594118764979912</v>
      </c>
      <c r="M130" s="302">
        <v>5.0347783364283055E-2</v>
      </c>
      <c r="N130" s="302">
        <v>1.8515190962172474E-2</v>
      </c>
      <c r="O130" s="302">
        <f t="shared" si="65"/>
        <v>0.95480416197625462</v>
      </c>
    </row>
    <row r="131" spans="1:15" s="236" customFormat="1" x14ac:dyDescent="0.2">
      <c r="A131" s="237" t="str">
        <f>name!E$7</f>
        <v>Administrative and secretarial occupations</v>
      </c>
      <c r="B131" s="302">
        <v>0.32096316177165751</v>
      </c>
      <c r="C131" s="302">
        <v>9.3864297416790685E-2</v>
      </c>
      <c r="D131" s="302">
        <v>6.9465663171560379E-3</v>
      </c>
      <c r="E131" s="302">
        <f t="shared" si="63"/>
        <v>0.42177402550560422</v>
      </c>
      <c r="F131" s="303"/>
      <c r="G131" s="302">
        <v>0.28116870241911224</v>
      </c>
      <c r="H131" s="302">
        <v>8.9274802522138499E-2</v>
      </c>
      <c r="I131" s="302">
        <v>3.5132111941605874E-3</v>
      </c>
      <c r="J131" s="302">
        <f t="shared" si="64"/>
        <v>0.37395671613541132</v>
      </c>
      <c r="K131" s="303"/>
      <c r="L131" s="302">
        <v>0.28661625859394202</v>
      </c>
      <c r="M131" s="302">
        <v>8.7930502816514503E-2</v>
      </c>
      <c r="N131" s="302">
        <v>6.1467603183246334E-3</v>
      </c>
      <c r="O131" s="302">
        <f t="shared" si="65"/>
        <v>0.38069352172878113</v>
      </c>
    </row>
    <row r="132" spans="1:15" s="236" customFormat="1" x14ac:dyDescent="0.2">
      <c r="A132" s="237" t="str">
        <f>name!E$8</f>
        <v>Skilled trades occupations</v>
      </c>
      <c r="B132" s="302">
        <v>0.38091606748738804</v>
      </c>
      <c r="C132" s="302">
        <v>4.0532937963829549E-2</v>
      </c>
      <c r="D132" s="302">
        <v>2.6212090948028503E-2</v>
      </c>
      <c r="E132" s="302">
        <f t="shared" si="63"/>
        <v>0.44766109639924612</v>
      </c>
      <c r="F132" s="303"/>
      <c r="G132" s="302">
        <v>0.33197864337673716</v>
      </c>
      <c r="H132" s="302">
        <v>3.4526750307233525E-2</v>
      </c>
      <c r="I132" s="302">
        <v>6.0616815523608043E-2</v>
      </c>
      <c r="J132" s="302">
        <f>SUM(G132:I132)</f>
        <v>0.42712220920757871</v>
      </c>
      <c r="K132" s="303"/>
      <c r="L132" s="302">
        <v>0.33207213952880971</v>
      </c>
      <c r="M132" s="302">
        <v>4.324160627353537E-2</v>
      </c>
      <c r="N132" s="302">
        <v>5.5388208016229255E-2</v>
      </c>
      <c r="O132" s="302">
        <f t="shared" si="65"/>
        <v>0.43070195381857429</v>
      </c>
    </row>
    <row r="133" spans="1:15" s="236" customFormat="1" x14ac:dyDescent="0.2">
      <c r="A133" s="237" t="str">
        <f>name!E$9</f>
        <v>Caring, leisure and other service occupations</v>
      </c>
      <c r="B133" s="302">
        <v>0.11197514755223957</v>
      </c>
      <c r="C133" s="302">
        <v>1.9486437083665358E-2</v>
      </c>
      <c r="D133" s="302">
        <v>1.3634347469788394E-2</v>
      </c>
      <c r="E133" s="302">
        <f t="shared" si="63"/>
        <v>0.14509593210569333</v>
      </c>
      <c r="F133" s="303"/>
      <c r="G133" s="302">
        <v>0.10305618424296402</v>
      </c>
      <c r="H133" s="302">
        <v>2.1093011813861293E-2</v>
      </c>
      <c r="I133" s="302">
        <v>2.896175140623034E-3</v>
      </c>
      <c r="J133" s="302">
        <f t="shared" ref="J133:J136" si="66">SUM(G133:I133)</f>
        <v>0.12704537119744835</v>
      </c>
      <c r="K133" s="303"/>
      <c r="L133" s="302">
        <v>0.14741208121486898</v>
      </c>
      <c r="M133" s="302">
        <v>2.1850712597060444E-2</v>
      </c>
      <c r="N133" s="302">
        <v>3.779349954259977E-3</v>
      </c>
      <c r="O133" s="302">
        <f t="shared" si="65"/>
        <v>0.1730421437661894</v>
      </c>
    </row>
    <row r="134" spans="1:15" s="236" customFormat="1" x14ac:dyDescent="0.2">
      <c r="A134" s="237" t="str">
        <f>name!E$10</f>
        <v>Sales and customer service occupations</v>
      </c>
      <c r="B134" s="302">
        <v>0.11423691256701281</v>
      </c>
      <c r="C134" s="302">
        <v>5.0833896410408259E-2</v>
      </c>
      <c r="D134" s="302">
        <v>5.9377364789658504E-3</v>
      </c>
      <c r="E134" s="302">
        <f t="shared" si="63"/>
        <v>0.17100854545638691</v>
      </c>
      <c r="F134" s="303"/>
      <c r="G134" s="302">
        <v>0.10935639742054171</v>
      </c>
      <c r="H134" s="302">
        <v>6.029022566758404E-2</v>
      </c>
      <c r="I134" s="302">
        <v>8.9128145627654799E-3</v>
      </c>
      <c r="J134" s="302">
        <f t="shared" si="66"/>
        <v>0.17855943765089125</v>
      </c>
      <c r="K134" s="303"/>
      <c r="L134" s="302">
        <v>0.14313227964423708</v>
      </c>
      <c r="M134" s="302">
        <v>7.0757463893258599E-2</v>
      </c>
      <c r="N134" s="302">
        <v>8.0848450893621152E-3</v>
      </c>
      <c r="O134" s="302">
        <f t="shared" si="65"/>
        <v>0.22197458862685779</v>
      </c>
    </row>
    <row r="135" spans="1:15" s="236" customFormat="1" x14ac:dyDescent="0.2">
      <c r="A135" s="237" t="str">
        <f>name!E$11</f>
        <v>Process, plant and machine operatives</v>
      </c>
      <c r="B135" s="302">
        <v>1.0071406606985951</v>
      </c>
      <c r="C135" s="302">
        <v>4.4718052825629621E-2</v>
      </c>
      <c r="D135" s="302">
        <v>4.8284722019899745E-3</v>
      </c>
      <c r="E135" s="302">
        <f t="shared" si="63"/>
        <v>1.0566871857262148</v>
      </c>
      <c r="F135" s="303"/>
      <c r="G135" s="302">
        <v>0.7886242683183774</v>
      </c>
      <c r="H135" s="302">
        <v>4.5851850134763866E-2</v>
      </c>
      <c r="I135" s="302">
        <v>1.7029361214917861E-2</v>
      </c>
      <c r="J135" s="302">
        <f t="shared" si="66"/>
        <v>0.85150547966805912</v>
      </c>
      <c r="K135" s="303"/>
      <c r="L135" s="302">
        <v>0.92826889491635522</v>
      </c>
      <c r="M135" s="302">
        <v>4.99634929665616E-2</v>
      </c>
      <c r="N135" s="302">
        <v>1.5758537472181026E-2</v>
      </c>
      <c r="O135" s="302">
        <f t="shared" si="65"/>
        <v>0.99399092535509781</v>
      </c>
    </row>
    <row r="136" spans="1:15" s="236" customFormat="1" x14ac:dyDescent="0.2">
      <c r="A136" s="237" t="str">
        <f>name!E$12</f>
        <v>Elementary occupations</v>
      </c>
      <c r="B136" s="302">
        <v>0.88315203467933023</v>
      </c>
      <c r="C136" s="302">
        <v>5.2090781016442961E-2</v>
      </c>
      <c r="D136" s="302">
        <v>1.9334996946129147E-2</v>
      </c>
      <c r="E136" s="302">
        <f t="shared" si="63"/>
        <v>0.95457781264190233</v>
      </c>
      <c r="F136" s="303"/>
      <c r="G136" s="302">
        <v>0.68469456728756217</v>
      </c>
      <c r="H136" s="302">
        <v>3.8014869612762736E-2</v>
      </c>
      <c r="I136" s="302">
        <v>1.0299432623620113E-2</v>
      </c>
      <c r="J136" s="302">
        <f t="shared" si="66"/>
        <v>0.73300886952394495</v>
      </c>
      <c r="K136" s="303"/>
      <c r="L136" s="302">
        <v>0.72872236435684679</v>
      </c>
      <c r="M136" s="302">
        <v>8.3401169876708231E-2</v>
      </c>
      <c r="N136" s="302">
        <v>1.4475756863084922E-2</v>
      </c>
      <c r="O136" s="302">
        <f t="shared" si="65"/>
        <v>0.82659929109663988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4.5246464088360829</v>
      </c>
      <c r="C138" s="311">
        <f t="shared" ref="C138:E138" si="67">SUM(C128:C136)</f>
        <v>0.41614640884265497</v>
      </c>
      <c r="D138" s="311">
        <f t="shared" si="67"/>
        <v>0.12220718232126213</v>
      </c>
      <c r="E138" s="311">
        <f t="shared" si="67"/>
        <v>5.0630000000000006</v>
      </c>
      <c r="F138" s="311"/>
      <c r="G138" s="311">
        <f t="shared" ref="G138:J138" si="68">SUM(G128:G136)</f>
        <v>4.2254810853738238</v>
      </c>
      <c r="H138" s="311">
        <f t="shared" si="68"/>
        <v>0.43453287875972674</v>
      </c>
      <c r="I138" s="311">
        <f t="shared" si="68"/>
        <v>0.19098603586645524</v>
      </c>
      <c r="J138" s="311">
        <f t="shared" si="68"/>
        <v>4.8510000000000053</v>
      </c>
      <c r="K138" s="311"/>
      <c r="L138" s="311">
        <f t="shared" ref="L138:O138" si="69">SUM(L128:L136)</f>
        <v>5.0201538461563402</v>
      </c>
      <c r="M138" s="311">
        <f t="shared" si="69"/>
        <v>0.52430769230941732</v>
      </c>
      <c r="N138" s="311">
        <f t="shared" si="69"/>
        <v>0.20053846153424151</v>
      </c>
      <c r="O138" s="311">
        <f t="shared" si="69"/>
        <v>5.7449999999999983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5.4345910106306947</v>
      </c>
      <c r="C145" s="302">
        <v>0.40637765473944681</v>
      </c>
      <c r="D145" s="302">
        <v>1.3665627001147274</v>
      </c>
      <c r="E145" s="302">
        <f>SUM(B145:D145)</f>
        <v>7.2075313654848685</v>
      </c>
      <c r="F145" s="303"/>
      <c r="G145" s="302">
        <v>5.9082155295717689</v>
      </c>
      <c r="H145" s="302">
        <v>0.78930681872842567</v>
      </c>
      <c r="I145" s="302">
        <v>2.4809760569660897</v>
      </c>
      <c r="J145" s="302">
        <f>SUM(G145:I145)</f>
        <v>9.1784984052662839</v>
      </c>
      <c r="K145" s="303"/>
      <c r="L145" s="302">
        <v>6.3667595905889085</v>
      </c>
      <c r="M145" s="302">
        <v>0.94889729108556753</v>
      </c>
      <c r="N145" s="302">
        <v>2.9834193958610244</v>
      </c>
      <c r="O145" s="302">
        <f>SUM(L145:N145)</f>
        <v>10.299076277535502</v>
      </c>
    </row>
    <row r="146" spans="1:15" s="236" customFormat="1" x14ac:dyDescent="0.2">
      <c r="A146" s="237" t="str">
        <f>name!E$5</f>
        <v>Professional occupations</v>
      </c>
      <c r="B146" s="302">
        <v>5.9514210716464468</v>
      </c>
      <c r="C146" s="302">
        <v>0.24385969553207712</v>
      </c>
      <c r="D146" s="302">
        <v>0.77909519342063704</v>
      </c>
      <c r="E146" s="302">
        <f t="shared" ref="E146:E153" si="70">SUM(B146:D146)</f>
        <v>6.9743759605991604</v>
      </c>
      <c r="F146" s="303"/>
      <c r="G146" s="302">
        <v>7.2742818582569031</v>
      </c>
      <c r="H146" s="302">
        <v>0.43220182440610133</v>
      </c>
      <c r="I146" s="302">
        <v>1.1502546126061706</v>
      </c>
      <c r="J146" s="302">
        <f t="shared" ref="J146:J148" si="71">SUM(G146:I146)</f>
        <v>8.8567382952691744</v>
      </c>
      <c r="K146" s="303"/>
      <c r="L146" s="302">
        <v>11.114411348121104</v>
      </c>
      <c r="M146" s="302">
        <v>0.54987837459028976</v>
      </c>
      <c r="N146" s="302">
        <v>1.0382592685185572</v>
      </c>
      <c r="O146" s="302">
        <f t="shared" ref="O146:O153" si="72">SUM(L146:N146)</f>
        <v>12.70254899122995</v>
      </c>
    </row>
    <row r="147" spans="1:15" s="236" customFormat="1" x14ac:dyDescent="0.2">
      <c r="A147" s="237" t="str">
        <f>name!E$6</f>
        <v>Associate professional occupations</v>
      </c>
      <c r="B147" s="302">
        <v>3.7228746214946384</v>
      </c>
      <c r="C147" s="302">
        <v>0.32852525216108874</v>
      </c>
      <c r="D147" s="302">
        <v>0.30332594149867653</v>
      </c>
      <c r="E147" s="302">
        <f t="shared" si="70"/>
        <v>4.3547258151544037</v>
      </c>
      <c r="F147" s="303"/>
      <c r="G147" s="302">
        <v>4.2945111461770518</v>
      </c>
      <c r="H147" s="302">
        <v>0.51027884340075502</v>
      </c>
      <c r="I147" s="302">
        <v>0.44819741917797745</v>
      </c>
      <c r="J147" s="302">
        <f t="shared" si="71"/>
        <v>5.252987408755784</v>
      </c>
      <c r="K147" s="303"/>
      <c r="L147" s="302">
        <v>5.2624814687366976</v>
      </c>
      <c r="M147" s="302">
        <v>0.52873163964173964</v>
      </c>
      <c r="N147" s="302">
        <v>0.57501706316738921</v>
      </c>
      <c r="O147" s="302">
        <f t="shared" si="72"/>
        <v>6.3662301715458272</v>
      </c>
    </row>
    <row r="148" spans="1:15" s="236" customFormat="1" x14ac:dyDescent="0.2">
      <c r="A148" s="237" t="str">
        <f>name!E$7</f>
        <v>Administrative and secretarial occupations</v>
      </c>
      <c r="B148" s="302">
        <v>3.1023386724034103</v>
      </c>
      <c r="C148" s="302">
        <v>2.2895631134381187</v>
      </c>
      <c r="D148" s="302">
        <v>0.1373172274618879</v>
      </c>
      <c r="E148" s="302">
        <f t="shared" si="70"/>
        <v>5.5292190133034174</v>
      </c>
      <c r="F148" s="303"/>
      <c r="G148" s="302">
        <v>3.1239568462179643</v>
      </c>
      <c r="H148" s="302">
        <v>2.3771001798311953</v>
      </c>
      <c r="I148" s="302">
        <v>0.42631748156030641</v>
      </c>
      <c r="J148" s="302">
        <f t="shared" si="71"/>
        <v>5.9273745076094659</v>
      </c>
      <c r="K148" s="303"/>
      <c r="L148" s="302">
        <v>3.3130815435516956</v>
      </c>
      <c r="M148" s="302">
        <v>2.7968685180628756</v>
      </c>
      <c r="N148" s="302">
        <v>0.33040848327576378</v>
      </c>
      <c r="O148" s="302">
        <f t="shared" si="72"/>
        <v>6.4403585448903344</v>
      </c>
    </row>
    <row r="149" spans="1:15" s="236" customFormat="1" x14ac:dyDescent="0.2">
      <c r="A149" s="237" t="str">
        <f>name!E$8</f>
        <v>Skilled trades occupations</v>
      </c>
      <c r="B149" s="302">
        <v>8.1197332566457181</v>
      </c>
      <c r="C149" s="302">
        <v>0.42510769150755234</v>
      </c>
      <c r="D149" s="302">
        <v>16.121727029169922</v>
      </c>
      <c r="E149" s="302">
        <f t="shared" si="70"/>
        <v>24.66656797732319</v>
      </c>
      <c r="F149" s="303"/>
      <c r="G149" s="302">
        <v>6.1091885358513531</v>
      </c>
      <c r="H149" s="302">
        <v>0.4420374516745707</v>
      </c>
      <c r="I149" s="302">
        <v>15.123482742725978</v>
      </c>
      <c r="J149" s="302">
        <f>SUM(G149:I149)</f>
        <v>21.674708730251901</v>
      </c>
      <c r="K149" s="303"/>
      <c r="L149" s="302">
        <v>4.2502157847651718</v>
      </c>
      <c r="M149" s="302">
        <v>0.75175362204297769</v>
      </c>
      <c r="N149" s="302">
        <v>17.461284426639381</v>
      </c>
      <c r="O149" s="302">
        <f t="shared" si="72"/>
        <v>22.463253833447531</v>
      </c>
    </row>
    <row r="150" spans="1:15" s="236" customFormat="1" x14ac:dyDescent="0.2">
      <c r="A150" s="237" t="str">
        <f>name!E$9</f>
        <v>Caring, leisure and other service occupations</v>
      </c>
      <c r="B150" s="302">
        <v>0.15457949183794711</v>
      </c>
      <c r="C150" s="302">
        <v>2.9124259306748515E-2</v>
      </c>
      <c r="D150" s="302">
        <v>8.2960985225191391E-3</v>
      </c>
      <c r="E150" s="302">
        <f t="shared" si="70"/>
        <v>0.19199984966721476</v>
      </c>
      <c r="F150" s="303"/>
      <c r="G150" s="302">
        <v>0.16059270008794072</v>
      </c>
      <c r="H150" s="302">
        <v>4.2848611262053624E-2</v>
      </c>
      <c r="I150" s="302">
        <v>1.8678930177041995E-2</v>
      </c>
      <c r="J150" s="302">
        <f t="shared" ref="J150:J153" si="73">SUM(G150:I150)</f>
        <v>0.22212024152703633</v>
      </c>
      <c r="K150" s="303"/>
      <c r="L150" s="302">
        <v>0.15581604647518293</v>
      </c>
      <c r="M150" s="302">
        <v>3.968497981720906E-2</v>
      </c>
      <c r="N150" s="302">
        <v>3.2097891445698704E-2</v>
      </c>
      <c r="O150" s="302">
        <f t="shared" si="72"/>
        <v>0.22759891773809071</v>
      </c>
    </row>
    <row r="151" spans="1:15" s="236" customFormat="1" x14ac:dyDescent="0.2">
      <c r="A151" s="237" t="str">
        <f>name!E$10</f>
        <v>Sales and customer service occupations</v>
      </c>
      <c r="B151" s="302">
        <v>0.8442612805213241</v>
      </c>
      <c r="C151" s="302">
        <v>0.28918572511406354</v>
      </c>
      <c r="D151" s="302">
        <v>0.146054144987565</v>
      </c>
      <c r="E151" s="302">
        <f t="shared" si="70"/>
        <v>1.2795011506229526</v>
      </c>
      <c r="F151" s="303"/>
      <c r="G151" s="302">
        <v>0.81024967298483708</v>
      </c>
      <c r="H151" s="302">
        <v>0.3862586792846977</v>
      </c>
      <c r="I151" s="302">
        <v>0.18281740791313847</v>
      </c>
      <c r="J151" s="302">
        <f t="shared" si="73"/>
        <v>1.3793257601826732</v>
      </c>
      <c r="K151" s="303"/>
      <c r="L151" s="302">
        <v>0.98478309200441227</v>
      </c>
      <c r="M151" s="302">
        <v>0.4466765046052899</v>
      </c>
      <c r="N151" s="302">
        <v>0.23045854328477908</v>
      </c>
      <c r="O151" s="302">
        <f t="shared" si="72"/>
        <v>1.6619181398944811</v>
      </c>
    </row>
    <row r="152" spans="1:15" s="236" customFormat="1" x14ac:dyDescent="0.2">
      <c r="A152" s="237" t="str">
        <f>name!E$11</f>
        <v>Process, plant and machine operatives</v>
      </c>
      <c r="B152" s="302">
        <v>4.7068296170263393</v>
      </c>
      <c r="C152" s="302">
        <v>0.11855832141328025</v>
      </c>
      <c r="D152" s="302">
        <v>1.3687419264437848</v>
      </c>
      <c r="E152" s="302">
        <f t="shared" si="70"/>
        <v>6.1941298648834042</v>
      </c>
      <c r="F152" s="303"/>
      <c r="G152" s="302">
        <v>3.5162200182330197</v>
      </c>
      <c r="H152" s="302">
        <v>0.20418803695968382</v>
      </c>
      <c r="I152" s="302">
        <v>1.7688906423531685</v>
      </c>
      <c r="J152" s="302">
        <f t="shared" si="73"/>
        <v>5.4892986975458724</v>
      </c>
      <c r="K152" s="303"/>
      <c r="L152" s="302">
        <v>3.425336985158332</v>
      </c>
      <c r="M152" s="302">
        <v>0.21695002827092866</v>
      </c>
      <c r="N152" s="302">
        <v>2.8382386392274648</v>
      </c>
      <c r="O152" s="302">
        <f t="shared" si="72"/>
        <v>6.4805256526567252</v>
      </c>
    </row>
    <row r="153" spans="1:15" s="236" customFormat="1" x14ac:dyDescent="0.2">
      <c r="A153" s="237" t="str">
        <f>name!E$12</f>
        <v>Elementary occupations</v>
      </c>
      <c r="B153" s="302">
        <v>2.5430640360415637</v>
      </c>
      <c r="C153" s="302">
        <v>0.44371850649921851</v>
      </c>
      <c r="D153" s="302">
        <v>1.5921664604205457</v>
      </c>
      <c r="E153" s="302">
        <f t="shared" si="70"/>
        <v>4.5789490029613278</v>
      </c>
      <c r="F153" s="303"/>
      <c r="G153" s="302">
        <v>1.8487907482014847</v>
      </c>
      <c r="H153" s="302">
        <v>0.51925389374423681</v>
      </c>
      <c r="I153" s="302">
        <v>1.7219033116459568</v>
      </c>
      <c r="J153" s="302">
        <f t="shared" si="73"/>
        <v>4.089947953591679</v>
      </c>
      <c r="K153" s="303"/>
      <c r="L153" s="302">
        <v>2.2809957753201839</v>
      </c>
      <c r="M153" s="302">
        <v>0.65183305343242548</v>
      </c>
      <c r="N153" s="302">
        <v>2.5716606423089261</v>
      </c>
      <c r="O153" s="302">
        <f t="shared" si="72"/>
        <v>5.504489471061536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34.579693058248083</v>
      </c>
      <c r="C155" s="311">
        <f t="shared" ref="C155:E155" si="74">SUM(C145:C153)</f>
        <v>4.5740202197115938</v>
      </c>
      <c r="D155" s="311">
        <f t="shared" si="74"/>
        <v>21.823286722040265</v>
      </c>
      <c r="E155" s="311">
        <f t="shared" si="74"/>
        <v>60.97699999999994</v>
      </c>
      <c r="F155" s="311"/>
      <c r="G155" s="311">
        <f t="shared" ref="G155:J155" si="75">SUM(G145:G153)</f>
        <v>33.046007055582322</v>
      </c>
      <c r="H155" s="311">
        <f t="shared" si="75"/>
        <v>5.70347433929172</v>
      </c>
      <c r="I155" s="311">
        <f t="shared" si="75"/>
        <v>23.321518605125824</v>
      </c>
      <c r="J155" s="311">
        <f t="shared" si="75"/>
        <v>62.07099999999987</v>
      </c>
      <c r="K155" s="311"/>
      <c r="L155" s="311">
        <f t="shared" ref="L155:O155" si="76">SUM(L145:L153)</f>
        <v>37.153881634721692</v>
      </c>
      <c r="M155" s="311">
        <f t="shared" si="76"/>
        <v>6.9312740115493039</v>
      </c>
      <c r="N155" s="311">
        <f t="shared" si="76"/>
        <v>28.060844353728985</v>
      </c>
      <c r="O155" s="311">
        <f t="shared" si="76"/>
        <v>72.145999999999972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12.411942192432759</v>
      </c>
      <c r="C162" s="302">
        <v>0.94708855341886355</v>
      </c>
      <c r="D162" s="302">
        <v>3.0611859027837323</v>
      </c>
      <c r="E162" s="302">
        <f>SUM(B162:D162)</f>
        <v>16.420216648635353</v>
      </c>
      <c r="F162" s="303"/>
      <c r="G162" s="302">
        <v>13.090270459571498</v>
      </c>
      <c r="H162" s="302">
        <v>1.5464194857398268</v>
      </c>
      <c r="I162" s="302">
        <v>2.4797206947131007</v>
      </c>
      <c r="J162" s="302">
        <f>SUM(G162:I162)</f>
        <v>17.116410640024426</v>
      </c>
      <c r="K162" s="303"/>
      <c r="L162" s="302">
        <v>13.771319043034152</v>
      </c>
      <c r="M162" s="302">
        <v>1.6225611070287249</v>
      </c>
      <c r="N162" s="302">
        <v>2.5337362856729935</v>
      </c>
      <c r="O162" s="302">
        <f>SUM(L162:N162)</f>
        <v>17.927616435735871</v>
      </c>
    </row>
    <row r="163" spans="1:15" s="236" customFormat="1" x14ac:dyDescent="0.2">
      <c r="A163" s="237" t="str">
        <f>name!E$5</f>
        <v>Professional occupations</v>
      </c>
      <c r="B163" s="302">
        <v>7.9721123100603135</v>
      </c>
      <c r="C163" s="302">
        <v>1.2073130259668374</v>
      </c>
      <c r="D163" s="302">
        <v>0.84596451137908857</v>
      </c>
      <c r="E163" s="302">
        <f t="shared" ref="E163:E170" si="77">SUM(B163:D163)</f>
        <v>10.02538984740624</v>
      </c>
      <c r="F163" s="303"/>
      <c r="G163" s="302">
        <v>9.6239046335207057</v>
      </c>
      <c r="H163" s="302">
        <v>1.6704202634975027</v>
      </c>
      <c r="I163" s="302">
        <v>0.65489276520668782</v>
      </c>
      <c r="J163" s="302">
        <f t="shared" ref="J163:J165" si="78">SUM(G163:I163)</f>
        <v>11.949217662224896</v>
      </c>
      <c r="K163" s="303"/>
      <c r="L163" s="302">
        <v>12.972665879356358</v>
      </c>
      <c r="M163" s="302">
        <v>1.8270429560461581</v>
      </c>
      <c r="N163" s="302">
        <v>0.53314095322020372</v>
      </c>
      <c r="O163" s="302">
        <f t="shared" ref="O163:O170" si="79">SUM(L163:N163)</f>
        <v>15.33284978862272</v>
      </c>
    </row>
    <row r="164" spans="1:15" s="236" customFormat="1" x14ac:dyDescent="0.2">
      <c r="A164" s="237" t="str">
        <f>name!E$6</f>
        <v>Associate professional occupations</v>
      </c>
      <c r="B164" s="302">
        <v>7.8726599142523934</v>
      </c>
      <c r="C164" s="302">
        <v>1.8497284885676804</v>
      </c>
      <c r="D164" s="302">
        <v>0.74974184642833319</v>
      </c>
      <c r="E164" s="302">
        <f t="shared" si="77"/>
        <v>10.472130249248407</v>
      </c>
      <c r="F164" s="303"/>
      <c r="G164" s="302">
        <v>8.5844767741335026</v>
      </c>
      <c r="H164" s="302">
        <v>2.1548620428102208</v>
      </c>
      <c r="I164" s="302">
        <v>0.5505956067685438</v>
      </c>
      <c r="J164" s="302">
        <f t="shared" si="78"/>
        <v>11.289934423712268</v>
      </c>
      <c r="K164" s="303"/>
      <c r="L164" s="302">
        <v>9.9578530359258917</v>
      </c>
      <c r="M164" s="302">
        <v>1.9449356355910707</v>
      </c>
      <c r="N164" s="302">
        <v>0.56146685467410384</v>
      </c>
      <c r="O164" s="302">
        <f t="shared" si="79"/>
        <v>12.464255526191065</v>
      </c>
    </row>
    <row r="165" spans="1:15" s="236" customFormat="1" x14ac:dyDescent="0.2">
      <c r="A165" s="237" t="str">
        <f>name!E$7</f>
        <v>Administrative and secretarial occupations</v>
      </c>
      <c r="B165" s="302">
        <v>7.6308342649978238</v>
      </c>
      <c r="C165" s="302">
        <v>3.3736872149261217</v>
      </c>
      <c r="D165" s="302">
        <v>0.36300049490877495</v>
      </c>
      <c r="E165" s="302">
        <f t="shared" si="77"/>
        <v>11.367521974832719</v>
      </c>
      <c r="F165" s="303"/>
      <c r="G165" s="302">
        <v>7.505918722625931</v>
      </c>
      <c r="H165" s="302">
        <v>3.7176305654644586</v>
      </c>
      <c r="I165" s="302">
        <v>0.31653301522600191</v>
      </c>
      <c r="J165" s="302">
        <f t="shared" si="78"/>
        <v>11.540082303316391</v>
      </c>
      <c r="K165" s="303"/>
      <c r="L165" s="302">
        <v>8.6404292867720596</v>
      </c>
      <c r="M165" s="302">
        <v>3.3261604656955499</v>
      </c>
      <c r="N165" s="302">
        <v>0.30147598893675742</v>
      </c>
      <c r="O165" s="302">
        <f t="shared" si="79"/>
        <v>12.268065741404367</v>
      </c>
    </row>
    <row r="166" spans="1:15" s="236" customFormat="1" x14ac:dyDescent="0.2">
      <c r="A166" s="237" t="str">
        <f>name!E$8</f>
        <v>Skilled trades occupations</v>
      </c>
      <c r="B166" s="302">
        <v>8.9961014798256205</v>
      </c>
      <c r="C166" s="302">
        <v>1.3341077029197814</v>
      </c>
      <c r="D166" s="302">
        <v>2.1506072978184756</v>
      </c>
      <c r="E166" s="302">
        <f t="shared" si="77"/>
        <v>12.480816480563877</v>
      </c>
      <c r="F166" s="303"/>
      <c r="G166" s="302">
        <v>6.7106418708641087</v>
      </c>
      <c r="H166" s="302">
        <v>1.0943475997787404</v>
      </c>
      <c r="I166" s="302">
        <v>1.4239262598366063</v>
      </c>
      <c r="J166" s="302">
        <f>SUM(G166:I166)</f>
        <v>9.2289157304794553</v>
      </c>
      <c r="K166" s="303"/>
      <c r="L166" s="302">
        <v>6.6039006205188961</v>
      </c>
      <c r="M166" s="302">
        <v>1.2688038444185421</v>
      </c>
      <c r="N166" s="302">
        <v>1.6999392345147852</v>
      </c>
      <c r="O166" s="302">
        <f t="shared" si="79"/>
        <v>9.5726436994522235</v>
      </c>
    </row>
    <row r="167" spans="1:15" s="236" customFormat="1" x14ac:dyDescent="0.2">
      <c r="A167" s="237" t="str">
        <f>name!E$9</f>
        <v>Caring, leisure and other service occupations</v>
      </c>
      <c r="B167" s="302">
        <v>0.83465904433844862</v>
      </c>
      <c r="C167" s="302">
        <v>0.29915138265167479</v>
      </c>
      <c r="D167" s="302">
        <v>0.10214385237099367</v>
      </c>
      <c r="E167" s="302">
        <f t="shared" si="77"/>
        <v>1.2359542793611171</v>
      </c>
      <c r="F167" s="303"/>
      <c r="G167" s="302">
        <v>0.77235218173161346</v>
      </c>
      <c r="H167" s="302">
        <v>0.25834573273965045</v>
      </c>
      <c r="I167" s="302">
        <v>0.11202215882421951</v>
      </c>
      <c r="J167" s="302">
        <f t="shared" ref="J167:J170" si="80">SUM(G167:I167)</f>
        <v>1.1427200732954836</v>
      </c>
      <c r="K167" s="303"/>
      <c r="L167" s="302">
        <v>1.0936314581280948</v>
      </c>
      <c r="M167" s="302">
        <v>0.17191910502829816</v>
      </c>
      <c r="N167" s="302">
        <v>0.14282081127084736</v>
      </c>
      <c r="O167" s="302">
        <f t="shared" si="79"/>
        <v>1.4083713744272404</v>
      </c>
    </row>
    <row r="168" spans="1:15" s="236" customFormat="1" x14ac:dyDescent="0.2">
      <c r="A168" s="237" t="str">
        <f>name!E$10</f>
        <v>Sales and customer service occupations</v>
      </c>
      <c r="B168" s="302">
        <v>10.972169682210136</v>
      </c>
      <c r="C168" s="302">
        <v>29.87861418206532</v>
      </c>
      <c r="D168" s="302">
        <v>2.1016856566213584</v>
      </c>
      <c r="E168" s="302">
        <f t="shared" si="77"/>
        <v>42.952469520896813</v>
      </c>
      <c r="F168" s="303"/>
      <c r="G168" s="302">
        <v>8.9953950871675712</v>
      </c>
      <c r="H168" s="302">
        <v>26.509669449747516</v>
      </c>
      <c r="I168" s="302">
        <v>1.1396229577458201</v>
      </c>
      <c r="J168" s="302">
        <f t="shared" si="80"/>
        <v>36.644687494660907</v>
      </c>
      <c r="K168" s="303"/>
      <c r="L168" s="302">
        <v>7.6875408524483548</v>
      </c>
      <c r="M168" s="302">
        <v>24.538186608670724</v>
      </c>
      <c r="N168" s="302">
        <v>0.79690964603240477</v>
      </c>
      <c r="O168" s="302">
        <f t="shared" si="79"/>
        <v>33.022637107151482</v>
      </c>
    </row>
    <row r="169" spans="1:15" s="236" customFormat="1" x14ac:dyDescent="0.2">
      <c r="A169" s="237" t="str">
        <f>name!E$11</f>
        <v>Process, plant and machine operatives</v>
      </c>
      <c r="B169" s="302">
        <v>7.2587798545611752</v>
      </c>
      <c r="C169" s="302">
        <v>1.3277924454829899</v>
      </c>
      <c r="D169" s="302">
        <v>0.52126199164684406</v>
      </c>
      <c r="E169" s="302">
        <f t="shared" si="77"/>
        <v>9.1078342916910096</v>
      </c>
      <c r="F169" s="303"/>
      <c r="G169" s="302">
        <v>5.483741349982358</v>
      </c>
      <c r="H169" s="302">
        <v>1.3098005968610937</v>
      </c>
      <c r="I169" s="302">
        <v>0.48392774243161607</v>
      </c>
      <c r="J169" s="302">
        <f t="shared" si="80"/>
        <v>7.2774696892750681</v>
      </c>
      <c r="K169" s="303"/>
      <c r="L169" s="302">
        <v>5.1864558611524947</v>
      </c>
      <c r="M169" s="302">
        <v>1.5609329613286687</v>
      </c>
      <c r="N169" s="302">
        <v>1.0958806294776624</v>
      </c>
      <c r="O169" s="302">
        <f t="shared" si="79"/>
        <v>7.8432694519588253</v>
      </c>
    </row>
    <row r="170" spans="1:15" s="236" customFormat="1" x14ac:dyDescent="0.2">
      <c r="A170" s="237" t="str">
        <f>name!E$12</f>
        <v>Elementary occupations</v>
      </c>
      <c r="B170" s="302">
        <v>6.6152097943215891</v>
      </c>
      <c r="C170" s="302">
        <v>6.6109246737720095</v>
      </c>
      <c r="D170" s="302">
        <v>0.23753223927089703</v>
      </c>
      <c r="E170" s="302">
        <f t="shared" si="77"/>
        <v>13.463666707364494</v>
      </c>
      <c r="F170" s="303"/>
      <c r="G170" s="302">
        <v>4.8587895993352657</v>
      </c>
      <c r="H170" s="302">
        <v>5.1263621920992115</v>
      </c>
      <c r="I170" s="302">
        <v>0.13341019157679557</v>
      </c>
      <c r="J170" s="302">
        <f t="shared" si="80"/>
        <v>10.118561983011272</v>
      </c>
      <c r="K170" s="303"/>
      <c r="L170" s="302">
        <v>5.2510028158237221</v>
      </c>
      <c r="M170" s="302">
        <v>4.3837859868400537</v>
      </c>
      <c r="N170" s="302">
        <v>0.21450207239247693</v>
      </c>
      <c r="O170" s="302">
        <f t="shared" si="79"/>
        <v>9.8492908750562531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70.564468537000266</v>
      </c>
      <c r="C172" s="311">
        <f t="shared" ref="C172:E172" si="81">SUM(C162:C170)</f>
        <v>46.828407669771281</v>
      </c>
      <c r="D172" s="311">
        <f t="shared" si="81"/>
        <v>10.133123793228497</v>
      </c>
      <c r="E172" s="311">
        <f t="shared" si="81"/>
        <v>127.52600000000004</v>
      </c>
      <c r="F172" s="311"/>
      <c r="G172" s="311">
        <f t="shared" ref="G172:J172" si="82">SUM(G162:G170)</f>
        <v>65.62549067893255</v>
      </c>
      <c r="H172" s="311">
        <f t="shared" si="82"/>
        <v>43.387857928738228</v>
      </c>
      <c r="I172" s="311">
        <f t="shared" si="82"/>
        <v>7.2946513923293912</v>
      </c>
      <c r="J172" s="311">
        <f t="shared" si="82"/>
        <v>116.30800000000016</v>
      </c>
      <c r="K172" s="311"/>
      <c r="L172" s="311">
        <f t="shared" ref="L172:O172" si="83">SUM(L162:L170)</f>
        <v>71.164798853160036</v>
      </c>
      <c r="M172" s="311">
        <f t="shared" si="83"/>
        <v>40.644328670647788</v>
      </c>
      <c r="N172" s="311">
        <f t="shared" si="83"/>
        <v>7.8798724761922347</v>
      </c>
      <c r="O172" s="311">
        <f t="shared" si="83"/>
        <v>119.68900000000008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2.4115307516035926</v>
      </c>
      <c r="C179" s="302">
        <v>0.15834404551729242</v>
      </c>
      <c r="D179" s="302">
        <v>0.54118362933928155</v>
      </c>
      <c r="E179" s="302">
        <f>SUM(B179:D179)</f>
        <v>3.1110584264601666</v>
      </c>
      <c r="F179" s="303"/>
      <c r="G179" s="302">
        <v>2.8339600501054574</v>
      </c>
      <c r="H179" s="302">
        <v>0.25945554685845351</v>
      </c>
      <c r="I179" s="302">
        <v>0.97533548384221858</v>
      </c>
      <c r="J179" s="302">
        <f>SUM(G179:I179)</f>
        <v>4.0687510808061296</v>
      </c>
      <c r="K179" s="303"/>
      <c r="L179" s="302">
        <v>2.8647945500042735</v>
      </c>
      <c r="M179" s="302">
        <v>0.28156921464207119</v>
      </c>
      <c r="N179" s="302">
        <v>1.012140889912605</v>
      </c>
      <c r="O179" s="302">
        <f>SUM(L179:N179)</f>
        <v>4.1585046545589499</v>
      </c>
    </row>
    <row r="180" spans="1:15" s="236" customFormat="1" x14ac:dyDescent="0.2">
      <c r="A180" s="237" t="str">
        <f>name!E$5</f>
        <v>Professional occupations</v>
      </c>
      <c r="B180" s="302">
        <v>1.9596634056427704</v>
      </c>
      <c r="C180" s="302">
        <v>0.16273242096470392</v>
      </c>
      <c r="D180" s="302">
        <v>0.18500769794410582</v>
      </c>
      <c r="E180" s="302">
        <f t="shared" ref="E180:E187" si="84">SUM(B180:D180)</f>
        <v>2.3074035245515803</v>
      </c>
      <c r="F180" s="303"/>
      <c r="G180" s="302">
        <v>2.6637809328099671</v>
      </c>
      <c r="H180" s="302">
        <v>0.29723841245348021</v>
      </c>
      <c r="I180" s="302">
        <v>0.29321906129713637</v>
      </c>
      <c r="J180" s="302">
        <f t="shared" ref="J180:J182" si="85">SUM(G180:I180)</f>
        <v>3.2542384065605838</v>
      </c>
      <c r="K180" s="303"/>
      <c r="L180" s="302">
        <v>3.6975570577939334</v>
      </c>
      <c r="M180" s="302">
        <v>0.49399460798074313</v>
      </c>
      <c r="N180" s="302">
        <v>0.2622111125756259</v>
      </c>
      <c r="O180" s="302">
        <f t="shared" ref="O180:O187" si="86">SUM(L180:N180)</f>
        <v>4.4537627783503027</v>
      </c>
    </row>
    <row r="181" spans="1:15" s="236" customFormat="1" x14ac:dyDescent="0.2">
      <c r="A181" s="237" t="str">
        <f>name!E$6</f>
        <v>Associate professional occupations</v>
      </c>
      <c r="B181" s="302">
        <v>1.8871921293230689</v>
      </c>
      <c r="C181" s="302">
        <v>0.20356051034789771</v>
      </c>
      <c r="D181" s="302">
        <v>0.10671295377690497</v>
      </c>
      <c r="E181" s="302">
        <f t="shared" si="84"/>
        <v>2.1974655934478715</v>
      </c>
      <c r="F181" s="303"/>
      <c r="G181" s="302">
        <v>2.2924621301695898</v>
      </c>
      <c r="H181" s="302">
        <v>0.29961155458472088</v>
      </c>
      <c r="I181" s="302">
        <v>0.20516337017460115</v>
      </c>
      <c r="J181" s="302">
        <f t="shared" si="85"/>
        <v>2.7972370549289116</v>
      </c>
      <c r="K181" s="303"/>
      <c r="L181" s="302">
        <v>2.5541560444925806</v>
      </c>
      <c r="M181" s="302">
        <v>0.38965525754585678</v>
      </c>
      <c r="N181" s="302">
        <v>0.21907516738284971</v>
      </c>
      <c r="O181" s="302">
        <f t="shared" si="86"/>
        <v>3.162886469421287</v>
      </c>
    </row>
    <row r="182" spans="1:15" s="236" customFormat="1" x14ac:dyDescent="0.2">
      <c r="A182" s="237" t="str">
        <f>name!E$7</f>
        <v>Administrative and secretarial occupations</v>
      </c>
      <c r="B182" s="302">
        <v>2.7033219445125156</v>
      </c>
      <c r="C182" s="302">
        <v>0.94045690216623212</v>
      </c>
      <c r="D182" s="302">
        <v>7.4564462292690453E-2</v>
      </c>
      <c r="E182" s="302">
        <f t="shared" si="84"/>
        <v>3.7183433089714382</v>
      </c>
      <c r="F182" s="303"/>
      <c r="G182" s="302">
        <v>3.0132968952960097</v>
      </c>
      <c r="H182" s="302">
        <v>0.94132444592053122</v>
      </c>
      <c r="I182" s="302">
        <v>0.16895479681188111</v>
      </c>
      <c r="J182" s="302">
        <f t="shared" si="85"/>
        <v>4.1235761380284215</v>
      </c>
      <c r="K182" s="303"/>
      <c r="L182" s="302">
        <v>3.4922812981406652</v>
      </c>
      <c r="M182" s="302">
        <v>0.86321830708552105</v>
      </c>
      <c r="N182" s="302">
        <v>0.13003230299496366</v>
      </c>
      <c r="O182" s="302">
        <f t="shared" si="86"/>
        <v>4.4855319082211498</v>
      </c>
    </row>
    <row r="183" spans="1:15" s="236" customFormat="1" x14ac:dyDescent="0.2">
      <c r="A183" s="237" t="str">
        <f>name!E$8</f>
        <v>Skilled trades occupations</v>
      </c>
      <c r="B183" s="302">
        <v>1.4060524783141146</v>
      </c>
      <c r="C183" s="302">
        <v>0.26042705702851265</v>
      </c>
      <c r="D183" s="302">
        <v>0.58884654835280559</v>
      </c>
      <c r="E183" s="302">
        <f t="shared" si="84"/>
        <v>2.255326083695433</v>
      </c>
      <c r="F183" s="303"/>
      <c r="G183" s="302">
        <v>1.1273835087494453</v>
      </c>
      <c r="H183" s="302">
        <v>0.22413653489745758</v>
      </c>
      <c r="I183" s="302">
        <v>0.49145078024986877</v>
      </c>
      <c r="J183" s="302">
        <f>SUM(G183:I183)</f>
        <v>1.8429708238967715</v>
      </c>
      <c r="K183" s="303"/>
      <c r="L183" s="302">
        <v>0.97519350931403326</v>
      </c>
      <c r="M183" s="302">
        <v>0.35525197776063366</v>
      </c>
      <c r="N183" s="302">
        <v>0.51931602252135811</v>
      </c>
      <c r="O183" s="302">
        <f t="shared" si="86"/>
        <v>1.8497615095960249</v>
      </c>
    </row>
    <row r="184" spans="1:15" s="236" customFormat="1" x14ac:dyDescent="0.2">
      <c r="A184" s="237" t="str">
        <f>name!E$9</f>
        <v>Caring, leisure and other service occupations</v>
      </c>
      <c r="B184" s="302">
        <v>1.3300501325960872</v>
      </c>
      <c r="C184" s="302">
        <v>0.82305866803797589</v>
      </c>
      <c r="D184" s="302">
        <v>0.16957089243693799</v>
      </c>
      <c r="E184" s="302">
        <f t="shared" si="84"/>
        <v>2.322679693071001</v>
      </c>
      <c r="F184" s="303"/>
      <c r="G184" s="302">
        <v>1.3409537343762257</v>
      </c>
      <c r="H184" s="302">
        <v>0.79646688001955601</v>
      </c>
      <c r="I184" s="302">
        <v>0.31489967515418177</v>
      </c>
      <c r="J184" s="302">
        <f t="shared" ref="J184:J187" si="87">SUM(G184:I184)</f>
        <v>2.4523202895499638</v>
      </c>
      <c r="K184" s="303"/>
      <c r="L184" s="302">
        <v>1.2141369242627806</v>
      </c>
      <c r="M184" s="302">
        <v>0.81585725133284215</v>
      </c>
      <c r="N184" s="302">
        <v>0.35104844298457455</v>
      </c>
      <c r="O184" s="302">
        <f t="shared" si="86"/>
        <v>2.3810426185801972</v>
      </c>
    </row>
    <row r="185" spans="1:15" s="236" customFormat="1" x14ac:dyDescent="0.2">
      <c r="A185" s="237" t="str">
        <f>name!E$10</f>
        <v>Sales and customer service occupations</v>
      </c>
      <c r="B185" s="302">
        <v>0.89022709619748952</v>
      </c>
      <c r="C185" s="302">
        <v>0.29436776343535875</v>
      </c>
      <c r="D185" s="302">
        <v>9.8157739312955183E-2</v>
      </c>
      <c r="E185" s="302">
        <f t="shared" si="84"/>
        <v>1.2827525989458033</v>
      </c>
      <c r="F185" s="303"/>
      <c r="G185" s="302">
        <v>0.94435989565594958</v>
      </c>
      <c r="H185" s="302">
        <v>0.33192818876645475</v>
      </c>
      <c r="I185" s="302">
        <v>0.12689821651058406</v>
      </c>
      <c r="J185" s="302">
        <f t="shared" si="87"/>
        <v>1.4031863009329884</v>
      </c>
      <c r="K185" s="303"/>
      <c r="L185" s="302">
        <v>1.008578264995704</v>
      </c>
      <c r="M185" s="302">
        <v>0.50353089297546516</v>
      </c>
      <c r="N185" s="302">
        <v>0.11379353534262424</v>
      </c>
      <c r="O185" s="302">
        <f t="shared" si="86"/>
        <v>1.6259026933137934</v>
      </c>
    </row>
    <row r="186" spans="1:15" s="236" customFormat="1" x14ac:dyDescent="0.2">
      <c r="A186" s="237" t="str">
        <f>name!E$11</f>
        <v>Process, plant and machine operatives</v>
      </c>
      <c r="B186" s="302">
        <v>8.9519800829665996</v>
      </c>
      <c r="C186" s="302">
        <v>1.3920998212172837</v>
      </c>
      <c r="D186" s="302">
        <v>3.679612675446712</v>
      </c>
      <c r="E186" s="302">
        <f t="shared" si="84"/>
        <v>14.023692579630596</v>
      </c>
      <c r="F186" s="303"/>
      <c r="G186" s="302">
        <v>7.5245977023713362</v>
      </c>
      <c r="H186" s="302">
        <v>1.5364501713786414</v>
      </c>
      <c r="I186" s="302">
        <v>4.8705629714300871</v>
      </c>
      <c r="J186" s="302">
        <f t="shared" si="87"/>
        <v>13.931610845180064</v>
      </c>
      <c r="K186" s="303"/>
      <c r="L186" s="302">
        <v>7.2260659565267753</v>
      </c>
      <c r="M186" s="302">
        <v>1.7373462057979143</v>
      </c>
      <c r="N186" s="302">
        <v>5.7692711336959359</v>
      </c>
      <c r="O186" s="302">
        <f t="shared" si="86"/>
        <v>14.732683296020626</v>
      </c>
    </row>
    <row r="187" spans="1:15" s="236" customFormat="1" x14ac:dyDescent="0.2">
      <c r="A187" s="237" t="str">
        <f>name!E$12</f>
        <v>Elementary occupations</v>
      </c>
      <c r="B187" s="302">
        <v>5.1199238604951001</v>
      </c>
      <c r="C187" s="302">
        <v>1.0989622665640311</v>
      </c>
      <c r="D187" s="302">
        <v>0.17139206416696981</v>
      </c>
      <c r="E187" s="302">
        <f t="shared" si="84"/>
        <v>6.3902781912261002</v>
      </c>
      <c r="F187" s="303"/>
      <c r="G187" s="302">
        <v>4.1088344673789896</v>
      </c>
      <c r="H187" s="302">
        <v>0.93919700390419225</v>
      </c>
      <c r="I187" s="302">
        <v>0.20507758883295138</v>
      </c>
      <c r="J187" s="302">
        <f t="shared" si="87"/>
        <v>5.2531090601161337</v>
      </c>
      <c r="K187" s="303"/>
      <c r="L187" s="302">
        <v>4.0361881486904716</v>
      </c>
      <c r="M187" s="302">
        <v>1.0003216675022515</v>
      </c>
      <c r="N187" s="302">
        <v>0.22341425574496879</v>
      </c>
      <c r="O187" s="302">
        <f t="shared" si="86"/>
        <v>5.2599240719376921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26.659941881651335</v>
      </c>
      <c r="C189" s="311">
        <f t="shared" ref="C189:E189" si="88">SUM(C179:C187)</f>
        <v>5.334009455279288</v>
      </c>
      <c r="D189" s="311">
        <f t="shared" si="88"/>
        <v>5.6150486630693628</v>
      </c>
      <c r="E189" s="311">
        <f t="shared" si="88"/>
        <v>37.608999999999988</v>
      </c>
      <c r="F189" s="311"/>
      <c r="G189" s="311">
        <f t="shared" ref="G189:J189" si="89">SUM(G179:G187)</f>
        <v>25.849629316912971</v>
      </c>
      <c r="H189" s="311">
        <f t="shared" si="89"/>
        <v>5.6258087387834887</v>
      </c>
      <c r="I189" s="311">
        <f t="shared" si="89"/>
        <v>7.651561944303511</v>
      </c>
      <c r="J189" s="311">
        <f t="shared" si="89"/>
        <v>39.126999999999967</v>
      </c>
      <c r="K189" s="311"/>
      <c r="L189" s="311">
        <f t="shared" ref="L189:O189" si="90">SUM(L179:L187)</f>
        <v>27.068951754221217</v>
      </c>
      <c r="M189" s="311">
        <f t="shared" si="90"/>
        <v>6.440745382623299</v>
      </c>
      <c r="N189" s="311">
        <f t="shared" si="90"/>
        <v>8.6003028631555054</v>
      </c>
      <c r="O189" s="311">
        <f t="shared" si="90"/>
        <v>42.110000000000021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2.6063203630207208</v>
      </c>
      <c r="C196" s="302">
        <v>0.36268174653308677</v>
      </c>
      <c r="D196" s="302">
        <v>1.3232534046294182</v>
      </c>
      <c r="E196" s="302">
        <f>SUM(B196:D196)</f>
        <v>4.2922555141832257</v>
      </c>
      <c r="F196" s="303"/>
      <c r="G196" s="302">
        <v>2.8213979467527297</v>
      </c>
      <c r="H196" s="302">
        <v>0.71132782190812049</v>
      </c>
      <c r="I196" s="302">
        <v>1.9307946458137026</v>
      </c>
      <c r="J196" s="302">
        <f>SUM(G196:I196)</f>
        <v>5.4635204144745533</v>
      </c>
      <c r="K196" s="303"/>
      <c r="L196" s="302">
        <v>3.3803227256414115</v>
      </c>
      <c r="M196" s="302">
        <v>1.06200448009018</v>
      </c>
      <c r="N196" s="302">
        <v>2.4015593791005792</v>
      </c>
      <c r="O196" s="302">
        <f>SUM(L196:N196)</f>
        <v>6.8438865848321706</v>
      </c>
    </row>
    <row r="197" spans="1:15" s="236" customFormat="1" x14ac:dyDescent="0.2">
      <c r="A197" s="237" t="str">
        <f>name!E$5</f>
        <v>Professional occupations</v>
      </c>
      <c r="B197" s="302">
        <v>0.91621255448082661</v>
      </c>
      <c r="C197" s="302">
        <v>0.18591906945671127</v>
      </c>
      <c r="D197" s="302">
        <v>0.10779721028412757</v>
      </c>
      <c r="E197" s="302">
        <f t="shared" ref="E197:E204" si="91">SUM(B197:D197)</f>
        <v>1.2099288342216654</v>
      </c>
      <c r="F197" s="303"/>
      <c r="G197" s="302">
        <v>1.2001788322042839</v>
      </c>
      <c r="H197" s="302">
        <v>0.3730495558184217</v>
      </c>
      <c r="I197" s="302">
        <v>0.15204173931331735</v>
      </c>
      <c r="J197" s="302">
        <f t="shared" ref="J197:J199" si="92">SUM(G197:I197)</f>
        <v>1.7252701273360229</v>
      </c>
      <c r="K197" s="303"/>
      <c r="L197" s="302">
        <v>1.6158866156128524</v>
      </c>
      <c r="M197" s="302">
        <v>0.63660233822790657</v>
      </c>
      <c r="N197" s="302">
        <v>0.12603057442025897</v>
      </c>
      <c r="O197" s="302">
        <f t="shared" ref="O197:O204" si="93">SUM(L197:N197)</f>
        <v>2.3785195282610179</v>
      </c>
    </row>
    <row r="198" spans="1:15" s="236" customFormat="1" x14ac:dyDescent="0.2">
      <c r="A198" s="237" t="str">
        <f>name!E$6</f>
        <v>Associate professional occupations</v>
      </c>
      <c r="B198" s="302">
        <v>0.88420017389466399</v>
      </c>
      <c r="C198" s="302">
        <v>0.54098722151112388</v>
      </c>
      <c r="D198" s="302">
        <v>5.687168095181843E-2</v>
      </c>
      <c r="E198" s="302">
        <f t="shared" si="91"/>
        <v>1.4820590763576063</v>
      </c>
      <c r="F198" s="303"/>
      <c r="G198" s="302">
        <v>1.0488550963434864</v>
      </c>
      <c r="H198" s="302">
        <v>0.80579533461643837</v>
      </c>
      <c r="I198" s="302">
        <v>7.8343792718498576E-2</v>
      </c>
      <c r="J198" s="302">
        <f t="shared" si="92"/>
        <v>1.9329942236784234</v>
      </c>
      <c r="K198" s="303"/>
      <c r="L198" s="302">
        <v>1.3529971465570756</v>
      </c>
      <c r="M198" s="302">
        <v>1.3484614784395599</v>
      </c>
      <c r="N198" s="302">
        <v>8.9603936301526743E-2</v>
      </c>
      <c r="O198" s="302">
        <f t="shared" si="93"/>
        <v>2.7910625612981623</v>
      </c>
    </row>
    <row r="199" spans="1:15" s="236" customFormat="1" x14ac:dyDescent="0.2">
      <c r="A199" s="237" t="str">
        <f>name!E$7</f>
        <v>Administrative and secretarial occupations</v>
      </c>
      <c r="B199" s="302">
        <v>1.7590755138400322</v>
      </c>
      <c r="C199" s="302">
        <v>0.66289850311128773</v>
      </c>
      <c r="D199" s="302">
        <v>1.4555701215073252E-2</v>
      </c>
      <c r="E199" s="302">
        <f t="shared" si="91"/>
        <v>2.4365297181663932</v>
      </c>
      <c r="F199" s="303"/>
      <c r="G199" s="302">
        <v>1.7240902847721655</v>
      </c>
      <c r="H199" s="302">
        <v>0.9572366015679088</v>
      </c>
      <c r="I199" s="302">
        <v>2.80319523873305E-2</v>
      </c>
      <c r="J199" s="302">
        <f t="shared" si="92"/>
        <v>2.7093588387274052</v>
      </c>
      <c r="K199" s="303"/>
      <c r="L199" s="302">
        <v>2.2793724869296512</v>
      </c>
      <c r="M199" s="302">
        <v>1.4263401397541693</v>
      </c>
      <c r="N199" s="302">
        <v>2.4663193953124204E-2</v>
      </c>
      <c r="O199" s="302">
        <f t="shared" si="93"/>
        <v>3.7303758206369446</v>
      </c>
    </row>
    <row r="200" spans="1:15" s="236" customFormat="1" x14ac:dyDescent="0.2">
      <c r="A200" s="237" t="str">
        <f>name!E$8</f>
        <v>Skilled trades occupations</v>
      </c>
      <c r="B200" s="302">
        <v>6.5528429951218898</v>
      </c>
      <c r="C200" s="302">
        <v>2.2088764770583831</v>
      </c>
      <c r="D200" s="302">
        <v>0.49415314277897393</v>
      </c>
      <c r="E200" s="302">
        <f t="shared" si="91"/>
        <v>9.2558726149592463</v>
      </c>
      <c r="F200" s="303"/>
      <c r="G200" s="302">
        <v>4.5070892019287614</v>
      </c>
      <c r="H200" s="302">
        <v>2.1769081123204153</v>
      </c>
      <c r="I200" s="302">
        <v>0.83947762143859694</v>
      </c>
      <c r="J200" s="302">
        <f>SUM(G200:I200)</f>
        <v>7.5234749356877737</v>
      </c>
      <c r="K200" s="303"/>
      <c r="L200" s="302">
        <v>4.4862300981124053</v>
      </c>
      <c r="M200" s="302">
        <v>2.5363571223817014</v>
      </c>
      <c r="N200" s="302">
        <v>0.97890811619008478</v>
      </c>
      <c r="O200" s="302">
        <f t="shared" si="93"/>
        <v>8.0014953366841901</v>
      </c>
    </row>
    <row r="201" spans="1:15" s="236" customFormat="1" x14ac:dyDescent="0.2">
      <c r="A201" s="237" t="str">
        <f>name!E$9</f>
        <v>Caring, leisure and other service occupations</v>
      </c>
      <c r="B201" s="302">
        <v>1.0287803616633868</v>
      </c>
      <c r="C201" s="302">
        <v>1.174557731210182</v>
      </c>
      <c r="D201" s="302">
        <v>6.3460322962804669E-2</v>
      </c>
      <c r="E201" s="302">
        <f t="shared" si="91"/>
        <v>2.2667984158363734</v>
      </c>
      <c r="F201" s="303"/>
      <c r="G201" s="302">
        <v>0.95791039691364888</v>
      </c>
      <c r="H201" s="302">
        <v>1.357910278553375</v>
      </c>
      <c r="I201" s="302">
        <v>0.16387400517436548</v>
      </c>
      <c r="J201" s="302">
        <f t="shared" ref="J201:J204" si="94">SUM(G201:I201)</f>
        <v>2.4796946806413898</v>
      </c>
      <c r="K201" s="303"/>
      <c r="L201" s="302">
        <v>1.0099918597502162</v>
      </c>
      <c r="M201" s="302">
        <v>1.6947124914002965</v>
      </c>
      <c r="N201" s="302">
        <v>0.29206038453885619</v>
      </c>
      <c r="O201" s="302">
        <f t="shared" si="93"/>
        <v>2.9967647356893687</v>
      </c>
    </row>
    <row r="202" spans="1:15" s="236" customFormat="1" x14ac:dyDescent="0.2">
      <c r="A202" s="237" t="str">
        <f>name!E$10</f>
        <v>Sales and customer service occupations</v>
      </c>
      <c r="B202" s="302">
        <v>0.77823058949183865</v>
      </c>
      <c r="C202" s="302">
        <v>2.3525374081795776</v>
      </c>
      <c r="D202" s="302">
        <v>0.46678899309369476</v>
      </c>
      <c r="E202" s="302">
        <f t="shared" si="91"/>
        <v>3.5975569907651108</v>
      </c>
      <c r="F202" s="303"/>
      <c r="G202" s="302">
        <v>0.72765203474569606</v>
      </c>
      <c r="H202" s="302">
        <v>2.9926981570958864</v>
      </c>
      <c r="I202" s="302">
        <v>0.54140963393604435</v>
      </c>
      <c r="J202" s="302">
        <f t="shared" si="94"/>
        <v>4.2617598257776272</v>
      </c>
      <c r="K202" s="303"/>
      <c r="L202" s="302">
        <v>0.93637162267883067</v>
      </c>
      <c r="M202" s="302">
        <v>5.1957356792611336</v>
      </c>
      <c r="N202" s="302">
        <v>0.44711380879813223</v>
      </c>
      <c r="O202" s="302">
        <f t="shared" si="93"/>
        <v>6.5792211107380965</v>
      </c>
    </row>
    <row r="203" spans="1:15" s="236" customFormat="1" x14ac:dyDescent="0.2">
      <c r="A203" s="237" t="str">
        <f>name!E$11</f>
        <v>Process, plant and machine operatives</v>
      </c>
      <c r="B203" s="302">
        <v>0.66956467636129069</v>
      </c>
      <c r="C203" s="302">
        <v>0.77154359765391267</v>
      </c>
      <c r="D203" s="302">
        <v>7.3251403556021236E-2</v>
      </c>
      <c r="E203" s="302">
        <f t="shared" si="91"/>
        <v>1.5143596775712245</v>
      </c>
      <c r="F203" s="303"/>
      <c r="G203" s="302">
        <v>0.4969845810634505</v>
      </c>
      <c r="H203" s="302">
        <v>1.0432866573633846</v>
      </c>
      <c r="I203" s="302">
        <v>0.10296814964939348</v>
      </c>
      <c r="J203" s="302">
        <f t="shared" si="94"/>
        <v>1.6432393880762286</v>
      </c>
      <c r="K203" s="303"/>
      <c r="L203" s="302">
        <v>0.55046360254219751</v>
      </c>
      <c r="M203" s="302">
        <v>1.8874777743717288</v>
      </c>
      <c r="N203" s="302">
        <v>0.15155750845596558</v>
      </c>
      <c r="O203" s="302">
        <f t="shared" si="93"/>
        <v>2.5894988853698919</v>
      </c>
    </row>
    <row r="204" spans="1:15" s="236" customFormat="1" x14ac:dyDescent="0.2">
      <c r="A204" s="237" t="str">
        <f>name!E$12</f>
        <v>Elementary occupations</v>
      </c>
      <c r="B204" s="302">
        <v>6.7506988374547268</v>
      </c>
      <c r="C204" s="302">
        <v>22.199651041801829</v>
      </c>
      <c r="D204" s="302">
        <v>0.11228927868257646</v>
      </c>
      <c r="E204" s="302">
        <f t="shared" si="91"/>
        <v>29.062639157939135</v>
      </c>
      <c r="F204" s="303"/>
      <c r="G204" s="302">
        <v>5.9276772887442757</v>
      </c>
      <c r="H204" s="302">
        <v>23.768138009310551</v>
      </c>
      <c r="I204" s="302">
        <v>0.17087226754575918</v>
      </c>
      <c r="J204" s="302">
        <f t="shared" si="94"/>
        <v>29.866687565600586</v>
      </c>
      <c r="K204" s="303"/>
      <c r="L204" s="302">
        <v>6.8269649811687989</v>
      </c>
      <c r="M204" s="302">
        <v>22.917558993151626</v>
      </c>
      <c r="N204" s="302">
        <v>0.18865146216989387</v>
      </c>
      <c r="O204" s="302">
        <f t="shared" si="93"/>
        <v>29.93317543649032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21.945926065329374</v>
      </c>
      <c r="C206" s="311">
        <f t="shared" ref="C206:E206" si="95">SUM(C196:C204)</f>
        <v>30.459652796516096</v>
      </c>
      <c r="D206" s="311">
        <f t="shared" si="95"/>
        <v>2.7124211381545087</v>
      </c>
      <c r="E206" s="311">
        <f t="shared" si="95"/>
        <v>55.117999999999981</v>
      </c>
      <c r="F206" s="311"/>
      <c r="G206" s="311">
        <f t="shared" ref="G206:J206" si="96">SUM(G196:G204)</f>
        <v>19.411835663468501</v>
      </c>
      <c r="H206" s="311">
        <f t="shared" si="96"/>
        <v>34.186350528554499</v>
      </c>
      <c r="I206" s="311">
        <f t="shared" si="96"/>
        <v>4.0078138079770094</v>
      </c>
      <c r="J206" s="311">
        <f t="shared" si="96"/>
        <v>57.606000000000009</v>
      </c>
      <c r="K206" s="311"/>
      <c r="L206" s="311">
        <f t="shared" ref="L206:O206" si="97">SUM(L196:L204)</f>
        <v>22.438601138993441</v>
      </c>
      <c r="M206" s="311">
        <f t="shared" si="97"/>
        <v>38.705250497078303</v>
      </c>
      <c r="N206" s="311">
        <f t="shared" si="97"/>
        <v>4.7001483639284212</v>
      </c>
      <c r="O206" s="311">
        <f t="shared" si="97"/>
        <v>65.844000000000165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0.70167263168711902</v>
      </c>
      <c r="C213" s="302">
        <v>0.18708127865326929</v>
      </c>
      <c r="D213" s="302">
        <v>0.24250585760090354</v>
      </c>
      <c r="E213" s="302">
        <f>SUM(B213:D213)</f>
        <v>1.1312597679412919</v>
      </c>
      <c r="F213" s="303"/>
      <c r="G213" s="302">
        <v>0.66556315562182822</v>
      </c>
      <c r="H213" s="302">
        <v>0.16599032902270355</v>
      </c>
      <c r="I213" s="302">
        <v>0.2112830129783648</v>
      </c>
      <c r="J213" s="302">
        <f>SUM(G213:I213)</f>
        <v>1.0428364976228965</v>
      </c>
      <c r="K213" s="303"/>
      <c r="L213" s="302">
        <v>0.5875288159337656</v>
      </c>
      <c r="M213" s="302">
        <v>0.17656533170622743</v>
      </c>
      <c r="N213" s="302">
        <v>0.22357790955410414</v>
      </c>
      <c r="O213" s="302">
        <f>SUM(L213:N213)</f>
        <v>0.98767205719409723</v>
      </c>
    </row>
    <row r="214" spans="1:15" s="236" customFormat="1" x14ac:dyDescent="0.2">
      <c r="A214" s="237" t="str">
        <f>name!E$5</f>
        <v>Professional occupations</v>
      </c>
      <c r="B214" s="302">
        <v>0.83040572610179186</v>
      </c>
      <c r="C214" s="302">
        <v>0.18334660916240783</v>
      </c>
      <c r="D214" s="302">
        <v>0.41227447606200246</v>
      </c>
      <c r="E214" s="302">
        <f t="shared" ref="E214:E221" si="98">SUM(B214:D214)</f>
        <v>1.4260268113262022</v>
      </c>
      <c r="F214" s="303"/>
      <c r="G214" s="302">
        <v>0.95510838351670213</v>
      </c>
      <c r="H214" s="302">
        <v>0.17508203853165658</v>
      </c>
      <c r="I214" s="302">
        <v>0.32740104664699021</v>
      </c>
      <c r="J214" s="302">
        <f t="shared" ref="J214:J216" si="99">SUM(G214:I214)</f>
        <v>1.4575914686953491</v>
      </c>
      <c r="K214" s="303"/>
      <c r="L214" s="302">
        <v>1.0860328047071197</v>
      </c>
      <c r="M214" s="302">
        <v>0.23622626650898526</v>
      </c>
      <c r="N214" s="302">
        <v>0.29014460132917008</v>
      </c>
      <c r="O214" s="302">
        <f t="shared" ref="O214:O221" si="100">SUM(L214:N214)</f>
        <v>1.6124036725452751</v>
      </c>
    </row>
    <row r="215" spans="1:15" s="236" customFormat="1" x14ac:dyDescent="0.2">
      <c r="A215" s="237" t="str">
        <f>name!E$6</f>
        <v>Associate professional occupations</v>
      </c>
      <c r="B215" s="302">
        <v>0.7107361157717369</v>
      </c>
      <c r="C215" s="302">
        <v>0.24564019271268797</v>
      </c>
      <c r="D215" s="302">
        <v>0.89444877712522863</v>
      </c>
      <c r="E215" s="302">
        <f t="shared" si="98"/>
        <v>1.8508250856096535</v>
      </c>
      <c r="F215" s="303"/>
      <c r="G215" s="302">
        <v>0.76135068212744106</v>
      </c>
      <c r="H215" s="302">
        <v>0.19263742733557057</v>
      </c>
      <c r="I215" s="302">
        <v>0.5565063728220363</v>
      </c>
      <c r="J215" s="302">
        <f t="shared" si="99"/>
        <v>1.5104944822850479</v>
      </c>
      <c r="K215" s="303"/>
      <c r="L215" s="302">
        <v>0.71273811122803976</v>
      </c>
      <c r="M215" s="302">
        <v>0.17105701184257205</v>
      </c>
      <c r="N215" s="302">
        <v>0.51056118669949546</v>
      </c>
      <c r="O215" s="302">
        <f t="shared" si="100"/>
        <v>1.3943563097701073</v>
      </c>
    </row>
    <row r="216" spans="1:15" s="236" customFormat="1" x14ac:dyDescent="0.2">
      <c r="A216" s="237" t="str">
        <f>name!E$7</f>
        <v>Administrative and secretarial occupations</v>
      </c>
      <c r="B216" s="302">
        <v>0.30253256956508406</v>
      </c>
      <c r="C216" s="302">
        <v>0.30056531916351603</v>
      </c>
      <c r="D216" s="302">
        <v>6.299489062876909E-2</v>
      </c>
      <c r="E216" s="302">
        <f t="shared" si="98"/>
        <v>0.6660927793573691</v>
      </c>
      <c r="F216" s="303"/>
      <c r="G216" s="302">
        <v>0.26969256116833401</v>
      </c>
      <c r="H216" s="302">
        <v>0.17830063670807991</v>
      </c>
      <c r="I216" s="302">
        <v>3.1229438801193304E-2</v>
      </c>
      <c r="J216" s="302">
        <f t="shared" si="99"/>
        <v>0.47922263667760723</v>
      </c>
      <c r="K216" s="303"/>
      <c r="L216" s="302">
        <v>0.19591556715844916</v>
      </c>
      <c r="M216" s="302">
        <v>0.11805354414665931</v>
      </c>
      <c r="N216" s="302">
        <v>2.5320715417129609E-2</v>
      </c>
      <c r="O216" s="302">
        <f t="shared" si="100"/>
        <v>0.33928982672223806</v>
      </c>
    </row>
    <row r="217" spans="1:15" s="236" customFormat="1" x14ac:dyDescent="0.2">
      <c r="A217" s="237" t="str">
        <f>name!E$8</f>
        <v>Skilled trades occupations</v>
      </c>
      <c r="B217" s="302">
        <v>0.33513865317916125</v>
      </c>
      <c r="C217" s="302">
        <v>9.0825736172893412E-2</v>
      </c>
      <c r="D217" s="302">
        <v>0.16410587824132625</v>
      </c>
      <c r="E217" s="302">
        <f t="shared" si="98"/>
        <v>0.59007026759338088</v>
      </c>
      <c r="F217" s="303"/>
      <c r="G217" s="302">
        <v>0.24125973411076065</v>
      </c>
      <c r="H217" s="302">
        <v>5.0968445932545133E-2</v>
      </c>
      <c r="I217" s="302">
        <v>0.11409782378175468</v>
      </c>
      <c r="J217" s="302">
        <f>SUM(G217:I217)</f>
        <v>0.40632600382506046</v>
      </c>
      <c r="K217" s="303"/>
      <c r="L217" s="302">
        <v>0.16217649695445488</v>
      </c>
      <c r="M217" s="302">
        <v>7.8341226179643078E-2</v>
      </c>
      <c r="N217" s="302">
        <v>0.12178227729825779</v>
      </c>
      <c r="O217" s="302">
        <f t="shared" si="100"/>
        <v>0.36230000043235577</v>
      </c>
    </row>
    <row r="218" spans="1:15" s="236" customFormat="1" x14ac:dyDescent="0.2">
      <c r="A218" s="237" t="str">
        <f>name!E$9</f>
        <v>Caring, leisure and other service occupations</v>
      </c>
      <c r="B218" s="302">
        <v>9.9837602083269972E-2</v>
      </c>
      <c r="C218" s="302">
        <v>0.12424878321741416</v>
      </c>
      <c r="D218" s="302">
        <v>3.3337524060260075E-2</v>
      </c>
      <c r="E218" s="302">
        <f t="shared" si="98"/>
        <v>0.25742390936094423</v>
      </c>
      <c r="F218" s="303"/>
      <c r="G218" s="302">
        <v>7.1590585786203795E-2</v>
      </c>
      <c r="H218" s="302">
        <v>6.5479144004805409E-2</v>
      </c>
      <c r="I218" s="302">
        <v>1.8148492194325412E-2</v>
      </c>
      <c r="J218" s="302">
        <f t="shared" ref="J218:J221" si="101">SUM(G218:I218)</f>
        <v>0.15521822198533461</v>
      </c>
      <c r="K218" s="303"/>
      <c r="L218" s="302">
        <v>6.5635895496419003E-2</v>
      </c>
      <c r="M218" s="302">
        <v>5.3191501664994603E-2</v>
      </c>
      <c r="N218" s="302">
        <v>2.2247224120892545E-2</v>
      </c>
      <c r="O218" s="302">
        <f t="shared" si="100"/>
        <v>0.14107462128230616</v>
      </c>
    </row>
    <row r="219" spans="1:15" s="236" customFormat="1" x14ac:dyDescent="0.2">
      <c r="A219" s="237" t="str">
        <f>name!E$10</f>
        <v>Sales and customer service occupations</v>
      </c>
      <c r="B219" s="302">
        <v>0.19837745599532303</v>
      </c>
      <c r="C219" s="302">
        <v>0.12294575649763888</v>
      </c>
      <c r="D219" s="302">
        <v>5.332126424054813E-2</v>
      </c>
      <c r="E219" s="302">
        <f t="shared" si="98"/>
        <v>0.37464447673351003</v>
      </c>
      <c r="F219" s="303"/>
      <c r="G219" s="302">
        <v>0.17318361693188991</v>
      </c>
      <c r="H219" s="302">
        <v>7.7075954136130206E-2</v>
      </c>
      <c r="I219" s="302">
        <v>2.7832043862119907E-2</v>
      </c>
      <c r="J219" s="302">
        <f t="shared" si="101"/>
        <v>0.27809161493014001</v>
      </c>
      <c r="K219" s="303"/>
      <c r="L219" s="302">
        <v>0.17523969446792831</v>
      </c>
      <c r="M219" s="302">
        <v>7.7700381031697019E-2</v>
      </c>
      <c r="N219" s="302">
        <v>2.2302201400936153E-2</v>
      </c>
      <c r="O219" s="302">
        <f t="shared" si="100"/>
        <v>0.27524227690056147</v>
      </c>
    </row>
    <row r="220" spans="1:15" s="236" customFormat="1" x14ac:dyDescent="0.2">
      <c r="A220" s="237" t="str">
        <f>name!E$11</f>
        <v>Process, plant and machine operatives</v>
      </c>
      <c r="B220" s="302">
        <v>8.8487969212163398E-2</v>
      </c>
      <c r="C220" s="302">
        <v>5.3793969343221573E-2</v>
      </c>
      <c r="D220" s="302">
        <v>2.7591361504983886E-2</v>
      </c>
      <c r="E220" s="302">
        <f t="shared" si="98"/>
        <v>0.16987330006036885</v>
      </c>
      <c r="F220" s="303"/>
      <c r="G220" s="302">
        <v>6.0116415130173045E-2</v>
      </c>
      <c r="H220" s="302">
        <v>4.3037988263729218E-2</v>
      </c>
      <c r="I220" s="302">
        <v>2.5116643094744696E-2</v>
      </c>
      <c r="J220" s="302">
        <f t="shared" si="101"/>
        <v>0.12827104648864696</v>
      </c>
      <c r="K220" s="303"/>
      <c r="L220" s="302">
        <v>4.1790490761648605E-2</v>
      </c>
      <c r="M220" s="302">
        <v>4.608689592695088E-2</v>
      </c>
      <c r="N220" s="302">
        <v>2.7588482798018114E-2</v>
      </c>
      <c r="O220" s="302">
        <f t="shared" si="100"/>
        <v>0.11546586948661761</v>
      </c>
    </row>
    <row r="221" spans="1:15" s="236" customFormat="1" x14ac:dyDescent="0.2">
      <c r="A221" s="237" t="str">
        <f>name!E$12</f>
        <v>Elementary occupations</v>
      </c>
      <c r="B221" s="302">
        <v>0.28058759504094555</v>
      </c>
      <c r="C221" s="302">
        <v>0.51795200490378934</v>
      </c>
      <c r="D221" s="302">
        <v>4.7244002072548169E-2</v>
      </c>
      <c r="E221" s="302">
        <f t="shared" si="98"/>
        <v>0.84578360201728309</v>
      </c>
      <c r="F221" s="303"/>
      <c r="G221" s="302">
        <v>0.17396774969009202</v>
      </c>
      <c r="H221" s="302">
        <v>0.25679191746450075</v>
      </c>
      <c r="I221" s="302">
        <v>2.1188360335322474E-2</v>
      </c>
      <c r="J221" s="302">
        <f t="shared" si="101"/>
        <v>0.45194802748991525</v>
      </c>
      <c r="K221" s="303"/>
      <c r="L221" s="302">
        <v>0.17445143335046703</v>
      </c>
      <c r="M221" s="302">
        <v>0.25925566852396092</v>
      </c>
      <c r="N221" s="302">
        <v>2.3488263792000325E-2</v>
      </c>
      <c r="O221" s="302">
        <f t="shared" si="100"/>
        <v>0.45719536566642827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3.5477763186365947</v>
      </c>
      <c r="C223" s="311">
        <f t="shared" ref="C223:E223" si="102">SUM(C213:C221)</f>
        <v>1.8263996498268387</v>
      </c>
      <c r="D223" s="311">
        <f t="shared" si="102"/>
        <v>1.9378240315365702</v>
      </c>
      <c r="E223" s="311">
        <f t="shared" si="102"/>
        <v>7.3120000000000029</v>
      </c>
      <c r="F223" s="311"/>
      <c r="G223" s="311">
        <f t="shared" ref="G223:J223" si="103">SUM(G213:G221)</f>
        <v>3.3718328840834246</v>
      </c>
      <c r="H223" s="311">
        <f t="shared" si="103"/>
        <v>1.2053638813997212</v>
      </c>
      <c r="I223" s="311">
        <f t="shared" si="103"/>
        <v>1.3328032345168519</v>
      </c>
      <c r="J223" s="311">
        <f t="shared" si="103"/>
        <v>5.9099999999999993</v>
      </c>
      <c r="K223" s="311"/>
      <c r="L223" s="311">
        <f t="shared" ref="L223:O223" si="104">SUM(L213:L221)</f>
        <v>3.2015093100582921</v>
      </c>
      <c r="M223" s="311">
        <f t="shared" si="104"/>
        <v>1.2164778275316908</v>
      </c>
      <c r="N223" s="311">
        <f t="shared" si="104"/>
        <v>1.2670128624100045</v>
      </c>
      <c r="O223" s="311">
        <f t="shared" si="104"/>
        <v>5.6849999999999872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1.8961802499512246</v>
      </c>
      <c r="C230" s="302">
        <v>0.13524997771244121</v>
      </c>
      <c r="D230" s="302">
        <v>0.16087165213207766</v>
      </c>
      <c r="E230" s="302">
        <f>SUM(B230:D230)</f>
        <v>2.1923018797957434</v>
      </c>
      <c r="F230" s="303"/>
      <c r="G230" s="302">
        <v>1.7034497215139888</v>
      </c>
      <c r="H230" s="302">
        <v>0.26703314548870999</v>
      </c>
      <c r="I230" s="302">
        <v>0.17177736963686338</v>
      </c>
      <c r="J230" s="302">
        <f>SUM(G230:I230)</f>
        <v>2.142260236639562</v>
      </c>
      <c r="K230" s="303"/>
      <c r="L230" s="302">
        <v>1.5233344511534279</v>
      </c>
      <c r="M230" s="302">
        <v>0.2704541949153576</v>
      </c>
      <c r="N230" s="302">
        <v>0.19131608712176928</v>
      </c>
      <c r="O230" s="302">
        <f>SUM(L230:N230)</f>
        <v>1.9851047331905547</v>
      </c>
    </row>
    <row r="231" spans="1:15" s="236" customFormat="1" x14ac:dyDescent="0.2">
      <c r="A231" s="237" t="str">
        <f>name!E$5</f>
        <v>Professional occupations</v>
      </c>
      <c r="B231" s="302">
        <v>5.7273577927965711</v>
      </c>
      <c r="C231" s="302">
        <v>0.23633066488409704</v>
      </c>
      <c r="D231" s="302">
        <v>0.39512175164000718</v>
      </c>
      <c r="E231" s="302">
        <f t="shared" ref="E231:E238" si="105">SUM(B231:D231)</f>
        <v>6.3588102093206746</v>
      </c>
      <c r="F231" s="303"/>
      <c r="G231" s="302">
        <v>5.3977283992261826</v>
      </c>
      <c r="H231" s="302">
        <v>0.39576446888046796</v>
      </c>
      <c r="I231" s="302">
        <v>0.3897785474080252</v>
      </c>
      <c r="J231" s="302">
        <f t="shared" ref="J231:J233" si="106">SUM(G231:I231)</f>
        <v>6.1832714155146755</v>
      </c>
      <c r="K231" s="303"/>
      <c r="L231" s="302">
        <v>6.6777587185498373</v>
      </c>
      <c r="M231" s="302">
        <v>0.53504530735854272</v>
      </c>
      <c r="N231" s="302">
        <v>0.36922648941605341</v>
      </c>
      <c r="O231" s="302">
        <f t="shared" ref="O231:O238" si="107">SUM(L231:N231)</f>
        <v>7.5820305153244334</v>
      </c>
    </row>
    <row r="232" spans="1:15" s="236" customFormat="1" x14ac:dyDescent="0.2">
      <c r="A232" s="237" t="str">
        <f>name!E$6</f>
        <v>Associate professional occupations</v>
      </c>
      <c r="B232" s="302">
        <v>1.9591012204856657</v>
      </c>
      <c r="C232" s="302">
        <v>0.15435541389690571</v>
      </c>
      <c r="D232" s="302">
        <v>0.19187572884714926</v>
      </c>
      <c r="E232" s="302">
        <f t="shared" si="105"/>
        <v>2.3053323632297209</v>
      </c>
      <c r="F232" s="303"/>
      <c r="G232" s="302">
        <v>1.7859769059900883</v>
      </c>
      <c r="H232" s="302">
        <v>0.22847397969898536</v>
      </c>
      <c r="I232" s="302">
        <v>0.15320737921990812</v>
      </c>
      <c r="J232" s="302">
        <f t="shared" si="106"/>
        <v>2.1676582649089817</v>
      </c>
      <c r="K232" s="303"/>
      <c r="L232" s="302">
        <v>1.7030235630372994</v>
      </c>
      <c r="M232" s="302">
        <v>0.19779379170293601</v>
      </c>
      <c r="N232" s="302">
        <v>0.1765899453399071</v>
      </c>
      <c r="O232" s="302">
        <f t="shared" si="107"/>
        <v>2.0774073000801425</v>
      </c>
    </row>
    <row r="233" spans="1:15" s="236" customFormat="1" x14ac:dyDescent="0.2">
      <c r="A233" s="237" t="str">
        <f>name!E$7</f>
        <v>Administrative and secretarial occupations</v>
      </c>
      <c r="B233" s="302">
        <v>0.6398418986627753</v>
      </c>
      <c r="C233" s="302">
        <v>0.23522289247482239</v>
      </c>
      <c r="D233" s="302">
        <v>3.8837097898195318E-2</v>
      </c>
      <c r="E233" s="302">
        <f t="shared" si="105"/>
        <v>0.91390188903579306</v>
      </c>
      <c r="F233" s="303"/>
      <c r="G233" s="302">
        <v>0.55110608790579607</v>
      </c>
      <c r="H233" s="302">
        <v>0.22121977946123175</v>
      </c>
      <c r="I233" s="302">
        <v>1.624157429577526E-2</v>
      </c>
      <c r="J233" s="302">
        <f t="shared" si="106"/>
        <v>0.78856744166280301</v>
      </c>
      <c r="K233" s="303"/>
      <c r="L233" s="302">
        <v>0.48276340689965119</v>
      </c>
      <c r="M233" s="302">
        <v>0.16336424585548806</v>
      </c>
      <c r="N233" s="302">
        <v>1.4583553182499284E-2</v>
      </c>
      <c r="O233" s="302">
        <f t="shared" si="107"/>
        <v>0.66071120593763855</v>
      </c>
    </row>
    <row r="234" spans="1:15" s="236" customFormat="1" x14ac:dyDescent="0.2">
      <c r="A234" s="237" t="str">
        <f>name!E$8</f>
        <v>Skilled trades occupations</v>
      </c>
      <c r="B234" s="302">
        <v>0.77161062420048121</v>
      </c>
      <c r="C234" s="302">
        <v>4.2112173185733896E-2</v>
      </c>
      <c r="D234" s="302">
        <v>0.10987406643650878</v>
      </c>
      <c r="E234" s="302">
        <f t="shared" si="105"/>
        <v>0.92359686382272388</v>
      </c>
      <c r="F234" s="303"/>
      <c r="G234" s="302">
        <v>0.52772020371195405</v>
      </c>
      <c r="H234" s="302">
        <v>4.9756658425190906E-2</v>
      </c>
      <c r="I234" s="302">
        <v>9.6944080346763259E-2</v>
      </c>
      <c r="J234" s="302">
        <f>SUM(G234:I234)</f>
        <v>0.67442094248390827</v>
      </c>
      <c r="K234" s="303"/>
      <c r="L234" s="302">
        <v>0.37127911014888837</v>
      </c>
      <c r="M234" s="302">
        <v>6.4508743848409628E-2</v>
      </c>
      <c r="N234" s="302">
        <v>0.15904112041494359</v>
      </c>
      <c r="O234" s="302">
        <f t="shared" si="107"/>
        <v>0.59482897441224158</v>
      </c>
    </row>
    <row r="235" spans="1:15" s="236" customFormat="1" x14ac:dyDescent="0.2">
      <c r="A235" s="237" t="str">
        <f>name!E$9</f>
        <v>Caring, leisure and other service occupations</v>
      </c>
      <c r="B235" s="302">
        <v>0.2394388649386188</v>
      </c>
      <c r="C235" s="302">
        <v>3.0463559328118377E-2</v>
      </c>
      <c r="D235" s="302">
        <v>2.8595917080571534E-2</v>
      </c>
      <c r="E235" s="302">
        <f t="shared" si="105"/>
        <v>0.29849834134730868</v>
      </c>
      <c r="F235" s="303"/>
      <c r="G235" s="302">
        <v>0.1905573128731505</v>
      </c>
      <c r="H235" s="302">
        <v>3.8459522222689009E-2</v>
      </c>
      <c r="I235" s="302">
        <v>1.2937725363099242E-2</v>
      </c>
      <c r="J235" s="302">
        <f t="shared" ref="J235:J238" si="108">SUM(G235:I235)</f>
        <v>0.24195456045893876</v>
      </c>
      <c r="K235" s="303"/>
      <c r="L235" s="302">
        <v>0.22672947869755555</v>
      </c>
      <c r="M235" s="302">
        <v>3.6833245538715434E-2</v>
      </c>
      <c r="N235" s="302">
        <v>1.9876401355971105E-2</v>
      </c>
      <c r="O235" s="302">
        <f t="shared" si="107"/>
        <v>0.2834391255922421</v>
      </c>
    </row>
    <row r="236" spans="1:15" s="236" customFormat="1" x14ac:dyDescent="0.2">
      <c r="A236" s="237" t="str">
        <f>name!E$10</f>
        <v>Sales and customer service occupations</v>
      </c>
      <c r="B236" s="302">
        <v>0.39557312707083248</v>
      </c>
      <c r="C236" s="302">
        <v>9.881151845310808E-2</v>
      </c>
      <c r="D236" s="302">
        <v>2.7765782174334078E-2</v>
      </c>
      <c r="E236" s="302">
        <f t="shared" si="105"/>
        <v>0.52215042769827469</v>
      </c>
      <c r="F236" s="303"/>
      <c r="G236" s="302">
        <v>0.34543915323284996</v>
      </c>
      <c r="H236" s="302">
        <v>0.12015391862804586</v>
      </c>
      <c r="I236" s="302">
        <v>1.5536567516562008E-2</v>
      </c>
      <c r="J236" s="302">
        <f t="shared" si="108"/>
        <v>0.48112963937745784</v>
      </c>
      <c r="K236" s="303"/>
      <c r="L236" s="302">
        <v>0.36998888836208926</v>
      </c>
      <c r="M236" s="302">
        <v>0.13778388610721465</v>
      </c>
      <c r="N236" s="302">
        <v>1.5962498676388704E-2</v>
      </c>
      <c r="O236" s="302">
        <f t="shared" si="107"/>
        <v>0.52373527314569257</v>
      </c>
    </row>
    <row r="237" spans="1:15" s="236" customFormat="1" x14ac:dyDescent="0.2">
      <c r="A237" s="237" t="str">
        <f>name!E$11</f>
        <v>Process, plant and machine operatives</v>
      </c>
      <c r="B237" s="302">
        <v>7.1713977713290133E-2</v>
      </c>
      <c r="C237" s="302">
        <v>2.6808791085228646E-2</v>
      </c>
      <c r="D237" s="302">
        <v>2.9278646324900546E-2</v>
      </c>
      <c r="E237" s="302">
        <f t="shared" si="105"/>
        <v>0.12780141512341933</v>
      </c>
      <c r="F237" s="303"/>
      <c r="G237" s="302">
        <v>4.0182863383218054E-2</v>
      </c>
      <c r="H237" s="302">
        <v>5.1439262825631514E-2</v>
      </c>
      <c r="I237" s="302">
        <v>3.193280311009597E-2</v>
      </c>
      <c r="J237" s="302">
        <f t="shared" si="108"/>
        <v>0.12355492931894554</v>
      </c>
      <c r="K237" s="303"/>
      <c r="L237" s="302">
        <v>3.605209600590506E-2</v>
      </c>
      <c r="M237" s="302">
        <v>5.2676338908309542E-2</v>
      </c>
      <c r="N237" s="302">
        <v>4.6370146721361291E-2</v>
      </c>
      <c r="O237" s="302">
        <f t="shared" si="107"/>
        <v>0.13509858163557589</v>
      </c>
    </row>
    <row r="238" spans="1:15" s="236" customFormat="1" x14ac:dyDescent="0.2">
      <c r="A238" s="237" t="str">
        <f>name!E$12</f>
        <v>Elementary occupations</v>
      </c>
      <c r="B238" s="302">
        <v>0.17151295358376883</v>
      </c>
      <c r="C238" s="302">
        <v>3.6303843958150513E-2</v>
      </c>
      <c r="D238" s="302">
        <v>3.1789813084404719E-2</v>
      </c>
      <c r="E238" s="302">
        <f t="shared" si="105"/>
        <v>0.23960661062632405</v>
      </c>
      <c r="F238" s="303"/>
      <c r="G238" s="302">
        <v>6.5437601649566079E-2</v>
      </c>
      <c r="H238" s="302">
        <v>5.4829665897786227E-2</v>
      </c>
      <c r="I238" s="302">
        <v>2.0915302087355314E-2</v>
      </c>
      <c r="J238" s="302">
        <f t="shared" si="108"/>
        <v>0.14118256963470763</v>
      </c>
      <c r="K238" s="303"/>
      <c r="L238" s="302">
        <v>6.6750890338337976E-2</v>
      </c>
      <c r="M238" s="302">
        <v>4.9660626053189307E-2</v>
      </c>
      <c r="N238" s="302">
        <v>2.5232774289942504E-2</v>
      </c>
      <c r="O238" s="302">
        <f t="shared" si="107"/>
        <v>0.14164429068146978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11.872330709403226</v>
      </c>
      <c r="C240" s="311">
        <f t="shared" ref="C240:E240" si="109">SUM(C230:C238)</f>
        <v>0.99565883497860586</v>
      </c>
      <c r="D240" s="311">
        <f t="shared" si="109"/>
        <v>1.0140104556181491</v>
      </c>
      <c r="E240" s="311">
        <f t="shared" si="109"/>
        <v>13.881999999999984</v>
      </c>
      <c r="F240" s="311"/>
      <c r="G240" s="311">
        <f t="shared" ref="G240:J240" si="110">SUM(G230:G238)</f>
        <v>10.607598249486795</v>
      </c>
      <c r="H240" s="311">
        <f t="shared" si="110"/>
        <v>1.4271304015287387</v>
      </c>
      <c r="I240" s="311">
        <f t="shared" si="110"/>
        <v>0.90927134898444772</v>
      </c>
      <c r="J240" s="311">
        <f t="shared" si="110"/>
        <v>12.943999999999983</v>
      </c>
      <c r="K240" s="311"/>
      <c r="L240" s="311">
        <f t="shared" ref="L240:O240" si="111">SUM(L230:L238)</f>
        <v>11.457680603192992</v>
      </c>
      <c r="M240" s="311">
        <f t="shared" si="111"/>
        <v>1.5081203802881631</v>
      </c>
      <c r="N240" s="311">
        <f t="shared" si="111"/>
        <v>1.0181990165188362</v>
      </c>
      <c r="O240" s="311">
        <f t="shared" si="111"/>
        <v>13.983999999999993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3.0562964311380325</v>
      </c>
      <c r="C247" s="302">
        <v>0.32732560974643332</v>
      </c>
      <c r="D247" s="302">
        <v>0.46048151912515189</v>
      </c>
      <c r="E247" s="302">
        <f>SUM(B247:D247)</f>
        <v>3.8441035600096178</v>
      </c>
      <c r="F247" s="303"/>
      <c r="G247" s="302">
        <v>3.3829581296566618</v>
      </c>
      <c r="H247" s="302">
        <v>0.41434304442054443</v>
      </c>
      <c r="I247" s="302">
        <v>0.38998023703253987</v>
      </c>
      <c r="J247" s="302">
        <f>SUM(G247:I247)</f>
        <v>4.1872814111097458</v>
      </c>
      <c r="K247" s="303"/>
      <c r="L247" s="302">
        <v>2.7834370185572888</v>
      </c>
      <c r="M247" s="302">
        <v>0.48007662056898898</v>
      </c>
      <c r="N247" s="302">
        <v>0.4145463645316263</v>
      </c>
      <c r="O247" s="302">
        <f>SUM(L247:N247)</f>
        <v>3.6780600036579041</v>
      </c>
    </row>
    <row r="248" spans="1:15" s="236" customFormat="1" x14ac:dyDescent="0.2">
      <c r="A248" s="237" t="str">
        <f>name!E$5</f>
        <v>Professional occupations</v>
      </c>
      <c r="B248" s="302">
        <v>3.6216188329019796</v>
      </c>
      <c r="C248" s="302">
        <v>0.24728757339947124</v>
      </c>
      <c r="D248" s="302">
        <v>1.1050427059983836</v>
      </c>
      <c r="E248" s="302">
        <f t="shared" ref="E248:E255" si="112">SUM(B248:D248)</f>
        <v>4.9739491122998345</v>
      </c>
      <c r="F248" s="303"/>
      <c r="G248" s="302">
        <v>4.9889461321666735</v>
      </c>
      <c r="H248" s="302">
        <v>0.31766305033662701</v>
      </c>
      <c r="I248" s="302">
        <v>0.48350847198206043</v>
      </c>
      <c r="J248" s="302">
        <f t="shared" ref="J248:J250" si="113">SUM(G248:I248)</f>
        <v>5.7901176544853605</v>
      </c>
      <c r="K248" s="303"/>
      <c r="L248" s="302">
        <v>5.7272069684602833</v>
      </c>
      <c r="M248" s="302">
        <v>0.33780139907819628</v>
      </c>
      <c r="N248" s="302">
        <v>0.46574726708291231</v>
      </c>
      <c r="O248" s="302">
        <f t="shared" ref="O248:O255" si="114">SUM(L248:N248)</f>
        <v>6.530755634621392</v>
      </c>
    </row>
    <row r="249" spans="1:15" s="236" customFormat="1" x14ac:dyDescent="0.2">
      <c r="A249" s="237" t="str">
        <f>name!E$6</f>
        <v>Associate professional occupations</v>
      </c>
      <c r="B249" s="302">
        <v>4.1591599551672651</v>
      </c>
      <c r="C249" s="302">
        <v>0.55619193316758508</v>
      </c>
      <c r="D249" s="302">
        <v>0.97462041661335685</v>
      </c>
      <c r="E249" s="302">
        <f t="shared" si="112"/>
        <v>5.6899723049482072</v>
      </c>
      <c r="F249" s="303"/>
      <c r="G249" s="302">
        <v>5.0767772380516503</v>
      </c>
      <c r="H249" s="302">
        <v>0.54832155531919646</v>
      </c>
      <c r="I249" s="302">
        <v>0.74463910490453267</v>
      </c>
      <c r="J249" s="302">
        <f t="shared" si="113"/>
        <v>6.3697378982753792</v>
      </c>
      <c r="K249" s="303"/>
      <c r="L249" s="302">
        <v>4.490603202585997</v>
      </c>
      <c r="M249" s="302">
        <v>0.54067221473585358</v>
      </c>
      <c r="N249" s="302">
        <v>0.82409754845190264</v>
      </c>
      <c r="O249" s="302">
        <f t="shared" si="114"/>
        <v>5.8553729657737534</v>
      </c>
    </row>
    <row r="250" spans="1:15" s="236" customFormat="1" x14ac:dyDescent="0.2">
      <c r="A250" s="237" t="str">
        <f>name!E$7</f>
        <v>Administrative and secretarial occupations</v>
      </c>
      <c r="B250" s="302">
        <v>3.4600246761534788</v>
      </c>
      <c r="C250" s="302">
        <v>1.929929193803996</v>
      </c>
      <c r="D250" s="302">
        <v>0.24103794812378493</v>
      </c>
      <c r="E250" s="302">
        <f t="shared" si="112"/>
        <v>5.6309918180812604</v>
      </c>
      <c r="F250" s="303"/>
      <c r="G250" s="302">
        <v>3.5854467827593339</v>
      </c>
      <c r="H250" s="302">
        <v>1.3895426633315739</v>
      </c>
      <c r="I250" s="302">
        <v>0.24636952191110631</v>
      </c>
      <c r="J250" s="302">
        <f t="shared" si="113"/>
        <v>5.221358968002014</v>
      </c>
      <c r="K250" s="303"/>
      <c r="L250" s="302">
        <v>2.5518821826980691</v>
      </c>
      <c r="M250" s="302">
        <v>1.0377366239784251</v>
      </c>
      <c r="N250" s="302">
        <v>0.15586222709654418</v>
      </c>
      <c r="O250" s="302">
        <f t="shared" si="114"/>
        <v>3.7454810337730384</v>
      </c>
    </row>
    <row r="251" spans="1:15" s="236" customFormat="1" x14ac:dyDescent="0.2">
      <c r="A251" s="237" t="str">
        <f>name!E$8</f>
        <v>Skilled trades occupations</v>
      </c>
      <c r="B251" s="302">
        <v>0.22309038950168919</v>
      </c>
      <c r="C251" s="302">
        <v>5.3886855952819813E-2</v>
      </c>
      <c r="D251" s="302">
        <v>0.28700632207098897</v>
      </c>
      <c r="E251" s="302">
        <f t="shared" si="112"/>
        <v>0.56398356752549805</v>
      </c>
      <c r="F251" s="303"/>
      <c r="G251" s="302">
        <v>0.20346983855364648</v>
      </c>
      <c r="H251" s="302">
        <v>4.3011416993720374E-2</v>
      </c>
      <c r="I251" s="302">
        <v>0.10619122698970891</v>
      </c>
      <c r="J251" s="302">
        <f>SUM(G251:I251)</f>
        <v>0.35267248253707578</v>
      </c>
      <c r="K251" s="303"/>
      <c r="L251" s="302">
        <v>0.17189396764085121</v>
      </c>
      <c r="M251" s="302">
        <v>3.9832281746779045E-2</v>
      </c>
      <c r="N251" s="302">
        <v>9.7708484801562662E-2</v>
      </c>
      <c r="O251" s="302">
        <f t="shared" si="114"/>
        <v>0.30943473418919293</v>
      </c>
    </row>
    <row r="252" spans="1:15" s="236" customFormat="1" x14ac:dyDescent="0.2">
      <c r="A252" s="237" t="str">
        <f>name!E$9</f>
        <v>Caring, leisure and other service occupations</v>
      </c>
      <c r="B252" s="302">
        <v>0.12020509443913509</v>
      </c>
      <c r="C252" s="302">
        <v>1.696192905218807E-2</v>
      </c>
      <c r="D252" s="302">
        <v>5.2427951654922603E-2</v>
      </c>
      <c r="E252" s="302">
        <f t="shared" si="112"/>
        <v>0.18959497514624574</v>
      </c>
      <c r="F252" s="303"/>
      <c r="G252" s="302">
        <v>0.15909037427807707</v>
      </c>
      <c r="H252" s="302">
        <v>1.5915345351539472E-2</v>
      </c>
      <c r="I252" s="302">
        <v>0.12525954932489639</v>
      </c>
      <c r="J252" s="302">
        <f t="shared" ref="J252:J255" si="115">SUM(G252:I252)</f>
        <v>0.30026526895451289</v>
      </c>
      <c r="K252" s="303"/>
      <c r="L252" s="302">
        <v>0.16374652467464246</v>
      </c>
      <c r="M252" s="302">
        <v>1.2248643151616842E-2</v>
      </c>
      <c r="N252" s="302">
        <v>0.14805700472289943</v>
      </c>
      <c r="O252" s="302">
        <f t="shared" si="114"/>
        <v>0.32405217254915875</v>
      </c>
    </row>
    <row r="253" spans="1:15" s="236" customFormat="1" x14ac:dyDescent="0.2">
      <c r="A253" s="237" t="str">
        <f>name!E$10</f>
        <v>Sales and customer service occupations</v>
      </c>
      <c r="B253" s="302">
        <v>0.92039423346228111</v>
      </c>
      <c r="C253" s="302">
        <v>0.52231224102746843</v>
      </c>
      <c r="D253" s="302">
        <v>0.25056181841075142</v>
      </c>
      <c r="E253" s="302">
        <f t="shared" si="112"/>
        <v>1.693268292900501</v>
      </c>
      <c r="F253" s="303"/>
      <c r="G253" s="302">
        <v>1.0026059327867989</v>
      </c>
      <c r="H253" s="302">
        <v>0.43436729203089786</v>
      </c>
      <c r="I253" s="302">
        <v>0.19951638254751444</v>
      </c>
      <c r="J253" s="302">
        <f t="shared" si="115"/>
        <v>1.6364896073652111</v>
      </c>
      <c r="K253" s="303"/>
      <c r="L253" s="302">
        <v>0.83016989621939663</v>
      </c>
      <c r="M253" s="302">
        <v>0.41773575237648153</v>
      </c>
      <c r="N253" s="302">
        <v>0.12207172719286465</v>
      </c>
      <c r="O253" s="302">
        <f t="shared" si="114"/>
        <v>1.3699773757887428</v>
      </c>
    </row>
    <row r="254" spans="1:15" s="236" customFormat="1" x14ac:dyDescent="0.2">
      <c r="A254" s="237" t="str">
        <f>name!E$11</f>
        <v>Process, plant and machine operatives</v>
      </c>
      <c r="B254" s="302">
        <v>9.3850888616142214E-2</v>
      </c>
      <c r="C254" s="302">
        <v>1.8223263321676546E-2</v>
      </c>
      <c r="D254" s="302">
        <v>0.10930088311427644</v>
      </c>
      <c r="E254" s="302">
        <f t="shared" si="112"/>
        <v>0.22137503505209521</v>
      </c>
      <c r="F254" s="303"/>
      <c r="G254" s="302">
        <v>7.9176927534555783E-2</v>
      </c>
      <c r="H254" s="302">
        <v>1.5115897080112475E-2</v>
      </c>
      <c r="I254" s="302">
        <v>6.7421325700593115E-2</v>
      </c>
      <c r="J254" s="302">
        <f t="shared" si="115"/>
        <v>0.16171415031526137</v>
      </c>
      <c r="K254" s="303"/>
      <c r="L254" s="302">
        <v>7.30832161460514E-2</v>
      </c>
      <c r="M254" s="302">
        <v>2.3307797851684037E-2</v>
      </c>
      <c r="N254" s="302">
        <v>7.9694612227085099E-2</v>
      </c>
      <c r="O254" s="302">
        <f t="shared" si="114"/>
        <v>0.17608562622482055</v>
      </c>
    </row>
    <row r="255" spans="1:15" s="236" customFormat="1" x14ac:dyDescent="0.2">
      <c r="A255" s="237" t="str">
        <f>name!E$12</f>
        <v>Elementary occupations</v>
      </c>
      <c r="B255" s="302">
        <v>0.20618555455444601</v>
      </c>
      <c r="C255" s="302">
        <v>6.1650186458204248E-2</v>
      </c>
      <c r="D255" s="302">
        <v>8.3925593024095746E-2</v>
      </c>
      <c r="E255" s="302">
        <f t="shared" si="112"/>
        <v>0.35176133403674603</v>
      </c>
      <c r="F255" s="303"/>
      <c r="G255" s="302">
        <v>0.1762551865876382</v>
      </c>
      <c r="H255" s="302">
        <v>5.0954304640456319E-2</v>
      </c>
      <c r="I255" s="302">
        <v>4.7153067727317782E-2</v>
      </c>
      <c r="J255" s="302">
        <f t="shared" si="115"/>
        <v>0.27436255895541228</v>
      </c>
      <c r="K255" s="303"/>
      <c r="L255" s="302">
        <v>0.16367378086015263</v>
      </c>
      <c r="M255" s="302">
        <v>4.8144420316808829E-2</v>
      </c>
      <c r="N255" s="302">
        <v>4.8962252245034622E-2</v>
      </c>
      <c r="O255" s="302">
        <f t="shared" si="114"/>
        <v>0.26078045342199607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15.860826055934449</v>
      </c>
      <c r="C257" s="311">
        <f t="shared" ref="C257:E257" si="116">SUM(C247:C255)</f>
        <v>3.7337687859298421</v>
      </c>
      <c r="D257" s="311">
        <f t="shared" si="116"/>
        <v>3.5644051581357123</v>
      </c>
      <c r="E257" s="311">
        <f t="shared" si="116"/>
        <v>23.159000000000002</v>
      </c>
      <c r="F257" s="311"/>
      <c r="G257" s="311">
        <f t="shared" ref="G257:J257" si="117">SUM(G247:G255)</f>
        <v>18.654726542375037</v>
      </c>
      <c r="H257" s="311">
        <f t="shared" si="117"/>
        <v>3.2292345695046683</v>
      </c>
      <c r="I257" s="311">
        <f t="shared" si="117"/>
        <v>2.4100388881202699</v>
      </c>
      <c r="J257" s="311">
        <f t="shared" si="117"/>
        <v>24.293999999999976</v>
      </c>
      <c r="K257" s="311"/>
      <c r="L257" s="311">
        <f t="shared" ref="L257:O257" si="118">SUM(L247:L255)</f>
        <v>16.95569675784273</v>
      </c>
      <c r="M257" s="311">
        <f t="shared" si="118"/>
        <v>2.9375557538048342</v>
      </c>
      <c r="N257" s="311">
        <f t="shared" si="118"/>
        <v>2.3567474883524318</v>
      </c>
      <c r="O257" s="311">
        <f t="shared" si="118"/>
        <v>22.250000000000004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1.305521156961567</v>
      </c>
      <c r="C264" s="302">
        <v>0.27096713734855155</v>
      </c>
      <c r="D264" s="302">
        <v>0.70287701027421601</v>
      </c>
      <c r="E264" s="302">
        <f>SUM(B264:D264)</f>
        <v>2.2793653045843345</v>
      </c>
      <c r="F264" s="303"/>
      <c r="G264" s="302">
        <v>1.6115037502227283</v>
      </c>
      <c r="H264" s="302">
        <v>0.44179210665913032</v>
      </c>
      <c r="I264" s="302">
        <v>0.60581670336196336</v>
      </c>
      <c r="J264" s="302">
        <f>SUM(G264:I264)</f>
        <v>2.6591125602438219</v>
      </c>
      <c r="K264" s="303"/>
      <c r="L264" s="302">
        <v>1.806817326578986</v>
      </c>
      <c r="M264" s="302">
        <v>0.44952469051105942</v>
      </c>
      <c r="N264" s="302">
        <v>0.69079485995376355</v>
      </c>
      <c r="O264" s="302">
        <f>SUM(L264:N264)</f>
        <v>2.9471368770438091</v>
      </c>
    </row>
    <row r="265" spans="1:15" s="236" customFormat="1" x14ac:dyDescent="0.2">
      <c r="A265" s="237" t="str">
        <f>name!E$5</f>
        <v>Professional occupations</v>
      </c>
      <c r="B265" s="302">
        <v>1.1849444122008672</v>
      </c>
      <c r="C265" s="302">
        <v>0.21252545232404338</v>
      </c>
      <c r="D265" s="302">
        <v>0.18471519243048823</v>
      </c>
      <c r="E265" s="302">
        <f t="shared" ref="E265:E272" si="119">SUM(B265:D265)</f>
        <v>1.5821850569553988</v>
      </c>
      <c r="F265" s="303"/>
      <c r="G265" s="302">
        <v>1.6645978792689657</v>
      </c>
      <c r="H265" s="302">
        <v>0.33364282980283211</v>
      </c>
      <c r="I265" s="302">
        <v>0.15849643409369554</v>
      </c>
      <c r="J265" s="302">
        <f t="shared" ref="J265:J267" si="120">SUM(G265:I265)</f>
        <v>2.1567371431654934</v>
      </c>
      <c r="K265" s="303"/>
      <c r="L265" s="302">
        <v>2.1611551871112407</v>
      </c>
      <c r="M265" s="302">
        <v>0.45713241834917878</v>
      </c>
      <c r="N265" s="302">
        <v>0.13709786456635931</v>
      </c>
      <c r="O265" s="302">
        <f t="shared" ref="O265:O272" si="121">SUM(L265:N265)</f>
        <v>2.7553854700267788</v>
      </c>
    </row>
    <row r="266" spans="1:15" s="236" customFormat="1" x14ac:dyDescent="0.2">
      <c r="A266" s="237" t="str">
        <f>name!E$6</f>
        <v>Associate professional occupations</v>
      </c>
      <c r="B266" s="302">
        <v>1.1380050107427058</v>
      </c>
      <c r="C266" s="302">
        <v>0.28918204024223587</v>
      </c>
      <c r="D266" s="302">
        <v>0.16113906585430673</v>
      </c>
      <c r="E266" s="302">
        <f t="shared" si="119"/>
        <v>1.5883261168392484</v>
      </c>
      <c r="F266" s="303"/>
      <c r="G266" s="302">
        <v>1.4277196908779464</v>
      </c>
      <c r="H266" s="302">
        <v>0.3815657257524977</v>
      </c>
      <c r="I266" s="302">
        <v>0.11339719124701629</v>
      </c>
      <c r="J266" s="302">
        <f t="shared" si="120"/>
        <v>1.9226826078774601</v>
      </c>
      <c r="K266" s="303"/>
      <c r="L266" s="302">
        <v>1.9164308579779734</v>
      </c>
      <c r="M266" s="302">
        <v>0.44358092082862527</v>
      </c>
      <c r="N266" s="302">
        <v>0.13351090021079223</v>
      </c>
      <c r="O266" s="302">
        <f t="shared" si="121"/>
        <v>2.4935226790173912</v>
      </c>
    </row>
    <row r="267" spans="1:15" s="236" customFormat="1" x14ac:dyDescent="0.2">
      <c r="A267" s="237" t="str">
        <f>name!E$7</f>
        <v>Administrative and secretarial occupations</v>
      </c>
      <c r="B267" s="302">
        <v>0.99976916003800775</v>
      </c>
      <c r="C267" s="302">
        <v>1.0794564544471135</v>
      </c>
      <c r="D267" s="302">
        <v>0.14886576929166917</v>
      </c>
      <c r="E267" s="302">
        <f t="shared" si="119"/>
        <v>2.2280913837767904</v>
      </c>
      <c r="F267" s="303"/>
      <c r="G267" s="302">
        <v>0.99904510216069331</v>
      </c>
      <c r="H267" s="302">
        <v>0.90557769922476317</v>
      </c>
      <c r="I267" s="302">
        <v>0.10634026559990761</v>
      </c>
      <c r="J267" s="302">
        <f t="shared" si="120"/>
        <v>2.0109630669853642</v>
      </c>
      <c r="K267" s="303"/>
      <c r="L267" s="302">
        <v>0.98416282053264015</v>
      </c>
      <c r="M267" s="302">
        <v>0.82490124207052784</v>
      </c>
      <c r="N267" s="302">
        <v>0.13524437528302766</v>
      </c>
      <c r="O267" s="302">
        <f t="shared" si="121"/>
        <v>1.9443084378861957</v>
      </c>
    </row>
    <row r="268" spans="1:15" s="236" customFormat="1" x14ac:dyDescent="0.2">
      <c r="A268" s="237" t="str">
        <f>name!E$8</f>
        <v>Skilled trades occupations</v>
      </c>
      <c r="B268" s="302">
        <v>0.44701934775306251</v>
      </c>
      <c r="C268" s="302">
        <v>7.1652034611469573E-2</v>
      </c>
      <c r="D268" s="302">
        <v>0.32351429927662206</v>
      </c>
      <c r="E268" s="302">
        <f t="shared" si="119"/>
        <v>0.84218568164115415</v>
      </c>
      <c r="F268" s="303"/>
      <c r="G268" s="302">
        <v>0.42649030439685393</v>
      </c>
      <c r="H268" s="302">
        <v>6.2675365867046584E-2</v>
      </c>
      <c r="I268" s="302">
        <v>0.23336036304375896</v>
      </c>
      <c r="J268" s="302">
        <f>SUM(G268:I268)</f>
        <v>0.72252603330765952</v>
      </c>
      <c r="K268" s="303"/>
      <c r="L268" s="302">
        <v>0.50230536940228798</v>
      </c>
      <c r="M268" s="302">
        <v>9.7148348836947798E-2</v>
      </c>
      <c r="N268" s="302">
        <v>0.34560592425966236</v>
      </c>
      <c r="O268" s="302">
        <f t="shared" si="121"/>
        <v>0.94505964249889818</v>
      </c>
    </row>
    <row r="269" spans="1:15" s="236" customFormat="1" x14ac:dyDescent="0.2">
      <c r="A269" s="237" t="str">
        <f>name!E$9</f>
        <v>Caring, leisure and other service occupations</v>
      </c>
      <c r="B269" s="302">
        <v>0.20013390074094192</v>
      </c>
      <c r="C269" s="302">
        <v>0.10254120355102413</v>
      </c>
      <c r="D269" s="302">
        <v>6.3760730269279059E-2</v>
      </c>
      <c r="E269" s="302">
        <f t="shared" si="119"/>
        <v>0.36643583456124507</v>
      </c>
      <c r="F269" s="303"/>
      <c r="G269" s="302">
        <v>0.2019436383168686</v>
      </c>
      <c r="H269" s="302">
        <v>0.10331066911015448</v>
      </c>
      <c r="I269" s="302">
        <v>5.0830378863136405E-2</v>
      </c>
      <c r="J269" s="302">
        <f t="shared" ref="J269:J272" si="122">SUM(G269:I269)</f>
        <v>0.35608468629015949</v>
      </c>
      <c r="K269" s="303"/>
      <c r="L269" s="302">
        <v>0.25996965252776505</v>
      </c>
      <c r="M269" s="302">
        <v>0.10522795230096253</v>
      </c>
      <c r="N269" s="302">
        <v>0.10530026639142966</v>
      </c>
      <c r="O269" s="302">
        <f t="shared" si="121"/>
        <v>0.47049787122015724</v>
      </c>
    </row>
    <row r="270" spans="1:15" s="236" customFormat="1" x14ac:dyDescent="0.2">
      <c r="A270" s="237" t="str">
        <f>name!E$10</f>
        <v>Sales and customer service occupations</v>
      </c>
      <c r="B270" s="302">
        <v>0.86862495358728709</v>
      </c>
      <c r="C270" s="302">
        <v>0.42183099403746044</v>
      </c>
      <c r="D270" s="302">
        <v>0.19824120695339476</v>
      </c>
      <c r="E270" s="302">
        <f t="shared" si="119"/>
        <v>1.4886971545781422</v>
      </c>
      <c r="F270" s="303"/>
      <c r="G270" s="302">
        <v>0.77512613808936781</v>
      </c>
      <c r="H270" s="302">
        <v>0.3751816258484349</v>
      </c>
      <c r="I270" s="302">
        <v>0.11284260545124636</v>
      </c>
      <c r="J270" s="302">
        <f t="shared" si="122"/>
        <v>1.2631503693890491</v>
      </c>
      <c r="K270" s="303"/>
      <c r="L270" s="302">
        <v>0.93869790806223841</v>
      </c>
      <c r="M270" s="302">
        <v>0.44707472961402761</v>
      </c>
      <c r="N270" s="302">
        <v>0.10713351040425635</v>
      </c>
      <c r="O270" s="302">
        <f t="shared" si="121"/>
        <v>1.4929061480805224</v>
      </c>
    </row>
    <row r="271" spans="1:15" s="236" customFormat="1" x14ac:dyDescent="0.2">
      <c r="A271" s="237" t="str">
        <f>name!E$11</f>
        <v>Process, plant and machine operatives</v>
      </c>
      <c r="B271" s="302">
        <v>0.1070899534223906</v>
      </c>
      <c r="C271" s="302">
        <v>2.2640550299645564E-2</v>
      </c>
      <c r="D271" s="302">
        <v>1.2140834935020035E-2</v>
      </c>
      <c r="E271" s="302">
        <f t="shared" si="119"/>
        <v>0.14187133865705617</v>
      </c>
      <c r="F271" s="303"/>
      <c r="G271" s="302">
        <v>9.6765997301857601E-2</v>
      </c>
      <c r="H271" s="302">
        <v>2.4714609650376005E-2</v>
      </c>
      <c r="I271" s="302">
        <v>1.1703764940364798E-2</v>
      </c>
      <c r="J271" s="302">
        <f t="shared" si="122"/>
        <v>0.13318437189259841</v>
      </c>
      <c r="K271" s="303"/>
      <c r="L271" s="302">
        <v>8.6363770524438763E-2</v>
      </c>
      <c r="M271" s="302">
        <v>2.6379249374333811E-2</v>
      </c>
      <c r="N271" s="302">
        <v>1.8626114686815121E-2</v>
      </c>
      <c r="O271" s="302">
        <f t="shared" si="121"/>
        <v>0.13136913458558769</v>
      </c>
    </row>
    <row r="272" spans="1:15" s="236" customFormat="1" x14ac:dyDescent="0.2">
      <c r="A272" s="237" t="str">
        <f>name!E$12</f>
        <v>Elementary occupations</v>
      </c>
      <c r="B272" s="302">
        <v>0.14437210896803926</v>
      </c>
      <c r="C272" s="302">
        <v>0.26411334559884309</v>
      </c>
      <c r="D272" s="302">
        <v>5.4356673839766979E-2</v>
      </c>
      <c r="E272" s="302">
        <f t="shared" si="119"/>
        <v>0.46284212840664934</v>
      </c>
      <c r="F272" s="303"/>
      <c r="G272" s="302">
        <v>0.13141727140217585</v>
      </c>
      <c r="H272" s="302">
        <v>0.19472097817252448</v>
      </c>
      <c r="I272" s="302">
        <v>3.8420911273709217E-2</v>
      </c>
      <c r="J272" s="302">
        <f t="shared" si="122"/>
        <v>0.36455916084840956</v>
      </c>
      <c r="K272" s="303"/>
      <c r="L272" s="302">
        <v>0.14116740502341568</v>
      </c>
      <c r="M272" s="302">
        <v>0.11567815390267103</v>
      </c>
      <c r="N272" s="302">
        <v>7.7968180714581004E-2</v>
      </c>
      <c r="O272" s="302">
        <f t="shared" si="121"/>
        <v>0.33481373964066774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6.3954800044148694</v>
      </c>
      <c r="C274" s="311">
        <f t="shared" ref="C274:E274" si="123">SUM(C264:C272)</f>
        <v>2.7349092124603867</v>
      </c>
      <c r="D274" s="311">
        <f t="shared" si="123"/>
        <v>1.8496107831247632</v>
      </c>
      <c r="E274" s="311">
        <f t="shared" si="123"/>
        <v>10.980000000000022</v>
      </c>
      <c r="F274" s="311"/>
      <c r="G274" s="311">
        <f t="shared" ref="G274:J274" si="124">SUM(G264:G272)</f>
        <v>7.3346097720374575</v>
      </c>
      <c r="H274" s="311">
        <f t="shared" si="124"/>
        <v>2.8231816100877594</v>
      </c>
      <c r="I274" s="311">
        <f t="shared" si="124"/>
        <v>1.4312086178747987</v>
      </c>
      <c r="J274" s="311">
        <f t="shared" si="124"/>
        <v>11.589000000000016</v>
      </c>
      <c r="K274" s="311"/>
      <c r="L274" s="311">
        <f t="shared" ref="L274:O274" si="125">SUM(L264:L272)</f>
        <v>8.7970702977409871</v>
      </c>
      <c r="M274" s="311">
        <f t="shared" si="125"/>
        <v>2.9666477057883345</v>
      </c>
      <c r="N274" s="311">
        <f t="shared" si="125"/>
        <v>1.7512819964706874</v>
      </c>
      <c r="O274" s="311">
        <f t="shared" si="125"/>
        <v>13.515000000000008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4.1366326859647149</v>
      </c>
      <c r="C281" s="302">
        <v>0.96003362044565421</v>
      </c>
      <c r="D281" s="302">
        <v>1.4490234307649532</v>
      </c>
      <c r="E281" s="302">
        <f>SUM(B281:D281)</f>
        <v>6.545689737175322</v>
      </c>
      <c r="F281" s="303"/>
      <c r="G281" s="302">
        <v>4.8653046263859601</v>
      </c>
      <c r="H281" s="302">
        <v>1.4527092831945967</v>
      </c>
      <c r="I281" s="302">
        <v>1.2521759300484678</v>
      </c>
      <c r="J281" s="302">
        <f>SUM(G281:I281)</f>
        <v>7.570189839629025</v>
      </c>
      <c r="K281" s="303"/>
      <c r="L281" s="302">
        <v>4.5736572222070428</v>
      </c>
      <c r="M281" s="302">
        <v>2.0021495462705601</v>
      </c>
      <c r="N281" s="302">
        <v>1.6901230441641133</v>
      </c>
      <c r="O281" s="302">
        <f>SUM(L281:N281)</f>
        <v>8.2659298126417173</v>
      </c>
    </row>
    <row r="282" spans="1:15" s="236" customFormat="1" x14ac:dyDescent="0.2">
      <c r="A282" s="237" t="str">
        <f>name!E$5</f>
        <v>Professional occupations</v>
      </c>
      <c r="B282" s="302">
        <v>11.997781123666334</v>
      </c>
      <c r="C282" s="302">
        <v>1.8685858843982157</v>
      </c>
      <c r="D282" s="302">
        <v>4.42752943968914</v>
      </c>
      <c r="E282" s="302">
        <f t="shared" ref="E282:E289" si="126">SUM(B282:D282)</f>
        <v>18.293896447753689</v>
      </c>
      <c r="F282" s="303"/>
      <c r="G282" s="302">
        <v>16.307169394569495</v>
      </c>
      <c r="H282" s="302">
        <v>2.7018855070125531</v>
      </c>
      <c r="I282" s="302">
        <v>3.5480068626484238</v>
      </c>
      <c r="J282" s="302">
        <f t="shared" ref="J282:J284" si="127">SUM(G282:I282)</f>
        <v>22.557061764230472</v>
      </c>
      <c r="K282" s="303"/>
      <c r="L282" s="302">
        <v>20.724624334237909</v>
      </c>
      <c r="M282" s="302">
        <v>3.7428898662425785</v>
      </c>
      <c r="N282" s="302">
        <v>3.8681060572436818</v>
      </c>
      <c r="O282" s="302">
        <f t="shared" ref="O282:O289" si="128">SUM(L282:N282)</f>
        <v>28.33562025772417</v>
      </c>
    </row>
    <row r="283" spans="1:15" s="236" customFormat="1" x14ac:dyDescent="0.2">
      <c r="A283" s="237" t="str">
        <f>name!E$6</f>
        <v>Associate professional occupations</v>
      </c>
      <c r="B283" s="302">
        <v>5.8984092712898883</v>
      </c>
      <c r="C283" s="302">
        <v>1.4320490866279356</v>
      </c>
      <c r="D283" s="302">
        <v>1.6779412884456562</v>
      </c>
      <c r="E283" s="302">
        <f t="shared" si="126"/>
        <v>9.008399646363479</v>
      </c>
      <c r="F283" s="303"/>
      <c r="G283" s="302">
        <v>7.1309141518070147</v>
      </c>
      <c r="H283" s="302">
        <v>1.78028569139169</v>
      </c>
      <c r="I283" s="302">
        <v>1.2110024375164448</v>
      </c>
      <c r="J283" s="302">
        <f t="shared" si="127"/>
        <v>10.12220228071515</v>
      </c>
      <c r="K283" s="303"/>
      <c r="L283" s="302">
        <v>7.8638093300306178</v>
      </c>
      <c r="M283" s="302">
        <v>2.1456743649961862</v>
      </c>
      <c r="N283" s="302">
        <v>1.4893755693296762</v>
      </c>
      <c r="O283" s="302">
        <f t="shared" si="128"/>
        <v>11.498859264356479</v>
      </c>
    </row>
    <row r="284" spans="1:15" s="236" customFormat="1" x14ac:dyDescent="0.2">
      <c r="A284" s="237" t="str">
        <f>name!E$7</f>
        <v>Administrative and secretarial occupations</v>
      </c>
      <c r="B284" s="302">
        <v>3.9744575849277837</v>
      </c>
      <c r="C284" s="302">
        <v>3.6016199719245936</v>
      </c>
      <c r="D284" s="302">
        <v>0.87443767022623475</v>
      </c>
      <c r="E284" s="302">
        <f t="shared" si="126"/>
        <v>8.4505152270786112</v>
      </c>
      <c r="F284" s="303"/>
      <c r="G284" s="302">
        <v>3.574909774226231</v>
      </c>
      <c r="H284" s="302">
        <v>3.4611614811606777</v>
      </c>
      <c r="I284" s="302">
        <v>0.50821763889941352</v>
      </c>
      <c r="J284" s="302">
        <f t="shared" si="127"/>
        <v>7.5442888942863222</v>
      </c>
      <c r="K284" s="303"/>
      <c r="L284" s="302">
        <v>2.6301364500346183</v>
      </c>
      <c r="M284" s="302">
        <v>3.1969049383747365</v>
      </c>
      <c r="N284" s="302">
        <v>0.51646601328547914</v>
      </c>
      <c r="O284" s="302">
        <f t="shared" si="128"/>
        <v>6.3435074016948336</v>
      </c>
    </row>
    <row r="285" spans="1:15" s="236" customFormat="1" x14ac:dyDescent="0.2">
      <c r="A285" s="237" t="str">
        <f>name!E$8</f>
        <v>Skilled trades occupations</v>
      </c>
      <c r="B285" s="302">
        <v>0.97914347261186674</v>
      </c>
      <c r="C285" s="302">
        <v>0.27069347259584531</v>
      </c>
      <c r="D285" s="302">
        <v>0.32073120973274127</v>
      </c>
      <c r="E285" s="302">
        <f t="shared" si="126"/>
        <v>1.5705681549404533</v>
      </c>
      <c r="F285" s="303"/>
      <c r="G285" s="302">
        <v>0.86542202393685663</v>
      </c>
      <c r="H285" s="302">
        <v>0.17580060247777579</v>
      </c>
      <c r="I285" s="302">
        <v>0.22403215434495957</v>
      </c>
      <c r="J285" s="302">
        <f>SUM(G285:I285)</f>
        <v>1.265254780759592</v>
      </c>
      <c r="K285" s="303"/>
      <c r="L285" s="302">
        <v>0.75407279761533375</v>
      </c>
      <c r="M285" s="302">
        <v>0.25925718387945967</v>
      </c>
      <c r="N285" s="302">
        <v>0.34083471461520504</v>
      </c>
      <c r="O285" s="302">
        <f t="shared" si="128"/>
        <v>1.3541646961099985</v>
      </c>
    </row>
    <row r="286" spans="1:15" s="236" customFormat="1" x14ac:dyDescent="0.2">
      <c r="A286" s="237" t="str">
        <f>name!E$9</f>
        <v>Caring, leisure and other service occupations</v>
      </c>
      <c r="B286" s="302">
        <v>0.59890954586682277</v>
      </c>
      <c r="C286" s="302">
        <v>0.21843747958629778</v>
      </c>
      <c r="D286" s="302">
        <v>0.41181071821957116</v>
      </c>
      <c r="E286" s="302">
        <f t="shared" si="126"/>
        <v>1.2291577436726917</v>
      </c>
      <c r="F286" s="303"/>
      <c r="G286" s="302">
        <v>0.70689935473426535</v>
      </c>
      <c r="H286" s="302">
        <v>0.3405902745460983</v>
      </c>
      <c r="I286" s="302">
        <v>0.31638413853226049</v>
      </c>
      <c r="J286" s="302">
        <f t="shared" ref="J286:J289" si="129">SUM(G286:I286)</f>
        <v>1.3638737678126243</v>
      </c>
      <c r="K286" s="303"/>
      <c r="L286" s="302">
        <v>0.85241858461143827</v>
      </c>
      <c r="M286" s="302">
        <v>0.40283648721763721</v>
      </c>
      <c r="N286" s="302">
        <v>0.51356076264435868</v>
      </c>
      <c r="O286" s="302">
        <f t="shared" si="128"/>
        <v>1.7688158344734344</v>
      </c>
    </row>
    <row r="287" spans="1:15" s="236" customFormat="1" x14ac:dyDescent="0.2">
      <c r="A287" s="237" t="str">
        <f>name!E$10</f>
        <v>Sales and customer service occupations</v>
      </c>
      <c r="B287" s="302">
        <v>0.92486241315820905</v>
      </c>
      <c r="C287" s="302">
        <v>0.6469150868700454</v>
      </c>
      <c r="D287" s="302">
        <v>0.37596767190784425</v>
      </c>
      <c r="E287" s="302">
        <f t="shared" si="126"/>
        <v>1.9477451719360985</v>
      </c>
      <c r="F287" s="303"/>
      <c r="G287" s="302">
        <v>0.83353887228429424</v>
      </c>
      <c r="H287" s="302">
        <v>0.635033093145425</v>
      </c>
      <c r="I287" s="302">
        <v>0.17742646049773469</v>
      </c>
      <c r="J287" s="302">
        <f t="shared" si="129"/>
        <v>1.6459984259274538</v>
      </c>
      <c r="K287" s="303"/>
      <c r="L287" s="302">
        <v>0.87159463521404157</v>
      </c>
      <c r="M287" s="302">
        <v>0.75781355436506082</v>
      </c>
      <c r="N287" s="302">
        <v>0.16759708833105855</v>
      </c>
      <c r="O287" s="302">
        <f t="shared" si="128"/>
        <v>1.7970052779101608</v>
      </c>
    </row>
    <row r="288" spans="1:15" s="236" customFormat="1" x14ac:dyDescent="0.2">
      <c r="A288" s="237" t="str">
        <f>name!E$11</f>
        <v>Process, plant and machine operatives</v>
      </c>
      <c r="B288" s="302">
        <v>0.35859006429309748</v>
      </c>
      <c r="C288" s="302">
        <v>0.22000347303195369</v>
      </c>
      <c r="D288" s="302">
        <v>9.2537259541647182E-2</v>
      </c>
      <c r="E288" s="302">
        <f t="shared" si="126"/>
        <v>0.6711307968666983</v>
      </c>
      <c r="F288" s="303"/>
      <c r="G288" s="302">
        <v>0.29787913439766106</v>
      </c>
      <c r="H288" s="302">
        <v>0.19977942327315545</v>
      </c>
      <c r="I288" s="302">
        <v>7.8232041176476627E-2</v>
      </c>
      <c r="J288" s="302">
        <f t="shared" si="129"/>
        <v>0.5758905988472931</v>
      </c>
      <c r="K288" s="303"/>
      <c r="L288" s="302">
        <v>0.23817614744635154</v>
      </c>
      <c r="M288" s="302">
        <v>0.27370947860152578</v>
      </c>
      <c r="N288" s="302">
        <v>0.10512342447446554</v>
      </c>
      <c r="O288" s="302">
        <f t="shared" si="128"/>
        <v>0.61700905052234289</v>
      </c>
    </row>
    <row r="289" spans="1:15" s="236" customFormat="1" x14ac:dyDescent="0.2">
      <c r="A289" s="237" t="str">
        <f>name!E$12</f>
        <v>Elementary occupations</v>
      </c>
      <c r="B289" s="302">
        <v>0.6699860043604341</v>
      </c>
      <c r="C289" s="302">
        <v>0.7131590699711815</v>
      </c>
      <c r="D289" s="302">
        <v>0.16975199988137188</v>
      </c>
      <c r="E289" s="302">
        <f t="shared" si="126"/>
        <v>1.5528970742129875</v>
      </c>
      <c r="F289" s="303"/>
      <c r="G289" s="302">
        <v>0.62215356700548519</v>
      </c>
      <c r="H289" s="302">
        <v>0.6398138569322469</v>
      </c>
      <c r="I289" s="302">
        <v>0.10127222385433977</v>
      </c>
      <c r="J289" s="302">
        <f t="shared" si="129"/>
        <v>1.3632396477920719</v>
      </c>
      <c r="K289" s="303"/>
      <c r="L289" s="302">
        <v>0.58860381341333357</v>
      </c>
      <c r="M289" s="302">
        <v>0.61466394457151274</v>
      </c>
      <c r="N289" s="302">
        <v>0.11982064658200921</v>
      </c>
      <c r="O289" s="302">
        <f t="shared" si="128"/>
        <v>1.3230884045668556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29.53877216613915</v>
      </c>
      <c r="C291" s="311">
        <f t="shared" ref="C291:E291" si="130">SUM(C281:C289)</f>
        <v>9.931497145451722</v>
      </c>
      <c r="D291" s="311">
        <f t="shared" si="130"/>
        <v>9.7997306884091611</v>
      </c>
      <c r="E291" s="311">
        <f t="shared" si="130"/>
        <v>49.270000000000032</v>
      </c>
      <c r="F291" s="311"/>
      <c r="G291" s="311">
        <f t="shared" ref="G291:J291" si="131">SUM(G281:G289)</f>
        <v>35.204190899347267</v>
      </c>
      <c r="H291" s="311">
        <f t="shared" si="131"/>
        <v>11.387059213134217</v>
      </c>
      <c r="I291" s="311">
        <f t="shared" si="131"/>
        <v>7.4167498875185212</v>
      </c>
      <c r="J291" s="311">
        <f t="shared" si="131"/>
        <v>54.00800000000001</v>
      </c>
      <c r="K291" s="311"/>
      <c r="L291" s="311">
        <f t="shared" ref="L291:O291" si="132">SUM(L281:L289)</f>
        <v>39.097093314810692</v>
      </c>
      <c r="M291" s="311">
        <f t="shared" si="132"/>
        <v>13.395899364519257</v>
      </c>
      <c r="N291" s="311">
        <f t="shared" si="132"/>
        <v>8.811007320670047</v>
      </c>
      <c r="O291" s="311">
        <f t="shared" si="132"/>
        <v>61.303999999999995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4.9733515374176589</v>
      </c>
      <c r="C298" s="302">
        <v>0.66607650579130884</v>
      </c>
      <c r="D298" s="302">
        <v>1.7396213596433285</v>
      </c>
      <c r="E298" s="302">
        <f>SUM(B298:D298)</f>
        <v>7.3790494028522957</v>
      </c>
      <c r="F298" s="303"/>
      <c r="G298" s="302">
        <v>4.5075575977708784</v>
      </c>
      <c r="H298" s="302">
        <v>1.0803302664531225</v>
      </c>
      <c r="I298" s="302">
        <v>1.3169490103433719</v>
      </c>
      <c r="J298" s="302">
        <f>SUM(G298:I298)</f>
        <v>6.9048368745673727</v>
      </c>
      <c r="K298" s="303"/>
      <c r="L298" s="302">
        <v>4.7442464917939509</v>
      </c>
      <c r="M298" s="302">
        <v>1.2116906544077752</v>
      </c>
      <c r="N298" s="302">
        <v>1.4644963286529964</v>
      </c>
      <c r="O298" s="302">
        <f>SUM(L298:N298)</f>
        <v>7.4204334748547218</v>
      </c>
    </row>
    <row r="299" spans="1:15" s="236" customFormat="1" x14ac:dyDescent="0.2">
      <c r="A299" s="237" t="str">
        <f>name!E$5</f>
        <v>Professional occupations</v>
      </c>
      <c r="B299" s="302">
        <v>5.3222980939777953</v>
      </c>
      <c r="C299" s="302">
        <v>0.78272982565627824</v>
      </c>
      <c r="D299" s="302">
        <v>1.2644061926294972</v>
      </c>
      <c r="E299" s="302">
        <f t="shared" ref="E299:E306" si="133">SUM(B299:D299)</f>
        <v>7.3694341122635709</v>
      </c>
      <c r="F299" s="303"/>
      <c r="G299" s="302">
        <v>5.5512704467355576</v>
      </c>
      <c r="H299" s="302">
        <v>1.2995305131273069</v>
      </c>
      <c r="I299" s="302">
        <v>0.9063761756227241</v>
      </c>
      <c r="J299" s="302">
        <f t="shared" ref="J299:J301" si="134">SUM(G299:I299)</f>
        <v>7.7571771354855885</v>
      </c>
      <c r="K299" s="303"/>
      <c r="L299" s="302">
        <v>7.8574968919537183</v>
      </c>
      <c r="M299" s="302">
        <v>2.1443855558310849</v>
      </c>
      <c r="N299" s="302">
        <v>0.88210590215599882</v>
      </c>
      <c r="O299" s="302">
        <f t="shared" ref="O299:O306" si="135">SUM(L299:N299)</f>
        <v>10.883988349940802</v>
      </c>
    </row>
    <row r="300" spans="1:15" s="236" customFormat="1" x14ac:dyDescent="0.2">
      <c r="A300" s="237" t="str">
        <f>name!E$6</f>
        <v>Associate professional occupations</v>
      </c>
      <c r="B300" s="302">
        <v>6.4758829137207981</v>
      </c>
      <c r="C300" s="302">
        <v>1.1737591153799944</v>
      </c>
      <c r="D300" s="302">
        <v>2.9391782525672081</v>
      </c>
      <c r="E300" s="302">
        <f t="shared" si="133"/>
        <v>10.588820281668001</v>
      </c>
      <c r="F300" s="303"/>
      <c r="G300" s="302">
        <v>6.3754117334507416</v>
      </c>
      <c r="H300" s="302">
        <v>1.542153879137985</v>
      </c>
      <c r="I300" s="302">
        <v>2.121180490798257</v>
      </c>
      <c r="J300" s="302">
        <f t="shared" si="134"/>
        <v>10.038746103386984</v>
      </c>
      <c r="K300" s="303"/>
      <c r="L300" s="302">
        <v>7.1217500876770439</v>
      </c>
      <c r="M300" s="302">
        <v>2.2025604366106322</v>
      </c>
      <c r="N300" s="302">
        <v>2.203192369307736</v>
      </c>
      <c r="O300" s="302">
        <f t="shared" si="135"/>
        <v>11.527502893595411</v>
      </c>
    </row>
    <row r="301" spans="1:15" s="236" customFormat="1" x14ac:dyDescent="0.2">
      <c r="A301" s="237" t="str">
        <f>name!E$7</f>
        <v>Administrative and secretarial occupations</v>
      </c>
      <c r="B301" s="302">
        <v>4.1631664175238692</v>
      </c>
      <c r="C301" s="302">
        <v>2.4272276568338707</v>
      </c>
      <c r="D301" s="302">
        <v>0.82698160899011952</v>
      </c>
      <c r="E301" s="302">
        <f t="shared" si="133"/>
        <v>7.417375683347859</v>
      </c>
      <c r="F301" s="303"/>
      <c r="G301" s="302">
        <v>3.5513955988999792</v>
      </c>
      <c r="H301" s="302">
        <v>2.4770633331104293</v>
      </c>
      <c r="I301" s="302">
        <v>0.52624544105759896</v>
      </c>
      <c r="J301" s="302">
        <f t="shared" si="134"/>
        <v>6.5547043730680077</v>
      </c>
      <c r="K301" s="303"/>
      <c r="L301" s="302">
        <v>3.9673549628362652</v>
      </c>
      <c r="M301" s="302">
        <v>3.2508427455589874</v>
      </c>
      <c r="N301" s="302">
        <v>0.68269710838157904</v>
      </c>
      <c r="O301" s="302">
        <f t="shared" si="135"/>
        <v>7.900894816776832</v>
      </c>
    </row>
    <row r="302" spans="1:15" s="236" customFormat="1" x14ac:dyDescent="0.2">
      <c r="A302" s="237" t="str">
        <f>name!E$8</f>
        <v>Skilled trades occupations</v>
      </c>
      <c r="B302" s="302">
        <v>1.9721948215363014</v>
      </c>
      <c r="C302" s="302">
        <v>0.37700266168698027</v>
      </c>
      <c r="D302" s="302">
        <v>1.0480242420223811</v>
      </c>
      <c r="E302" s="302">
        <f t="shared" si="133"/>
        <v>3.3972217252456627</v>
      </c>
      <c r="F302" s="303"/>
      <c r="G302" s="302">
        <v>1.1692333888353645</v>
      </c>
      <c r="H302" s="302">
        <v>0.31648347902144391</v>
      </c>
      <c r="I302" s="302">
        <v>0.630559591106711</v>
      </c>
      <c r="J302" s="302">
        <f>SUM(G302:I302)</f>
        <v>2.1162764589635197</v>
      </c>
      <c r="K302" s="303"/>
      <c r="L302" s="302">
        <v>1.0951653668426988</v>
      </c>
      <c r="M302" s="302">
        <v>0.58433971427678055</v>
      </c>
      <c r="N302" s="302">
        <v>0.71463850216743507</v>
      </c>
      <c r="O302" s="302">
        <f t="shared" si="135"/>
        <v>2.3941435832869145</v>
      </c>
    </row>
    <row r="303" spans="1:15" s="236" customFormat="1" x14ac:dyDescent="0.2">
      <c r="A303" s="237" t="str">
        <f>name!E$9</f>
        <v>Caring, leisure and other service occupations</v>
      </c>
      <c r="B303" s="302">
        <v>2.1184057211953577</v>
      </c>
      <c r="C303" s="302">
        <v>1.7523466652421136</v>
      </c>
      <c r="D303" s="302">
        <v>1.0132094784068719</v>
      </c>
      <c r="E303" s="302">
        <f t="shared" si="133"/>
        <v>4.883961864844343</v>
      </c>
      <c r="F303" s="303"/>
      <c r="G303" s="302">
        <v>1.8511413568410291</v>
      </c>
      <c r="H303" s="302">
        <v>1.9014366245203531</v>
      </c>
      <c r="I303" s="302">
        <v>0.77811150343193392</v>
      </c>
      <c r="J303" s="302">
        <f t="shared" ref="J303:J306" si="136">SUM(G303:I303)</f>
        <v>4.5306894847933155</v>
      </c>
      <c r="K303" s="303"/>
      <c r="L303" s="302">
        <v>2.3519624128158965</v>
      </c>
      <c r="M303" s="302">
        <v>2.3379873289061375</v>
      </c>
      <c r="N303" s="302">
        <v>1.1241091632271287</v>
      </c>
      <c r="O303" s="302">
        <f t="shared" si="135"/>
        <v>5.814058904949162</v>
      </c>
    </row>
    <row r="304" spans="1:15" s="236" customFormat="1" x14ac:dyDescent="0.2">
      <c r="A304" s="237" t="str">
        <f>name!E$10</f>
        <v>Sales and customer service occupations</v>
      </c>
      <c r="B304" s="302">
        <v>2.3745851174187336</v>
      </c>
      <c r="C304" s="302">
        <v>1.0654939039384508</v>
      </c>
      <c r="D304" s="302">
        <v>0.58517149346769048</v>
      </c>
      <c r="E304" s="302">
        <f t="shared" si="133"/>
        <v>4.0252505148248749</v>
      </c>
      <c r="F304" s="303"/>
      <c r="G304" s="302">
        <v>1.9470277179626976</v>
      </c>
      <c r="H304" s="302">
        <v>1.2096866915510642</v>
      </c>
      <c r="I304" s="302">
        <v>0.29883397092544589</v>
      </c>
      <c r="J304" s="302">
        <f t="shared" si="136"/>
        <v>3.4555483804392075</v>
      </c>
      <c r="K304" s="303"/>
      <c r="L304" s="302">
        <v>2.3914723918991649</v>
      </c>
      <c r="M304" s="302">
        <v>1.8173482691414349</v>
      </c>
      <c r="N304" s="302">
        <v>0.30818281189823526</v>
      </c>
      <c r="O304" s="302">
        <f t="shared" si="135"/>
        <v>4.5170034729388346</v>
      </c>
    </row>
    <row r="305" spans="1:15" s="236" customFormat="1" x14ac:dyDescent="0.2">
      <c r="A305" s="237" t="str">
        <f>name!E$11</f>
        <v>Process, plant and machine operatives</v>
      </c>
      <c r="B305" s="302">
        <v>1.877443886401837</v>
      </c>
      <c r="C305" s="302">
        <v>0.82197717688864824</v>
      </c>
      <c r="D305" s="302">
        <v>0.17844709549485765</v>
      </c>
      <c r="E305" s="302">
        <f t="shared" si="133"/>
        <v>2.877868158785343</v>
      </c>
      <c r="F305" s="303"/>
      <c r="G305" s="302">
        <v>1.2132508229178893</v>
      </c>
      <c r="H305" s="302">
        <v>0.99431655298434607</v>
      </c>
      <c r="I305" s="302">
        <v>0.13198242830691836</v>
      </c>
      <c r="J305" s="302">
        <f t="shared" si="136"/>
        <v>2.3395498042091538</v>
      </c>
      <c r="K305" s="303"/>
      <c r="L305" s="302">
        <v>1.1062334666767166</v>
      </c>
      <c r="M305" s="302">
        <v>1.2840913711210851</v>
      </c>
      <c r="N305" s="302">
        <v>0.15928246304583599</v>
      </c>
      <c r="O305" s="302">
        <f t="shared" si="135"/>
        <v>2.5496073008436375</v>
      </c>
    </row>
    <row r="306" spans="1:15" s="236" customFormat="1" x14ac:dyDescent="0.2">
      <c r="A306" s="237" t="str">
        <f>name!E$12</f>
        <v>Elementary occupations</v>
      </c>
      <c r="B306" s="302">
        <v>7.6527895035785987</v>
      </c>
      <c r="C306" s="302">
        <v>11.808915325453142</v>
      </c>
      <c r="D306" s="302">
        <v>1.6443134271362532</v>
      </c>
      <c r="E306" s="302">
        <f t="shared" si="133"/>
        <v>21.106018256167996</v>
      </c>
      <c r="F306" s="303"/>
      <c r="G306" s="302">
        <v>6.1131860302613754</v>
      </c>
      <c r="H306" s="302">
        <v>11.237273209525092</v>
      </c>
      <c r="I306" s="302">
        <v>1.0960121453003726</v>
      </c>
      <c r="J306" s="302">
        <f t="shared" si="136"/>
        <v>18.446471385086838</v>
      </c>
      <c r="K306" s="303"/>
      <c r="L306" s="302">
        <v>7.5010431228205068</v>
      </c>
      <c r="M306" s="302">
        <v>9.9825809126402536</v>
      </c>
      <c r="N306" s="302">
        <v>1.456743167352945</v>
      </c>
      <c r="O306" s="302">
        <f t="shared" si="135"/>
        <v>18.940367202813704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36.930118012770947</v>
      </c>
      <c r="C308" s="311">
        <f t="shared" ref="C308:E308" si="137">SUM(C298:C306)</f>
        <v>20.875528836870785</v>
      </c>
      <c r="D308" s="311">
        <f t="shared" si="137"/>
        <v>11.239353150358209</v>
      </c>
      <c r="E308" s="311">
        <f t="shared" si="137"/>
        <v>69.044999999999945</v>
      </c>
      <c r="F308" s="311"/>
      <c r="G308" s="311">
        <f t="shared" ref="G308:J308" si="138">SUM(G298:G306)</f>
        <v>32.279474693675517</v>
      </c>
      <c r="H308" s="311">
        <f t="shared" si="138"/>
        <v>22.058274549431143</v>
      </c>
      <c r="I308" s="311">
        <f t="shared" si="138"/>
        <v>7.8062507568933341</v>
      </c>
      <c r="J308" s="311">
        <f t="shared" si="138"/>
        <v>62.143999999999991</v>
      </c>
      <c r="K308" s="311"/>
      <c r="L308" s="311">
        <f t="shared" ref="L308:O308" si="139">SUM(L298:L306)</f>
        <v>38.136725195315961</v>
      </c>
      <c r="M308" s="311">
        <f t="shared" si="139"/>
        <v>24.815826988494173</v>
      </c>
      <c r="N308" s="311">
        <f t="shared" si="139"/>
        <v>8.9954478161898894</v>
      </c>
      <c r="O308" s="311">
        <f t="shared" si="139"/>
        <v>71.948000000000022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1.9143231465585664</v>
      </c>
      <c r="C315" s="302">
        <v>0.51687639440736211</v>
      </c>
      <c r="D315" s="302">
        <v>0.19753550321362037</v>
      </c>
      <c r="E315" s="302">
        <f>SUM(B315:D315)</f>
        <v>2.6287350441795487</v>
      </c>
      <c r="F315" s="303"/>
      <c r="G315" s="302">
        <v>2.2083840333032581</v>
      </c>
      <c r="H315" s="302">
        <v>0.69650038717500073</v>
      </c>
      <c r="I315" s="302">
        <v>8.6919773142230788E-2</v>
      </c>
      <c r="J315" s="302">
        <f>SUM(G315:I315)</f>
        <v>2.9918041936204895</v>
      </c>
      <c r="K315" s="303"/>
      <c r="L315" s="302">
        <v>2.2960147080451065</v>
      </c>
      <c r="M315" s="302">
        <v>0.94635065261513429</v>
      </c>
      <c r="N315" s="302">
        <v>0.10137812174784662</v>
      </c>
      <c r="O315" s="302">
        <f>SUM(L315:N315)</f>
        <v>3.3437434824080872</v>
      </c>
    </row>
    <row r="316" spans="1:15" s="236" customFormat="1" x14ac:dyDescent="0.2">
      <c r="A316" s="237" t="str">
        <f>name!E$5</f>
        <v>Professional occupations</v>
      </c>
      <c r="B316" s="302">
        <v>3.6414906167545733</v>
      </c>
      <c r="C316" s="302">
        <v>1.46034717751426</v>
      </c>
      <c r="D316" s="302">
        <v>0.50455223690681184</v>
      </c>
      <c r="E316" s="302">
        <f t="shared" ref="E316:E323" si="140">SUM(B316:D316)</f>
        <v>5.6063900311756454</v>
      </c>
      <c r="F316" s="303"/>
      <c r="G316" s="302">
        <v>4.8605253963839479</v>
      </c>
      <c r="H316" s="302">
        <v>1.7879882444977329</v>
      </c>
      <c r="I316" s="302">
        <v>0.20850815974944986</v>
      </c>
      <c r="J316" s="302">
        <f t="shared" ref="J316:J318" si="141">SUM(G316:I316)</f>
        <v>6.8570218006311308</v>
      </c>
      <c r="K316" s="303"/>
      <c r="L316" s="302">
        <v>6.5059796101453919</v>
      </c>
      <c r="M316" s="302">
        <v>2.5254405586746644</v>
      </c>
      <c r="N316" s="302">
        <v>0.19495507730176884</v>
      </c>
      <c r="O316" s="302">
        <f t="shared" ref="O316:O323" si="142">SUM(L316:N316)</f>
        <v>9.2263752461218242</v>
      </c>
    </row>
    <row r="317" spans="1:15" s="236" customFormat="1" x14ac:dyDescent="0.2">
      <c r="A317" s="237" t="str">
        <f>name!E$6</f>
        <v>Associate professional occupations</v>
      </c>
      <c r="B317" s="302">
        <v>7.8297555759608102</v>
      </c>
      <c r="C317" s="302">
        <v>1.8694067093465201</v>
      </c>
      <c r="D317" s="302">
        <v>0.23307959199230657</v>
      </c>
      <c r="E317" s="302">
        <f t="shared" si="140"/>
        <v>9.9322418772996368</v>
      </c>
      <c r="F317" s="303"/>
      <c r="G317" s="302">
        <v>9.1424651212411838</v>
      </c>
      <c r="H317" s="302">
        <v>1.8632372413352791</v>
      </c>
      <c r="I317" s="302">
        <v>8.4293858478425618E-2</v>
      </c>
      <c r="J317" s="302">
        <f t="shared" si="141"/>
        <v>11.089996221054887</v>
      </c>
      <c r="K317" s="303"/>
      <c r="L317" s="302">
        <v>9.8077748202355615</v>
      </c>
      <c r="M317" s="302">
        <v>2.3572583187762448</v>
      </c>
      <c r="N317" s="302">
        <v>0.10585501206356585</v>
      </c>
      <c r="O317" s="302">
        <f t="shared" si="142"/>
        <v>12.270888151075372</v>
      </c>
    </row>
    <row r="318" spans="1:15" s="236" customFormat="1" x14ac:dyDescent="0.2">
      <c r="A318" s="237" t="str">
        <f>name!E$7</f>
        <v>Administrative and secretarial occupations</v>
      </c>
      <c r="B318" s="302">
        <v>5.661472863542083</v>
      </c>
      <c r="C318" s="302">
        <v>5.6453391391194661</v>
      </c>
      <c r="D318" s="302">
        <v>6.9325070446447909E-2</v>
      </c>
      <c r="E318" s="302">
        <f t="shared" si="140"/>
        <v>11.376137073107996</v>
      </c>
      <c r="F318" s="303"/>
      <c r="G318" s="302">
        <v>5.5732458911227969</v>
      </c>
      <c r="H318" s="302">
        <v>4.8123206259512914</v>
      </c>
      <c r="I318" s="302">
        <v>2.2996431530357232E-2</v>
      </c>
      <c r="J318" s="302">
        <f t="shared" si="141"/>
        <v>10.408562948604446</v>
      </c>
      <c r="K318" s="303"/>
      <c r="L318" s="302">
        <v>5.4675648828482668</v>
      </c>
      <c r="M318" s="302">
        <v>4.9591966743151401</v>
      </c>
      <c r="N318" s="302">
        <v>2.7131940096339159E-2</v>
      </c>
      <c r="O318" s="302">
        <f t="shared" si="142"/>
        <v>10.453893497259745</v>
      </c>
    </row>
    <row r="319" spans="1:15" s="236" customFormat="1" x14ac:dyDescent="0.2">
      <c r="A319" s="237" t="str">
        <f>name!E$8</f>
        <v>Skilled trades occupations</v>
      </c>
      <c r="B319" s="302">
        <v>0.36810657387166235</v>
      </c>
      <c r="C319" s="302">
        <v>5.2880412796519366E-2</v>
      </c>
      <c r="D319" s="302">
        <v>0.18735939849013836</v>
      </c>
      <c r="E319" s="302">
        <f t="shared" si="140"/>
        <v>0.60834638515832007</v>
      </c>
      <c r="F319" s="303"/>
      <c r="G319" s="302">
        <v>0.31198535537567174</v>
      </c>
      <c r="H319" s="302">
        <v>4.1822010146910026E-2</v>
      </c>
      <c r="I319" s="302">
        <v>5.0536827740203905E-2</v>
      </c>
      <c r="J319" s="302">
        <f>SUM(G319:I319)</f>
        <v>0.40434419326278564</v>
      </c>
      <c r="K319" s="303"/>
      <c r="L319" s="302">
        <v>0.35924129324223525</v>
      </c>
      <c r="M319" s="302">
        <v>0.10958957321323289</v>
      </c>
      <c r="N319" s="302">
        <v>5.4348822177323015E-2</v>
      </c>
      <c r="O319" s="302">
        <f t="shared" si="142"/>
        <v>0.52317968863279118</v>
      </c>
    </row>
    <row r="320" spans="1:15" s="236" customFormat="1" x14ac:dyDescent="0.2">
      <c r="A320" s="237" t="str">
        <f>name!E$9</f>
        <v>Caring, leisure and other service occupations</v>
      </c>
      <c r="B320" s="302">
        <v>0.7044276236479553</v>
      </c>
      <c r="C320" s="302">
        <v>0.40888458576391962</v>
      </c>
      <c r="D320" s="302">
        <v>3.3595469669276304E-2</v>
      </c>
      <c r="E320" s="302">
        <f t="shared" si="140"/>
        <v>1.1469076790811514</v>
      </c>
      <c r="F320" s="303"/>
      <c r="G320" s="302">
        <v>0.68857962725757083</v>
      </c>
      <c r="H320" s="302">
        <v>0.37201285850439547</v>
      </c>
      <c r="I320" s="302">
        <v>1.1083663288953468E-2</v>
      </c>
      <c r="J320" s="302">
        <f t="shared" ref="J320:J323" si="143">SUM(G320:I320)</f>
        <v>1.0716761490509199</v>
      </c>
      <c r="K320" s="303"/>
      <c r="L320" s="302">
        <v>0.85263568394510381</v>
      </c>
      <c r="M320" s="302">
        <v>0.41260085214531539</v>
      </c>
      <c r="N320" s="302">
        <v>2.098136907041525E-2</v>
      </c>
      <c r="O320" s="302">
        <f t="shared" si="142"/>
        <v>1.2862179051608345</v>
      </c>
    </row>
    <row r="321" spans="1:15" s="236" customFormat="1" x14ac:dyDescent="0.2">
      <c r="A321" s="237" t="str">
        <f>name!E$10</f>
        <v>Sales and customer service occupations</v>
      </c>
      <c r="B321" s="302">
        <v>0.44994060985508816</v>
      </c>
      <c r="C321" s="302">
        <v>0.54339865511517205</v>
      </c>
      <c r="D321" s="302">
        <v>3.2576942112370007E-2</v>
      </c>
      <c r="E321" s="302">
        <f t="shared" si="140"/>
        <v>1.0259162070826302</v>
      </c>
      <c r="F321" s="303"/>
      <c r="G321" s="302">
        <v>0.44868500826768287</v>
      </c>
      <c r="H321" s="302">
        <v>0.50673957842972583</v>
      </c>
      <c r="I321" s="302">
        <v>1.0690870563100835E-2</v>
      </c>
      <c r="J321" s="302">
        <f t="shared" si="143"/>
        <v>0.96611545726050951</v>
      </c>
      <c r="K321" s="303"/>
      <c r="L321" s="302">
        <v>0.52240297307777606</v>
      </c>
      <c r="M321" s="302">
        <v>0.68498974632185261</v>
      </c>
      <c r="N321" s="302">
        <v>1.1769067924507503E-2</v>
      </c>
      <c r="O321" s="302">
        <f t="shared" si="142"/>
        <v>1.2191617873241363</v>
      </c>
    </row>
    <row r="322" spans="1:15" s="236" customFormat="1" x14ac:dyDescent="0.2">
      <c r="A322" s="237" t="str">
        <f>name!E$11</f>
        <v>Process, plant and machine operatives</v>
      </c>
      <c r="B322" s="302">
        <v>0.15057348909009774</v>
      </c>
      <c r="C322" s="302">
        <v>0.15001799110286573</v>
      </c>
      <c r="D322" s="302">
        <v>7.1976811742860122E-2</v>
      </c>
      <c r="E322" s="302">
        <f t="shared" si="140"/>
        <v>0.37256829193582358</v>
      </c>
      <c r="F322" s="303"/>
      <c r="G322" s="302">
        <v>0.11869513747113689</v>
      </c>
      <c r="H322" s="302">
        <v>0.11840573776418835</v>
      </c>
      <c r="I322" s="302">
        <v>3.1111427832407407E-2</v>
      </c>
      <c r="J322" s="302">
        <f t="shared" si="143"/>
        <v>0.26821230306773264</v>
      </c>
      <c r="K322" s="303"/>
      <c r="L322" s="302">
        <v>0.11870313736106615</v>
      </c>
      <c r="M322" s="302">
        <v>0.15826822836140012</v>
      </c>
      <c r="N322" s="302">
        <v>6.9328618870431111E-2</v>
      </c>
      <c r="O322" s="302">
        <f t="shared" si="142"/>
        <v>0.3462999845928974</v>
      </c>
    </row>
    <row r="323" spans="1:15" s="236" customFormat="1" x14ac:dyDescent="0.2">
      <c r="A323" s="237" t="str">
        <f>name!E$12</f>
        <v>Elementary occupations</v>
      </c>
      <c r="B323" s="302">
        <v>0.59853471265735736</v>
      </c>
      <c r="C323" s="302">
        <v>0.82460858925638103</v>
      </c>
      <c r="D323" s="302">
        <v>3.061410906554447E-2</v>
      </c>
      <c r="E323" s="302">
        <f t="shared" si="140"/>
        <v>1.453757410979283</v>
      </c>
      <c r="F323" s="303"/>
      <c r="G323" s="302">
        <v>0.49558503674119431</v>
      </c>
      <c r="H323" s="302">
        <v>0.58764259822374687</v>
      </c>
      <c r="I323" s="302">
        <v>1.0039098482181354E-2</v>
      </c>
      <c r="J323" s="302">
        <f t="shared" si="143"/>
        <v>1.0932667334471227</v>
      </c>
      <c r="K323" s="303"/>
      <c r="L323" s="302">
        <v>0.51057259020017687</v>
      </c>
      <c r="M323" s="302">
        <v>0.56802905383544977</v>
      </c>
      <c r="N323" s="302">
        <v>1.2638613388727165E-2</v>
      </c>
      <c r="O323" s="302">
        <f t="shared" si="142"/>
        <v>1.0912402574243536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21.318625211938194</v>
      </c>
      <c r="C325" s="311">
        <f t="shared" ref="C325:E325" si="144">SUM(C315:C323)</f>
        <v>11.471759654422467</v>
      </c>
      <c r="D325" s="311">
        <f t="shared" si="144"/>
        <v>1.3606151336393759</v>
      </c>
      <c r="E325" s="311">
        <f t="shared" si="144"/>
        <v>34.151000000000039</v>
      </c>
      <c r="F325" s="311"/>
      <c r="G325" s="311">
        <f t="shared" ref="G325:J325" si="145">SUM(G315:G323)</f>
        <v>23.848150607164442</v>
      </c>
      <c r="H325" s="311">
        <f t="shared" si="145"/>
        <v>10.786669282028271</v>
      </c>
      <c r="I325" s="311">
        <f t="shared" si="145"/>
        <v>0.51618011080731052</v>
      </c>
      <c r="J325" s="311">
        <f t="shared" si="145"/>
        <v>35.151000000000032</v>
      </c>
      <c r="K325" s="311"/>
      <c r="L325" s="311">
        <f t="shared" ref="L325:O325" si="146">SUM(L315:L323)</f>
        <v>26.44088969910068</v>
      </c>
      <c r="M325" s="311">
        <f t="shared" si="146"/>
        <v>12.721723658258435</v>
      </c>
      <c r="N325" s="311">
        <f t="shared" si="146"/>
        <v>0.59838664264092445</v>
      </c>
      <c r="O325" s="311">
        <f t="shared" si="146"/>
        <v>39.761000000000038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0.86080508164111758</v>
      </c>
      <c r="C332" s="302">
        <v>0.42932486677627807</v>
      </c>
      <c r="D332" s="302">
        <v>0.44277447158400163</v>
      </c>
      <c r="E332" s="302">
        <f>SUM(B332:D332)</f>
        <v>1.7329044200013972</v>
      </c>
      <c r="F332" s="303"/>
      <c r="G332" s="302">
        <v>0.84699934530262111</v>
      </c>
      <c r="H332" s="302">
        <v>0.64954092322760193</v>
      </c>
      <c r="I332" s="302">
        <v>0.40926838535654653</v>
      </c>
      <c r="J332" s="302">
        <f>SUM(G332:I332)</f>
        <v>1.9058086538867696</v>
      </c>
      <c r="K332" s="303"/>
      <c r="L332" s="302">
        <v>0.73182237959797158</v>
      </c>
      <c r="M332" s="302">
        <v>0.76796607816712759</v>
      </c>
      <c r="N332" s="302">
        <v>0.39031832311372588</v>
      </c>
      <c r="O332" s="302">
        <f>SUM(L332:N332)</f>
        <v>1.8901067808788252</v>
      </c>
    </row>
    <row r="333" spans="1:15" s="236" customFormat="1" x14ac:dyDescent="0.2">
      <c r="A333" s="237" t="str">
        <f>name!E$5</f>
        <v>Professional occupations</v>
      </c>
      <c r="B333" s="302">
        <v>16.848752211913915</v>
      </c>
      <c r="C333" s="302">
        <v>10.570768197770791</v>
      </c>
      <c r="D333" s="302">
        <v>2.5726784272050582</v>
      </c>
      <c r="E333" s="302">
        <f t="shared" ref="E333:E340" si="147">SUM(B333:D333)</f>
        <v>29.992198836889767</v>
      </c>
      <c r="F333" s="303"/>
      <c r="G333" s="302">
        <v>18.308808697124416</v>
      </c>
      <c r="H333" s="302">
        <v>13.492784492227214</v>
      </c>
      <c r="I333" s="302">
        <v>2.7261600724623687</v>
      </c>
      <c r="J333" s="302">
        <f t="shared" ref="J333:J335" si="148">SUM(G333:I333)</f>
        <v>34.527753261813999</v>
      </c>
      <c r="K333" s="303"/>
      <c r="L333" s="302">
        <v>18.916996899349915</v>
      </c>
      <c r="M333" s="302">
        <v>15.611331578632118</v>
      </c>
      <c r="N333" s="302">
        <v>2.8565088535976839</v>
      </c>
      <c r="O333" s="302">
        <f t="shared" ref="O333:O340" si="149">SUM(L333:N333)</f>
        <v>37.38483733157971</v>
      </c>
    </row>
    <row r="334" spans="1:15" s="236" customFormat="1" x14ac:dyDescent="0.2">
      <c r="A334" s="237" t="str">
        <f>name!E$6</f>
        <v>Associate professional occupations</v>
      </c>
      <c r="B334" s="302">
        <v>1.6448852232218629</v>
      </c>
      <c r="C334" s="302">
        <v>2.0162286695227256</v>
      </c>
      <c r="D334" s="302">
        <v>1.0418873585527699</v>
      </c>
      <c r="E334" s="302">
        <f t="shared" si="147"/>
        <v>4.7030012512973585</v>
      </c>
      <c r="F334" s="303"/>
      <c r="G334" s="302">
        <v>1.755613927374311</v>
      </c>
      <c r="H334" s="302">
        <v>2.5271800482424589</v>
      </c>
      <c r="I334" s="302">
        <v>0.76768680738497774</v>
      </c>
      <c r="J334" s="302">
        <f t="shared" si="148"/>
        <v>5.0504807830017473</v>
      </c>
      <c r="K334" s="303"/>
      <c r="L334" s="302">
        <v>2.1267307647029283</v>
      </c>
      <c r="M334" s="302">
        <v>3.2279633621816242</v>
      </c>
      <c r="N334" s="302">
        <v>0.73507835439829405</v>
      </c>
      <c r="O334" s="302">
        <f t="shared" si="149"/>
        <v>6.0897724812828473</v>
      </c>
    </row>
    <row r="335" spans="1:15" s="236" customFormat="1" x14ac:dyDescent="0.2">
      <c r="A335" s="237" t="str">
        <f>name!E$7</f>
        <v>Administrative and secretarial occupations</v>
      </c>
      <c r="B335" s="302">
        <v>1.379619523031588</v>
      </c>
      <c r="C335" s="302">
        <v>3.0846987730218181</v>
      </c>
      <c r="D335" s="302">
        <v>0.14962824775214975</v>
      </c>
      <c r="E335" s="302">
        <f t="shared" si="147"/>
        <v>4.6139465438055556</v>
      </c>
      <c r="F335" s="303"/>
      <c r="G335" s="302">
        <v>1.2133124668148756</v>
      </c>
      <c r="H335" s="302">
        <v>3.1145063305430298</v>
      </c>
      <c r="I335" s="302">
        <v>0.10771174545930988</v>
      </c>
      <c r="J335" s="302">
        <f t="shared" si="148"/>
        <v>4.4355305428172151</v>
      </c>
      <c r="K335" s="303"/>
      <c r="L335" s="302">
        <v>0.67956946980461208</v>
      </c>
      <c r="M335" s="302">
        <v>1.5874096502673365</v>
      </c>
      <c r="N335" s="302">
        <v>5.2842067834921111E-2</v>
      </c>
      <c r="O335" s="302">
        <f t="shared" si="149"/>
        <v>2.3198211879068698</v>
      </c>
    </row>
    <row r="336" spans="1:15" s="236" customFormat="1" x14ac:dyDescent="0.2">
      <c r="A336" s="237" t="str">
        <f>name!E$8</f>
        <v>Skilled trades occupations</v>
      </c>
      <c r="B336" s="302">
        <v>0.44829966694309065</v>
      </c>
      <c r="C336" s="302">
        <v>0.40455600370958184</v>
      </c>
      <c r="D336" s="302">
        <v>0.1287603359436543</v>
      </c>
      <c r="E336" s="302">
        <f t="shared" si="147"/>
        <v>0.98161600659632675</v>
      </c>
      <c r="F336" s="303"/>
      <c r="G336" s="302">
        <v>0.3160154956157662</v>
      </c>
      <c r="H336" s="302">
        <v>0.32277390490177055</v>
      </c>
      <c r="I336" s="302">
        <v>9.512097881648518E-2</v>
      </c>
      <c r="J336" s="302">
        <f>SUM(G336:I336)</f>
        <v>0.73391037933402192</v>
      </c>
      <c r="K336" s="303"/>
      <c r="L336" s="302">
        <v>0.16645779605331723</v>
      </c>
      <c r="M336" s="302">
        <v>0.15493284213991443</v>
      </c>
      <c r="N336" s="302">
        <v>0.11874507598059833</v>
      </c>
      <c r="O336" s="302">
        <f t="shared" si="149"/>
        <v>0.44013571417383002</v>
      </c>
    </row>
    <row r="337" spans="1:15" s="236" customFormat="1" x14ac:dyDescent="0.2">
      <c r="A337" s="237" t="str">
        <f>name!E$9</f>
        <v>Caring, leisure and other service occupations</v>
      </c>
      <c r="B337" s="302">
        <v>5.7493961245541128</v>
      </c>
      <c r="C337" s="302">
        <v>8.0580894165633214</v>
      </c>
      <c r="D337" s="302">
        <v>0.42856562985961694</v>
      </c>
      <c r="E337" s="302">
        <f t="shared" si="147"/>
        <v>14.236051170977051</v>
      </c>
      <c r="F337" s="303"/>
      <c r="G337" s="302">
        <v>5.4278223514545445</v>
      </c>
      <c r="H337" s="302">
        <v>8.6229615808123032</v>
      </c>
      <c r="I337" s="302">
        <v>0.3465644710463896</v>
      </c>
      <c r="J337" s="302">
        <f t="shared" ref="J337:J340" si="150">SUM(G337:I337)</f>
        <v>14.397348403313238</v>
      </c>
      <c r="K337" s="303"/>
      <c r="L337" s="302">
        <v>6.5603808023859553</v>
      </c>
      <c r="M337" s="302">
        <v>8.2309545622677227</v>
      </c>
      <c r="N337" s="302">
        <v>0.40240226077414676</v>
      </c>
      <c r="O337" s="302">
        <f t="shared" si="149"/>
        <v>15.193737625427826</v>
      </c>
    </row>
    <row r="338" spans="1:15" s="236" customFormat="1" x14ac:dyDescent="0.2">
      <c r="A338" s="237" t="str">
        <f>name!E$10</f>
        <v>Sales and customer service occupations</v>
      </c>
      <c r="B338" s="302">
        <v>0.11344399793442717</v>
      </c>
      <c r="C338" s="302">
        <v>0.25961960418851471</v>
      </c>
      <c r="D338" s="302">
        <v>8.0336660083038913E-2</v>
      </c>
      <c r="E338" s="302">
        <f t="shared" si="147"/>
        <v>0.45340026220598079</v>
      </c>
      <c r="F338" s="303"/>
      <c r="G338" s="302">
        <v>9.814488450687997E-2</v>
      </c>
      <c r="H338" s="302">
        <v>0.26648517046345782</v>
      </c>
      <c r="I338" s="302">
        <v>4.7025309339195305E-2</v>
      </c>
      <c r="J338" s="302">
        <f t="shared" si="150"/>
        <v>0.41165536430953309</v>
      </c>
      <c r="K338" s="303"/>
      <c r="L338" s="302">
        <v>9.5282583658162598E-2</v>
      </c>
      <c r="M338" s="302">
        <v>0.26723782586919942</v>
      </c>
      <c r="N338" s="302">
        <v>4.2730888569052085E-2</v>
      </c>
      <c r="O338" s="302">
        <f t="shared" si="149"/>
        <v>0.40525129809641414</v>
      </c>
    </row>
    <row r="339" spans="1:15" s="236" customFormat="1" x14ac:dyDescent="0.2">
      <c r="A339" s="237" t="str">
        <f>name!E$11</f>
        <v>Process, plant and machine operatives</v>
      </c>
      <c r="B339" s="302">
        <v>5.0786085972647436E-2</v>
      </c>
      <c r="C339" s="302">
        <v>0.1292379001306071</v>
      </c>
      <c r="D339" s="302">
        <v>0.70719294852854941</v>
      </c>
      <c r="E339" s="302">
        <f t="shared" si="147"/>
        <v>0.88721693463180396</v>
      </c>
      <c r="F339" s="303"/>
      <c r="G339" s="302">
        <v>3.2353364473461106E-2</v>
      </c>
      <c r="H339" s="302">
        <v>0.10367718389760576</v>
      </c>
      <c r="I339" s="302">
        <v>0.66813912962528355</v>
      </c>
      <c r="J339" s="302">
        <f t="shared" si="150"/>
        <v>0.80416967799635042</v>
      </c>
      <c r="K339" s="303"/>
      <c r="L339" s="302">
        <v>1.8534487495573876E-2</v>
      </c>
      <c r="M339" s="302">
        <v>0.125249539594292</v>
      </c>
      <c r="N339" s="302">
        <v>0.6296391467531065</v>
      </c>
      <c r="O339" s="302">
        <f t="shared" si="149"/>
        <v>0.77342317384297243</v>
      </c>
    </row>
    <row r="340" spans="1:15" s="236" customFormat="1" x14ac:dyDescent="0.2">
      <c r="A340" s="237" t="str">
        <f>name!E$12</f>
        <v>Elementary occupations</v>
      </c>
      <c r="B340" s="302">
        <v>0.24111872084868455</v>
      </c>
      <c r="C340" s="302">
        <v>4.670907458958645</v>
      </c>
      <c r="D340" s="302">
        <v>0.12863839378748121</v>
      </c>
      <c r="E340" s="302">
        <f t="shared" si="147"/>
        <v>5.0406645735948112</v>
      </c>
      <c r="F340" s="303"/>
      <c r="G340" s="302">
        <v>0.16926021839043692</v>
      </c>
      <c r="H340" s="302">
        <v>3.9607931732603081</v>
      </c>
      <c r="I340" s="302">
        <v>6.3289541876411295E-2</v>
      </c>
      <c r="J340" s="302">
        <f t="shared" si="150"/>
        <v>4.1933429335271564</v>
      </c>
      <c r="K340" s="303"/>
      <c r="L340" s="302">
        <v>6.958745161498528E-2</v>
      </c>
      <c r="M340" s="302">
        <v>1.8222206919646264</v>
      </c>
      <c r="N340" s="302">
        <v>0.20510626323105455</v>
      </c>
      <c r="O340" s="302">
        <f t="shared" si="149"/>
        <v>2.0969144068106664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27.337106636061449</v>
      </c>
      <c r="C342" s="311">
        <f t="shared" ref="C342:E342" si="151">SUM(C332:C340)</f>
        <v>29.623430890642286</v>
      </c>
      <c r="D342" s="311">
        <f t="shared" si="151"/>
        <v>5.6804624732963189</v>
      </c>
      <c r="E342" s="311">
        <f t="shared" si="151"/>
        <v>62.641000000000048</v>
      </c>
      <c r="F342" s="311"/>
      <c r="G342" s="311">
        <f t="shared" ref="G342:J342" si="152">SUM(G332:G340)</f>
        <v>28.168330751057312</v>
      </c>
      <c r="H342" s="311">
        <f t="shared" si="152"/>
        <v>33.060702807575751</v>
      </c>
      <c r="I342" s="311">
        <f t="shared" si="152"/>
        <v>5.2309664413669683</v>
      </c>
      <c r="J342" s="311">
        <f t="shared" si="152"/>
        <v>66.460000000000022</v>
      </c>
      <c r="K342" s="311"/>
      <c r="L342" s="311">
        <f t="shared" ref="L342:O342" si="153">SUM(L332:L340)</f>
        <v>29.365362634663423</v>
      </c>
      <c r="M342" s="311">
        <f t="shared" si="153"/>
        <v>31.795266131083963</v>
      </c>
      <c r="N342" s="311">
        <f t="shared" si="153"/>
        <v>5.4333712342525828</v>
      </c>
      <c r="O342" s="311">
        <f t="shared" si="153"/>
        <v>66.593999999999966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3.0618396380755462</v>
      </c>
      <c r="C349" s="302">
        <v>1.0396916773236475</v>
      </c>
      <c r="D349" s="302">
        <v>0.60649576236513236</v>
      </c>
      <c r="E349" s="302">
        <f>SUM(B349:D349)</f>
        <v>4.7080270777643261</v>
      </c>
      <c r="F349" s="303"/>
      <c r="G349" s="302">
        <v>3.2299476975833645</v>
      </c>
      <c r="H349" s="302">
        <v>1.4431699562398392</v>
      </c>
      <c r="I349" s="302">
        <v>0.56473268180653047</v>
      </c>
      <c r="J349" s="302">
        <f>SUM(G349:I349)</f>
        <v>5.2378503356297346</v>
      </c>
      <c r="K349" s="303"/>
      <c r="L349" s="302">
        <v>3.4506825338708813</v>
      </c>
      <c r="M349" s="302">
        <v>1.8626380889247389</v>
      </c>
      <c r="N349" s="302">
        <v>0.84129915448092807</v>
      </c>
      <c r="O349" s="302">
        <f>SUM(L349:N349)</f>
        <v>6.1546197772765483</v>
      </c>
    </row>
    <row r="350" spans="1:15" s="236" customFormat="1" x14ac:dyDescent="0.2">
      <c r="A350" s="237" t="str">
        <f>name!E$5</f>
        <v>Professional occupations</v>
      </c>
      <c r="B350" s="302">
        <v>15.159812033391326</v>
      </c>
      <c r="C350" s="302">
        <v>8.1868635374098115</v>
      </c>
      <c r="D350" s="302">
        <v>3.211739982330172</v>
      </c>
      <c r="E350" s="302">
        <f t="shared" ref="E350:E357" si="154">SUM(B350:D350)</f>
        <v>26.558415553131312</v>
      </c>
      <c r="F350" s="303"/>
      <c r="G350" s="302">
        <v>16.905387536705241</v>
      </c>
      <c r="H350" s="302">
        <v>10.338849742548348</v>
      </c>
      <c r="I350" s="302">
        <v>3.2028643208054204</v>
      </c>
      <c r="J350" s="302">
        <f t="shared" ref="J350:J352" si="155">SUM(G350:I350)</f>
        <v>30.44710160005901</v>
      </c>
      <c r="K350" s="303"/>
      <c r="L350" s="302">
        <v>19.898718366919077</v>
      </c>
      <c r="M350" s="302">
        <v>11.671298711088458</v>
      </c>
      <c r="N350" s="302">
        <v>3.9803852888835967</v>
      </c>
      <c r="O350" s="302">
        <f t="shared" ref="O350:O357" si="156">SUM(L350:N350)</f>
        <v>35.550402366891134</v>
      </c>
    </row>
    <row r="351" spans="1:15" s="236" customFormat="1" x14ac:dyDescent="0.2">
      <c r="A351" s="237" t="str">
        <f>name!E$6</f>
        <v>Associate professional occupations</v>
      </c>
      <c r="B351" s="302">
        <v>6.1298291831908118</v>
      </c>
      <c r="C351" s="302">
        <v>4.752633360988848</v>
      </c>
      <c r="D351" s="302">
        <v>1.3612363014401729</v>
      </c>
      <c r="E351" s="302">
        <f t="shared" si="154"/>
        <v>12.243698845619832</v>
      </c>
      <c r="F351" s="303"/>
      <c r="G351" s="302">
        <v>6.6572353293718223</v>
      </c>
      <c r="H351" s="302">
        <v>5.8093537602981504</v>
      </c>
      <c r="I351" s="302">
        <v>1.2679544379638188</v>
      </c>
      <c r="J351" s="302">
        <f t="shared" si="155"/>
        <v>13.734543527633793</v>
      </c>
      <c r="K351" s="303"/>
      <c r="L351" s="302">
        <v>11.728935412473254</v>
      </c>
      <c r="M351" s="302">
        <v>9.364589145991296</v>
      </c>
      <c r="N351" s="302">
        <v>1.9623553937016596</v>
      </c>
      <c r="O351" s="302">
        <f t="shared" si="156"/>
        <v>23.055879952166212</v>
      </c>
    </row>
    <row r="352" spans="1:15" s="236" customFormat="1" x14ac:dyDescent="0.2">
      <c r="A352" s="237" t="str">
        <f>name!E$7</f>
        <v>Administrative and secretarial occupations</v>
      </c>
      <c r="B352" s="302">
        <v>4.5939370951913849</v>
      </c>
      <c r="C352" s="302">
        <v>7.433149488973223</v>
      </c>
      <c r="D352" s="302">
        <v>0.38119500060741213</v>
      </c>
      <c r="E352" s="302">
        <f t="shared" si="154"/>
        <v>12.40828158477202</v>
      </c>
      <c r="F352" s="303"/>
      <c r="G352" s="302">
        <v>4.1445503255723857</v>
      </c>
      <c r="H352" s="302">
        <v>7.1552260058588999</v>
      </c>
      <c r="I352" s="302">
        <v>0.27971811472082686</v>
      </c>
      <c r="J352" s="302">
        <f t="shared" si="155"/>
        <v>11.579494446152113</v>
      </c>
      <c r="K352" s="303"/>
      <c r="L352" s="302">
        <v>3.8565836150801971</v>
      </c>
      <c r="M352" s="302">
        <v>5.0230425509084204</v>
      </c>
      <c r="N352" s="302">
        <v>0.18333575265849739</v>
      </c>
      <c r="O352" s="302">
        <f t="shared" si="156"/>
        <v>9.0629619186471153</v>
      </c>
    </row>
    <row r="353" spans="1:15" s="236" customFormat="1" x14ac:dyDescent="0.2">
      <c r="A353" s="237" t="str">
        <f>name!E$8</f>
        <v>Skilled trades occupations</v>
      </c>
      <c r="B353" s="302">
        <v>0.61948888071069563</v>
      </c>
      <c r="C353" s="302">
        <v>0.69606999343016884</v>
      </c>
      <c r="D353" s="302">
        <v>0.24042152051984861</v>
      </c>
      <c r="E353" s="302">
        <f t="shared" si="154"/>
        <v>1.5559803946607129</v>
      </c>
      <c r="F353" s="303"/>
      <c r="G353" s="302">
        <v>0.45198357946275514</v>
      </c>
      <c r="H353" s="302">
        <v>0.50590610214539622</v>
      </c>
      <c r="I353" s="302">
        <v>0.15252843636149283</v>
      </c>
      <c r="J353" s="302">
        <f>SUM(G353:I353)</f>
        <v>1.1104181179696442</v>
      </c>
      <c r="K353" s="303"/>
      <c r="L353" s="302">
        <v>0.32237361220139094</v>
      </c>
      <c r="M353" s="302">
        <v>0.50097754494236668</v>
      </c>
      <c r="N353" s="302">
        <v>0.1969860646953614</v>
      </c>
      <c r="O353" s="302">
        <f t="shared" si="156"/>
        <v>1.0203372218391191</v>
      </c>
    </row>
    <row r="354" spans="1:15" s="236" customFormat="1" x14ac:dyDescent="0.2">
      <c r="A354" s="237" t="str">
        <f>name!E$9</f>
        <v>Caring, leisure and other service occupations</v>
      </c>
      <c r="B354" s="302">
        <v>16.221029232056214</v>
      </c>
      <c r="C354" s="302">
        <v>17.546867461944245</v>
      </c>
      <c r="D354" s="302">
        <v>3.135098117450851</v>
      </c>
      <c r="E354" s="302">
        <f t="shared" si="154"/>
        <v>36.902994811451308</v>
      </c>
      <c r="F354" s="303"/>
      <c r="G354" s="302">
        <v>15.526776100987368</v>
      </c>
      <c r="H354" s="302">
        <v>18.257661778229863</v>
      </c>
      <c r="I354" s="302">
        <v>3.6708334991973874</v>
      </c>
      <c r="J354" s="302">
        <f t="shared" ref="J354:J357" si="157">SUM(G354:I354)</f>
        <v>37.455271378414615</v>
      </c>
      <c r="K354" s="303"/>
      <c r="L354" s="302">
        <v>20.007215670487362</v>
      </c>
      <c r="M354" s="302">
        <v>18.916032026975451</v>
      </c>
      <c r="N354" s="302">
        <v>4.6672598179348732</v>
      </c>
      <c r="O354" s="302">
        <f t="shared" si="156"/>
        <v>43.59050751539769</v>
      </c>
    </row>
    <row r="355" spans="1:15" s="236" customFormat="1" x14ac:dyDescent="0.2">
      <c r="A355" s="237" t="str">
        <f>name!E$10</f>
        <v>Sales and customer service occupations</v>
      </c>
      <c r="B355" s="302">
        <v>0.61318828973652506</v>
      </c>
      <c r="C355" s="302">
        <v>0.83827000050379874</v>
      </c>
      <c r="D355" s="302">
        <v>0.11478464517741541</v>
      </c>
      <c r="E355" s="302">
        <f t="shared" si="154"/>
        <v>1.5662429354177394</v>
      </c>
      <c r="F355" s="303"/>
      <c r="G355" s="302">
        <v>0.55574444624871788</v>
      </c>
      <c r="H355" s="302">
        <v>0.80330018530587</v>
      </c>
      <c r="I355" s="302">
        <v>6.9470575734313728E-2</v>
      </c>
      <c r="J355" s="302">
        <f t="shared" si="157"/>
        <v>1.4285152072889016</v>
      </c>
      <c r="K355" s="303"/>
      <c r="L355" s="302">
        <v>0.62962553073306293</v>
      </c>
      <c r="M355" s="302">
        <v>0.89986052395191241</v>
      </c>
      <c r="N355" s="302">
        <v>9.3940553728359841E-2</v>
      </c>
      <c r="O355" s="302">
        <f t="shared" si="156"/>
        <v>1.6234266084133351</v>
      </c>
    </row>
    <row r="356" spans="1:15" s="236" customFormat="1" x14ac:dyDescent="0.2">
      <c r="A356" s="237" t="str">
        <f>name!E$11</f>
        <v>Process, plant and machine operatives</v>
      </c>
      <c r="B356" s="302">
        <v>0.13341372290251596</v>
      </c>
      <c r="C356" s="302">
        <v>0.30156315853275029</v>
      </c>
      <c r="D356" s="302">
        <v>3.6690786023666329E-2</v>
      </c>
      <c r="E356" s="302">
        <f t="shared" si="154"/>
        <v>0.47166766745893257</v>
      </c>
      <c r="F356" s="303"/>
      <c r="G356" s="302">
        <v>9.7249177301214185E-2</v>
      </c>
      <c r="H356" s="302">
        <v>0.20391915083159712</v>
      </c>
      <c r="I356" s="302">
        <v>2.2510998095362941E-2</v>
      </c>
      <c r="J356" s="302">
        <f t="shared" si="157"/>
        <v>0.32367932622817425</v>
      </c>
      <c r="K356" s="303"/>
      <c r="L356" s="302">
        <v>6.2082743819684212E-2</v>
      </c>
      <c r="M356" s="302">
        <v>0.1639074147272824</v>
      </c>
      <c r="N356" s="302">
        <v>1.8511192860944509E-2</v>
      </c>
      <c r="O356" s="302">
        <f t="shared" si="156"/>
        <v>0.24450135140791113</v>
      </c>
    </row>
    <row r="357" spans="1:15" s="236" customFormat="1" x14ac:dyDescent="0.2">
      <c r="A357" s="237" t="str">
        <f>name!E$12</f>
        <v>Elementary occupations</v>
      </c>
      <c r="B357" s="302">
        <v>0.77551640094338714</v>
      </c>
      <c r="C357" s="302">
        <v>2.7411336785811637</v>
      </c>
      <c r="D357" s="302">
        <v>6.2041050199294547E-2</v>
      </c>
      <c r="E357" s="302">
        <f t="shared" si="154"/>
        <v>3.5786911297238455</v>
      </c>
      <c r="F357" s="303"/>
      <c r="G357" s="302">
        <v>0.63802735380354281</v>
      </c>
      <c r="H357" s="302">
        <v>1.9686287984923785</v>
      </c>
      <c r="I357" s="302">
        <v>3.1469908328201013E-2</v>
      </c>
      <c r="J357" s="302">
        <f t="shared" si="157"/>
        <v>2.6381260606241224</v>
      </c>
      <c r="K357" s="303"/>
      <c r="L357" s="302">
        <v>0.37869958242392177</v>
      </c>
      <c r="M357" s="302">
        <v>1.2974550495030888</v>
      </c>
      <c r="N357" s="302">
        <v>1.4208656034023073E-2</v>
      </c>
      <c r="O357" s="302">
        <f t="shared" si="156"/>
        <v>1.6903632879610337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47.308054476198407</v>
      </c>
      <c r="C359" s="311">
        <f t="shared" ref="C359:E359" si="158">SUM(C349:C357)</f>
        <v>43.536242357687662</v>
      </c>
      <c r="D359" s="311">
        <f t="shared" si="158"/>
        <v>9.1497031661139658</v>
      </c>
      <c r="E359" s="311">
        <f t="shared" si="158"/>
        <v>99.994000000000028</v>
      </c>
      <c r="F359" s="311"/>
      <c r="G359" s="311">
        <f t="shared" ref="G359:J359" si="159">SUM(G349:G357)</f>
        <v>48.206901547036409</v>
      </c>
      <c r="H359" s="311">
        <f t="shared" si="159"/>
        <v>46.486015479950339</v>
      </c>
      <c r="I359" s="311">
        <f t="shared" si="159"/>
        <v>9.2620829730133565</v>
      </c>
      <c r="J359" s="311">
        <f t="shared" si="159"/>
        <v>103.95500000000008</v>
      </c>
      <c r="K359" s="311"/>
      <c r="L359" s="311">
        <f t="shared" ref="L359:O359" si="160">SUM(L349:L357)</f>
        <v>60.334917068008835</v>
      </c>
      <c r="M359" s="311">
        <f t="shared" si="160"/>
        <v>49.699801057013012</v>
      </c>
      <c r="N359" s="311">
        <f t="shared" si="160"/>
        <v>11.958281874978244</v>
      </c>
      <c r="O359" s="311">
        <f t="shared" si="160"/>
        <v>121.99300000000009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2.1026366177814571</v>
      </c>
      <c r="C366" s="302">
        <v>1.1562294074653567</v>
      </c>
      <c r="D366" s="302">
        <v>0.19155889677410806</v>
      </c>
      <c r="E366" s="302">
        <f>SUM(B366:D366)</f>
        <v>3.4504249220209218</v>
      </c>
      <c r="F366" s="303"/>
      <c r="G366" s="302">
        <v>2.426318435595276</v>
      </c>
      <c r="H366" s="302">
        <v>1.5241476361538855</v>
      </c>
      <c r="I366" s="302">
        <v>0.34232502342080545</v>
      </c>
      <c r="J366" s="302">
        <f>SUM(G366:I366)</f>
        <v>4.2927910951699673</v>
      </c>
      <c r="K366" s="303"/>
      <c r="L366" s="302">
        <v>2.4719357100647059</v>
      </c>
      <c r="M366" s="302">
        <v>2.1509046582670983</v>
      </c>
      <c r="N366" s="302">
        <v>0.28030275850365033</v>
      </c>
      <c r="O366" s="302">
        <f>SUM(L366:N366)</f>
        <v>4.9031431268354542</v>
      </c>
    </row>
    <row r="367" spans="1:15" s="236" customFormat="1" x14ac:dyDescent="0.2">
      <c r="A367" s="237" t="str">
        <f>name!E$5</f>
        <v>Professional occupations</v>
      </c>
      <c r="B367" s="302">
        <v>1.4622893966588519</v>
      </c>
      <c r="C367" s="302">
        <v>0.6927305339185591</v>
      </c>
      <c r="D367" s="302">
        <v>0.85058476565258245</v>
      </c>
      <c r="E367" s="302">
        <f t="shared" ref="E367:E374" si="161">SUM(B367:D367)</f>
        <v>3.0056046962299936</v>
      </c>
      <c r="F367" s="303"/>
      <c r="G367" s="302">
        <v>1.934613072746723</v>
      </c>
      <c r="H367" s="302">
        <v>1.0771882977085894</v>
      </c>
      <c r="I367" s="302">
        <v>1.5845278086438725</v>
      </c>
      <c r="J367" s="302">
        <f t="shared" ref="J367:J369" si="162">SUM(G367:I367)</f>
        <v>4.5963291790991851</v>
      </c>
      <c r="K367" s="303"/>
      <c r="L367" s="302">
        <v>2.2546276506763534</v>
      </c>
      <c r="M367" s="302">
        <v>1.5716131233353048</v>
      </c>
      <c r="N367" s="302">
        <v>1.5098598440330355</v>
      </c>
      <c r="O367" s="302">
        <f t="shared" ref="O367:O374" si="163">SUM(L367:N367)</f>
        <v>5.3361006180446937</v>
      </c>
    </row>
    <row r="368" spans="1:15" s="236" customFormat="1" x14ac:dyDescent="0.2">
      <c r="A368" s="237" t="str">
        <f>name!E$6</f>
        <v>Associate professional occupations</v>
      </c>
      <c r="B368" s="302">
        <v>1.8350638085860655</v>
      </c>
      <c r="C368" s="302">
        <v>1.1173428203351723</v>
      </c>
      <c r="D368" s="302">
        <v>2.6205085179665186</v>
      </c>
      <c r="E368" s="302">
        <f t="shared" si="161"/>
        <v>5.5729151468877562</v>
      </c>
      <c r="F368" s="303"/>
      <c r="G368" s="302">
        <v>2.1202104377940918</v>
      </c>
      <c r="H368" s="302">
        <v>1.4229187950054678</v>
      </c>
      <c r="I368" s="302">
        <v>5.3340001806749191</v>
      </c>
      <c r="J368" s="302">
        <f t="shared" si="162"/>
        <v>8.8771294134744778</v>
      </c>
      <c r="K368" s="303"/>
      <c r="L368" s="302">
        <v>1.8558240009248159</v>
      </c>
      <c r="M368" s="302">
        <v>1.3490127165275303</v>
      </c>
      <c r="N368" s="302">
        <v>4.9697836977017813</v>
      </c>
      <c r="O368" s="302">
        <f t="shared" si="163"/>
        <v>8.1746204151541271</v>
      </c>
    </row>
    <row r="369" spans="1:15" s="236" customFormat="1" x14ac:dyDescent="0.2">
      <c r="A369" s="237" t="str">
        <f>name!E$7</f>
        <v>Administrative and secretarial occupations</v>
      </c>
      <c r="B369" s="302">
        <v>0.52938301485000838</v>
      </c>
      <c r="C369" s="302">
        <v>1.53309655595396</v>
      </c>
      <c r="D369" s="302">
        <v>7.81217670382406E-2</v>
      </c>
      <c r="E369" s="302">
        <f t="shared" si="161"/>
        <v>2.1406013378422091</v>
      </c>
      <c r="F369" s="303"/>
      <c r="G369" s="302">
        <v>0.57293440349815805</v>
      </c>
      <c r="H369" s="302">
        <v>1.4394562073913393</v>
      </c>
      <c r="I369" s="302">
        <v>0.15113789553698567</v>
      </c>
      <c r="J369" s="302">
        <f t="shared" si="162"/>
        <v>2.1635285064264829</v>
      </c>
      <c r="K369" s="303"/>
      <c r="L369" s="302">
        <v>0.43614559960511168</v>
      </c>
      <c r="M369" s="302">
        <v>0.95608267489547727</v>
      </c>
      <c r="N369" s="302">
        <v>8.6824370504699169E-2</v>
      </c>
      <c r="O369" s="302">
        <f t="shared" si="163"/>
        <v>1.4790526450052881</v>
      </c>
    </row>
    <row r="370" spans="1:15" s="236" customFormat="1" x14ac:dyDescent="0.2">
      <c r="A370" s="237" t="str">
        <f>name!E$8</f>
        <v>Skilled trades occupations</v>
      </c>
      <c r="B370" s="302">
        <v>1.1889232524425768</v>
      </c>
      <c r="C370" s="302">
        <v>0.54034537779293701</v>
      </c>
      <c r="D370" s="302">
        <v>0.3512132722349311</v>
      </c>
      <c r="E370" s="302">
        <f t="shared" si="161"/>
        <v>2.0804819024704448</v>
      </c>
      <c r="F370" s="303"/>
      <c r="G370" s="302">
        <v>1.1214430730740765</v>
      </c>
      <c r="H370" s="302">
        <v>0.5276407684799268</v>
      </c>
      <c r="I370" s="302">
        <v>0.70843374993527286</v>
      </c>
      <c r="J370" s="302">
        <f>SUM(G370:I370)</f>
        <v>2.3575175914892763</v>
      </c>
      <c r="K370" s="303"/>
      <c r="L370" s="302">
        <v>1.1111765500076551</v>
      </c>
      <c r="M370" s="302">
        <v>0.96486271569529436</v>
      </c>
      <c r="N370" s="302">
        <v>0.77929579302196739</v>
      </c>
      <c r="O370" s="302">
        <f t="shared" si="163"/>
        <v>2.8553350587249171</v>
      </c>
    </row>
    <row r="371" spans="1:15" s="236" customFormat="1" x14ac:dyDescent="0.2">
      <c r="A371" s="237" t="str">
        <f>name!E$9</f>
        <v>Caring, leisure and other service occupations</v>
      </c>
      <c r="B371" s="302">
        <v>0.66349739574163225</v>
      </c>
      <c r="C371" s="302">
        <v>1.2830133165100499</v>
      </c>
      <c r="D371" s="302">
        <v>0.13943637063216291</v>
      </c>
      <c r="E371" s="302">
        <f t="shared" si="161"/>
        <v>2.0859470828838451</v>
      </c>
      <c r="F371" s="303"/>
      <c r="G371" s="302">
        <v>0.64049977845207262</v>
      </c>
      <c r="H371" s="302">
        <v>1.1443724523238297</v>
      </c>
      <c r="I371" s="302">
        <v>0.26487281402370866</v>
      </c>
      <c r="J371" s="302">
        <f t="shared" ref="J371:J374" si="164">SUM(G371:I371)</f>
        <v>2.0497450447996108</v>
      </c>
      <c r="K371" s="303"/>
      <c r="L371" s="302">
        <v>0.49435980619277647</v>
      </c>
      <c r="M371" s="302">
        <v>1.1508674704179289</v>
      </c>
      <c r="N371" s="302">
        <v>0.23300427745155522</v>
      </c>
      <c r="O371" s="302">
        <f t="shared" si="163"/>
        <v>1.8782315540622607</v>
      </c>
    </row>
    <row r="372" spans="1:15" s="236" customFormat="1" x14ac:dyDescent="0.2">
      <c r="A372" s="237" t="str">
        <f>name!E$10</f>
        <v>Sales and customer service occupations</v>
      </c>
      <c r="B372" s="302">
        <v>0.44362508506686976</v>
      </c>
      <c r="C372" s="302">
        <v>0.80653835462180878</v>
      </c>
      <c r="D372" s="302">
        <v>4.1053459003828882E-2</v>
      </c>
      <c r="E372" s="302">
        <f t="shared" si="161"/>
        <v>1.2912168986925074</v>
      </c>
      <c r="F372" s="303"/>
      <c r="G372" s="302">
        <v>0.4560976454164869</v>
      </c>
      <c r="H372" s="302">
        <v>0.79202819272273273</v>
      </c>
      <c r="I372" s="302">
        <v>5.6157274679528697E-2</v>
      </c>
      <c r="J372" s="302">
        <f t="shared" si="164"/>
        <v>1.3042831128187484</v>
      </c>
      <c r="K372" s="303"/>
      <c r="L372" s="302">
        <v>0.50898363183591211</v>
      </c>
      <c r="M372" s="302">
        <v>0.9243876362002682</v>
      </c>
      <c r="N372" s="302">
        <v>3.9454969422187729E-2</v>
      </c>
      <c r="O372" s="302">
        <f t="shared" si="163"/>
        <v>1.472826237458368</v>
      </c>
    </row>
    <row r="373" spans="1:15" s="236" customFormat="1" x14ac:dyDescent="0.2">
      <c r="A373" s="237" t="str">
        <f>name!E$11</f>
        <v>Process, plant and machine operatives</v>
      </c>
      <c r="B373" s="302">
        <v>0.10871528859371188</v>
      </c>
      <c r="C373" s="302">
        <v>0.10040851941993777</v>
      </c>
      <c r="D373" s="302">
        <v>2.0386591452790034E-2</v>
      </c>
      <c r="E373" s="302">
        <f t="shared" si="161"/>
        <v>0.2295103994664397</v>
      </c>
      <c r="F373" s="303"/>
      <c r="G373" s="302">
        <v>8.7083150443902566E-2</v>
      </c>
      <c r="H373" s="302">
        <v>0.11213890119165959</v>
      </c>
      <c r="I373" s="302">
        <v>4.4921250632222284E-2</v>
      </c>
      <c r="J373" s="302">
        <f t="shared" si="164"/>
        <v>0.24414330226778447</v>
      </c>
      <c r="K373" s="303"/>
      <c r="L373" s="302">
        <v>5.8912677116382227E-2</v>
      </c>
      <c r="M373" s="302">
        <v>0.11723379154694928</v>
      </c>
      <c r="N373" s="302">
        <v>5.1774870735734495E-2</v>
      </c>
      <c r="O373" s="302">
        <f t="shared" si="163"/>
        <v>0.227921339399066</v>
      </c>
    </row>
    <row r="374" spans="1:15" s="236" customFormat="1" x14ac:dyDescent="0.2">
      <c r="A374" s="237" t="str">
        <f>name!E$12</f>
        <v>Elementary occupations</v>
      </c>
      <c r="B374" s="302">
        <v>0.33850644730408508</v>
      </c>
      <c r="C374" s="302">
        <v>2.0537141560253307</v>
      </c>
      <c r="D374" s="302">
        <v>5.8077010176485318E-2</v>
      </c>
      <c r="E374" s="302">
        <f t="shared" si="161"/>
        <v>2.4502976135059011</v>
      </c>
      <c r="F374" s="303"/>
      <c r="G374" s="302">
        <v>0.28430677047409225</v>
      </c>
      <c r="H374" s="302">
        <v>1.7401689460763075</v>
      </c>
      <c r="I374" s="302">
        <v>8.1057037904097101E-2</v>
      </c>
      <c r="J374" s="302">
        <f t="shared" si="164"/>
        <v>2.1055327544544968</v>
      </c>
      <c r="K374" s="303"/>
      <c r="L374" s="302">
        <v>0.25742555412544782</v>
      </c>
      <c r="M374" s="302">
        <v>1.1168931403560098</v>
      </c>
      <c r="N374" s="302">
        <v>0.12345031083438349</v>
      </c>
      <c r="O374" s="302">
        <f t="shared" si="163"/>
        <v>1.497769005315841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8.672640307025258</v>
      </c>
      <c r="C376" s="311">
        <f t="shared" ref="C376:E376" si="165">SUM(C366:C374)</f>
        <v>9.2834190420431124</v>
      </c>
      <c r="D376" s="311">
        <f t="shared" si="165"/>
        <v>4.3509406509316486</v>
      </c>
      <c r="E376" s="311">
        <f t="shared" si="165"/>
        <v>22.307000000000016</v>
      </c>
      <c r="F376" s="311"/>
      <c r="G376" s="311">
        <f t="shared" ref="G376:J376" si="166">SUM(G366:G374)</f>
        <v>9.6435067674948787</v>
      </c>
      <c r="H376" s="311">
        <f t="shared" si="166"/>
        <v>9.7800601970537393</v>
      </c>
      <c r="I376" s="311">
        <f t="shared" si="166"/>
        <v>8.5674330354514137</v>
      </c>
      <c r="J376" s="311">
        <f t="shared" si="166"/>
        <v>27.991000000000032</v>
      </c>
      <c r="K376" s="311"/>
      <c r="L376" s="311">
        <f t="shared" ref="L376:O376" si="167">SUM(L366:L374)</f>
        <v>9.4493911805491599</v>
      </c>
      <c r="M376" s="311">
        <f t="shared" si="167"/>
        <v>10.301857927241862</v>
      </c>
      <c r="N376" s="311">
        <f t="shared" si="167"/>
        <v>8.0737508922089951</v>
      </c>
      <c r="O376" s="311">
        <f t="shared" si="167"/>
        <v>27.825000000000021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1.7358116237004477</v>
      </c>
      <c r="C383" s="302">
        <v>0.50384053922957084</v>
      </c>
      <c r="D383" s="302">
        <v>0.76699174279781623</v>
      </c>
      <c r="E383" s="302">
        <f>SUM(B383:D383)</f>
        <v>3.0066439057278345</v>
      </c>
      <c r="F383" s="303"/>
      <c r="G383" s="302">
        <v>1.4147648047231889</v>
      </c>
      <c r="H383" s="302">
        <v>0.5994512374337132</v>
      </c>
      <c r="I383" s="302">
        <v>0.62215850716420174</v>
      </c>
      <c r="J383" s="302">
        <f>SUM(G383:I383)</f>
        <v>2.6363745493211042</v>
      </c>
      <c r="K383" s="303"/>
      <c r="L383" s="302">
        <v>1.5459373376980932</v>
      </c>
      <c r="M383" s="302">
        <v>0.88777855086673252</v>
      </c>
      <c r="N383" s="302">
        <v>0.55117944604114122</v>
      </c>
      <c r="O383" s="302">
        <f>SUM(L383:N383)</f>
        <v>2.9848953346059668</v>
      </c>
    </row>
    <row r="384" spans="1:15" s="236" customFormat="1" x14ac:dyDescent="0.2">
      <c r="A384" s="237" t="str">
        <f>name!E$5</f>
        <v>Professional occupations</v>
      </c>
      <c r="B384" s="302">
        <v>2.2061087032772062</v>
      </c>
      <c r="C384" s="302">
        <v>0.56867559187276151</v>
      </c>
      <c r="D384" s="302">
        <v>1.8675142734533938</v>
      </c>
      <c r="E384" s="302">
        <f t="shared" ref="E384:E391" si="168">SUM(B384:D384)</f>
        <v>4.642298568603362</v>
      </c>
      <c r="F384" s="303"/>
      <c r="G384" s="302">
        <v>1.6239566494622337</v>
      </c>
      <c r="H384" s="302">
        <v>0.56204125194584553</v>
      </c>
      <c r="I384" s="302">
        <v>1.7664038629172836</v>
      </c>
      <c r="J384" s="302">
        <f t="shared" ref="J384:J386" si="169">SUM(G384:I384)</f>
        <v>3.9524017643253631</v>
      </c>
      <c r="K384" s="303"/>
      <c r="L384" s="302">
        <v>1.8774507332224479</v>
      </c>
      <c r="M384" s="302">
        <v>0.66147530633551899</v>
      </c>
      <c r="N384" s="302">
        <v>1.9424184229615669</v>
      </c>
      <c r="O384" s="302">
        <f t="shared" ref="O384:O391" si="170">SUM(L384:N384)</f>
        <v>4.4813444625195338</v>
      </c>
    </row>
    <row r="385" spans="1:15" s="236" customFormat="1" x14ac:dyDescent="0.2">
      <c r="A385" s="237" t="str">
        <f>name!E$6</f>
        <v>Associate professional occupations</v>
      </c>
      <c r="B385" s="302">
        <v>1.0677825613997043</v>
      </c>
      <c r="C385" s="302">
        <v>0.50493352519763057</v>
      </c>
      <c r="D385" s="302">
        <v>1.3023379743419614</v>
      </c>
      <c r="E385" s="302">
        <f t="shared" si="168"/>
        <v>2.8750540609392963</v>
      </c>
      <c r="F385" s="303"/>
      <c r="G385" s="302">
        <v>0.76990843241396445</v>
      </c>
      <c r="H385" s="302">
        <v>0.42188291935931876</v>
      </c>
      <c r="I385" s="302">
        <v>1.7428301261514603</v>
      </c>
      <c r="J385" s="302">
        <f t="shared" si="169"/>
        <v>2.9346214779247433</v>
      </c>
      <c r="K385" s="303"/>
      <c r="L385" s="302">
        <v>0.82493603099016533</v>
      </c>
      <c r="M385" s="302">
        <v>0.45601564904065206</v>
      </c>
      <c r="N385" s="302">
        <v>1.6934036885100159</v>
      </c>
      <c r="O385" s="302">
        <f t="shared" si="170"/>
        <v>2.9743553685408335</v>
      </c>
    </row>
    <row r="386" spans="1:15" s="236" customFormat="1" x14ac:dyDescent="0.2">
      <c r="A386" s="237" t="str">
        <f>name!E$7</f>
        <v>Administrative and secretarial occupations</v>
      </c>
      <c r="B386" s="302">
        <v>0.68894172476259341</v>
      </c>
      <c r="C386" s="302">
        <v>0.77011437803632199</v>
      </c>
      <c r="D386" s="302">
        <v>0.36392291785428876</v>
      </c>
      <c r="E386" s="302">
        <f t="shared" si="168"/>
        <v>1.8229790206532042</v>
      </c>
      <c r="F386" s="303"/>
      <c r="G386" s="302">
        <v>0.49411308231397116</v>
      </c>
      <c r="H386" s="302">
        <v>0.62988840216964093</v>
      </c>
      <c r="I386" s="302">
        <v>0.42543618929260096</v>
      </c>
      <c r="J386" s="302">
        <f t="shared" si="169"/>
        <v>1.5494376737762132</v>
      </c>
      <c r="K386" s="303"/>
      <c r="L386" s="302">
        <v>0.40764572596250143</v>
      </c>
      <c r="M386" s="302">
        <v>0.56339550485049106</v>
      </c>
      <c r="N386" s="302">
        <v>0.41542524523443186</v>
      </c>
      <c r="O386" s="302">
        <f t="shared" si="170"/>
        <v>1.3864664760474243</v>
      </c>
    </row>
    <row r="387" spans="1:15" s="236" customFormat="1" x14ac:dyDescent="0.2">
      <c r="A387" s="237" t="str">
        <f>name!E$8</f>
        <v>Skilled trades occupations</v>
      </c>
      <c r="B387" s="302">
        <v>0.55007897251036086</v>
      </c>
      <c r="C387" s="302">
        <v>0.22793505605526973</v>
      </c>
      <c r="D387" s="302">
        <v>0.53791911263640213</v>
      </c>
      <c r="E387" s="302">
        <f t="shared" si="168"/>
        <v>1.3159331412020328</v>
      </c>
      <c r="F387" s="303"/>
      <c r="G387" s="302">
        <v>0.35286331199313248</v>
      </c>
      <c r="H387" s="302">
        <v>0.1429752633089357</v>
      </c>
      <c r="I387" s="302">
        <v>0.41247902296329125</v>
      </c>
      <c r="J387" s="302">
        <f>SUM(G387:I387)</f>
        <v>0.90831759826535952</v>
      </c>
      <c r="K387" s="303"/>
      <c r="L387" s="302">
        <v>0.46661350795704415</v>
      </c>
      <c r="M387" s="302">
        <v>0.29420721238044528</v>
      </c>
      <c r="N387" s="302">
        <v>0.49867301659191798</v>
      </c>
      <c r="O387" s="302">
        <f t="shared" si="170"/>
        <v>1.2594937369294075</v>
      </c>
    </row>
    <row r="388" spans="1:15" s="236" customFormat="1" x14ac:dyDescent="0.2">
      <c r="A388" s="237" t="str">
        <f>name!E$9</f>
        <v>Caring, leisure and other service occupations</v>
      </c>
      <c r="B388" s="302">
        <v>1.795378415117777</v>
      </c>
      <c r="C388" s="302">
        <v>1.6354607079786232</v>
      </c>
      <c r="D388" s="302">
        <v>2.262205645974682</v>
      </c>
      <c r="E388" s="302">
        <f t="shared" si="168"/>
        <v>5.6930447690710828</v>
      </c>
      <c r="F388" s="303"/>
      <c r="G388" s="302">
        <v>1.5993464354384186</v>
      </c>
      <c r="H388" s="302">
        <v>1.2369600669858241</v>
      </c>
      <c r="I388" s="302">
        <v>4.1564626033301986</v>
      </c>
      <c r="J388" s="302">
        <f t="shared" ref="J388:J391" si="171">SUM(G388:I388)</f>
        <v>6.9927691057544408</v>
      </c>
      <c r="K388" s="303"/>
      <c r="L388" s="302">
        <v>1.1664012886233797</v>
      </c>
      <c r="M388" s="302">
        <v>0.80996348404276874</v>
      </c>
      <c r="N388" s="302">
        <v>4.2272255408199282</v>
      </c>
      <c r="O388" s="302">
        <f t="shared" si="170"/>
        <v>6.2035903134860764</v>
      </c>
    </row>
    <row r="389" spans="1:15" s="236" customFormat="1" x14ac:dyDescent="0.2">
      <c r="A389" s="237" t="str">
        <f>name!E$10</f>
        <v>Sales and customer service occupations</v>
      </c>
      <c r="B389" s="302">
        <v>0.5537872260545913</v>
      </c>
      <c r="C389" s="302">
        <v>0.7434588925402319</v>
      </c>
      <c r="D389" s="302">
        <v>0.38160065272230692</v>
      </c>
      <c r="E389" s="302">
        <f t="shared" si="168"/>
        <v>1.6788467713171302</v>
      </c>
      <c r="F389" s="303"/>
      <c r="G389" s="302">
        <v>0.3381251322033022</v>
      </c>
      <c r="H389" s="302">
        <v>0.37710664093034835</v>
      </c>
      <c r="I389" s="302">
        <v>0.23264853904192295</v>
      </c>
      <c r="J389" s="302">
        <f t="shared" si="171"/>
        <v>0.94788031217557356</v>
      </c>
      <c r="K389" s="303"/>
      <c r="L389" s="302">
        <v>0.35469731652491049</v>
      </c>
      <c r="M389" s="302">
        <v>0.43130584694369734</v>
      </c>
      <c r="N389" s="302">
        <v>0.1269240895496988</v>
      </c>
      <c r="O389" s="302">
        <f t="shared" si="170"/>
        <v>0.91292725301830657</v>
      </c>
    </row>
    <row r="390" spans="1:15" s="236" customFormat="1" x14ac:dyDescent="0.2">
      <c r="A390" s="237" t="str">
        <f>name!E$11</f>
        <v>Process, plant and machine operatives</v>
      </c>
      <c r="B390" s="302">
        <v>0.34800670550246682</v>
      </c>
      <c r="C390" s="302">
        <v>0.19202013769580872</v>
      </c>
      <c r="D390" s="302">
        <v>0.1696259786538809</v>
      </c>
      <c r="E390" s="302">
        <f t="shared" si="168"/>
        <v>0.7096528218521565</v>
      </c>
      <c r="F390" s="303"/>
      <c r="G390" s="302">
        <v>0.17865199483755365</v>
      </c>
      <c r="H390" s="302">
        <v>0.11049209329857414</v>
      </c>
      <c r="I390" s="302">
        <v>0.20386244686215588</v>
      </c>
      <c r="J390" s="302">
        <f t="shared" si="171"/>
        <v>0.49300653499828367</v>
      </c>
      <c r="K390" s="303"/>
      <c r="L390" s="302">
        <v>0.1514577470100788</v>
      </c>
      <c r="M390" s="302">
        <v>0.1170978691823505</v>
      </c>
      <c r="N390" s="302">
        <v>0.27163967251090093</v>
      </c>
      <c r="O390" s="302">
        <f t="shared" si="170"/>
        <v>0.54019528870333022</v>
      </c>
    </row>
    <row r="391" spans="1:15" s="236" customFormat="1" x14ac:dyDescent="0.2">
      <c r="A391" s="237" t="str">
        <f>name!E$12</f>
        <v>Elementary occupations</v>
      </c>
      <c r="B391" s="302">
        <v>0.53480075268029292</v>
      </c>
      <c r="C391" s="302">
        <v>0.94917510513426917</v>
      </c>
      <c r="D391" s="302">
        <v>0.39557108281937797</v>
      </c>
      <c r="E391" s="302">
        <f t="shared" si="168"/>
        <v>1.87954694063394</v>
      </c>
      <c r="F391" s="303"/>
      <c r="G391" s="302">
        <v>0.31001792894630092</v>
      </c>
      <c r="H391" s="302">
        <v>0.55439048411992076</v>
      </c>
      <c r="I391" s="302">
        <v>0.30578257039268747</v>
      </c>
      <c r="J391" s="302">
        <f t="shared" si="171"/>
        <v>1.1701909834589093</v>
      </c>
      <c r="K391" s="303"/>
      <c r="L391" s="302">
        <v>0.35925494900999499</v>
      </c>
      <c r="M391" s="302">
        <v>0.29296455760024709</v>
      </c>
      <c r="N391" s="302">
        <v>0.27651225953888009</v>
      </c>
      <c r="O391" s="302">
        <f t="shared" si="170"/>
        <v>0.92873176614912212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9.4806966850054408</v>
      </c>
      <c r="C393" s="311">
        <f t="shared" ref="C393:E393" si="172">SUM(C383:C391)</f>
        <v>6.0956139337404878</v>
      </c>
      <c r="D393" s="311">
        <f t="shared" si="172"/>
        <v>8.0476893812541093</v>
      </c>
      <c r="E393" s="311">
        <f t="shared" si="172"/>
        <v>23.624000000000038</v>
      </c>
      <c r="F393" s="311"/>
      <c r="G393" s="311">
        <f t="shared" ref="G393:J393" si="173">SUM(G383:G391)</f>
        <v>7.0817477723320659</v>
      </c>
      <c r="H393" s="311">
        <f t="shared" si="173"/>
        <v>4.6351883595521217</v>
      </c>
      <c r="I393" s="311">
        <f t="shared" si="173"/>
        <v>9.8680638681158008</v>
      </c>
      <c r="J393" s="311">
        <f t="shared" si="173"/>
        <v>21.584999999999987</v>
      </c>
      <c r="K393" s="311"/>
      <c r="L393" s="311">
        <f t="shared" ref="L393:O393" si="174">SUM(L383:L391)</f>
        <v>7.1543946369986156</v>
      </c>
      <c r="M393" s="311">
        <f t="shared" si="174"/>
        <v>4.514203981242904</v>
      </c>
      <c r="N393" s="311">
        <f t="shared" si="174"/>
        <v>10.003401381758481</v>
      </c>
      <c r="O393" s="311">
        <f t="shared" si="174"/>
        <v>21.672000000000004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 xml:space="preserve">Occupation Table 1  Employment Change by Occupation Group (SOC 2020) and Replacement Demand, 2015-2035, Norfolk and Suffolk </v>
      </c>
      <c r="L1" s="19" t="str">
        <f>CONCATENATE("Occupation Table 1.1  Males: Employment Change by Occupation Group (SOC 2020) and Replacement Demand, ",B$6,"-",F$6,", ",Info!B5)</f>
        <v xml:space="preserve">Occupation Table 1.1  Males: Employment Change by Occupation Group (SOC 2020) and Replacement Demand, 2015-2035, Norfolk and Suffolk </v>
      </c>
      <c r="W1" s="19" t="str">
        <f>CONCATENATE("Occupation Table 1.2  Females: Employment Change by Occupation Group (SOC 2020) and Replacement Demand, ",M$6,"-",Q$6,", ",Info!B5)</f>
        <v xml:space="preserve">Occupation Table 1.2  Females: Employment Change by Occupation Group (SOC 2020) and Replacement Demand, 2015-2035, Norfolk and Suffolk 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80.143307560896233</v>
      </c>
      <c r="C8" s="11">
        <f t="array" ref="C8:C16">MMULT(aggregation!$B$13:$AA$21,'Occ T2'!C8:C33)</f>
        <v>87.205948059551616</v>
      </c>
      <c r="D8" s="11">
        <f t="array" ref="D8:D16">MMULT(aggregation!$B$13:$AA$21,'Occ T2'!D8:D33)</f>
        <v>88.622868118513523</v>
      </c>
      <c r="E8" s="11">
        <f t="array" ref="E8:E16">MMULT(aggregation!$B$13:$AA$21,'Occ T2'!E8:E33)</f>
        <v>84.719606710294585</v>
      </c>
      <c r="F8" s="11">
        <f t="array" ref="F8:F16">MMULT(aggregation!$B$13:$AA$21,'Occ T2'!F8:F33)</f>
        <v>93.608108740212387</v>
      </c>
      <c r="G8" s="11"/>
      <c r="H8" s="11">
        <f>F8-D8</f>
        <v>4.9852406216988641</v>
      </c>
      <c r="I8" s="11">
        <f t="array" ref="I8:I16">MMULT(aggregation!$B$13:$AA$21,'Occ T2'!I8:I33)</f>
        <v>46.55801620551177</v>
      </c>
      <c r="J8" s="11">
        <f>SUM(H8:I8)</f>
        <v>51.543256827210634</v>
      </c>
      <c r="L8" s="10" t="str">
        <f>name!E4</f>
        <v>Managers, directors and senior officials</v>
      </c>
      <c r="M8" s="11">
        <f t="array" ref="M8:M16">MMULT(aggregation!$B$13:$AA$21,'Occ T2'!M8:M33)</f>
        <v>53.980964156796723</v>
      </c>
      <c r="N8" s="11">
        <f t="array" ref="N8:N16">MMULT(aggregation!$B$13:$AA$21,'Occ T2'!N8:N33)</f>
        <v>55.606644312752103</v>
      </c>
      <c r="O8" s="11">
        <f t="array" ref="O8:O16">MMULT(aggregation!$B$13:$AA$21,'Occ T2'!O8:O33)</f>
        <v>56.49748936767007</v>
      </c>
      <c r="P8" s="11">
        <f t="array" ref="P8:P16">MMULT(aggregation!$B$13:$AA$21,'Occ T2'!P8:P33)</f>
        <v>53.364738356995161</v>
      </c>
      <c r="Q8" s="11">
        <f t="array" ref="Q8:Q16">MMULT(aggregation!$B$13:$AA$21,'Occ T2'!Q8:Q33)</f>
        <v>56.916139960527843</v>
      </c>
      <c r="R8" s="11"/>
      <c r="S8" s="11">
        <f>Q8-O8</f>
        <v>0.41865059285777306</v>
      </c>
      <c r="T8" s="11">
        <f t="array" ref="T8:T16">MMULT(aggregation!$B$13:$AA$21,'Occ T2'!T8:T33)</f>
        <v>26.267997025498122</v>
      </c>
      <c r="U8" s="11">
        <f>SUM(S8:T8)</f>
        <v>26.686647618355895</v>
      </c>
      <c r="W8" s="10" t="str">
        <f>name!E4</f>
        <v>Managers, directors and senior officials</v>
      </c>
      <c r="X8" s="11">
        <f t="array" ref="X8:X16">MMULT(aggregation!$B$13:$AA$21,'Occ T2'!X8:X33)</f>
        <v>26.162343404099516</v>
      </c>
      <c r="Y8" s="11">
        <f t="array" ref="Y8:Y16">MMULT(aggregation!$B$13:$AA$21,'Occ T2'!Y8:Y33)</f>
        <v>31.599303746799421</v>
      </c>
      <c r="Z8" s="11">
        <f t="array" ref="Z8:Z16">MMULT(aggregation!$B$13:$AA$21,'Occ T2'!Z8:Z33)</f>
        <v>32.125378750843396</v>
      </c>
      <c r="AA8" s="11">
        <f t="array" ref="AA8:AA16">MMULT(aggregation!$B$13:$AA$21,'Occ T2'!AA8:AA33)</f>
        <v>31.354868353299455</v>
      </c>
      <c r="AB8" s="11">
        <f t="array" ref="AB8:AB16">MMULT(aggregation!$B$13:$AA$21,'Occ T2'!AB8:AB33)</f>
        <v>36.691968779684672</v>
      </c>
      <c r="AC8" s="11"/>
      <c r="AD8" s="11">
        <f>AB8-Z8</f>
        <v>4.5665900288412757</v>
      </c>
      <c r="AE8" s="11">
        <f t="array" ref="AE8:AE16">MMULT(aggregation!$B$13:$AA$21,'Occ T2'!AE8:AE33)</f>
        <v>20.290019180013648</v>
      </c>
      <c r="AF8" s="11">
        <f>SUM(AD8:AE8)</f>
        <v>24.856609208854923</v>
      </c>
    </row>
    <row r="9" spans="1:32" x14ac:dyDescent="0.2">
      <c r="A9" t="str">
        <f>name!E5</f>
        <v>Professional occupations</v>
      </c>
      <c r="B9" s="11">
        <v>142.64339838955144</v>
      </c>
      <c r="C9" s="11">
        <v>160.7066345956685</v>
      </c>
      <c r="D9" s="11">
        <v>166.98026543502951</v>
      </c>
      <c r="E9" s="11">
        <v>180.07992312478561</v>
      </c>
      <c r="F9" s="11">
        <v>201.13166275616962</v>
      </c>
      <c r="G9" s="11"/>
      <c r="H9" s="11">
        <f t="shared" ref="H9:H16" si="0">F9-D9</f>
        <v>34.151397321140109</v>
      </c>
      <c r="I9" s="11">
        <v>85.173091857796408</v>
      </c>
      <c r="J9" s="11">
        <f t="shared" ref="J9:J15" si="1">SUM(H9:I9)</f>
        <v>119.32448917893652</v>
      </c>
      <c r="L9" s="10" t="str">
        <f>name!E5</f>
        <v>Professional occupations</v>
      </c>
      <c r="M9" s="11">
        <v>77.347512846954956</v>
      </c>
      <c r="N9" s="11">
        <v>83.031244693489697</v>
      </c>
      <c r="O9" s="11">
        <v>85.230882094761554</v>
      </c>
      <c r="P9" s="11">
        <v>94.721442773910752</v>
      </c>
      <c r="Q9" s="11">
        <v>104.26396490924738</v>
      </c>
      <c r="R9" s="11"/>
      <c r="S9" s="11">
        <f t="shared" ref="S9:S16" si="2">Q9-O9</f>
        <v>19.033082814485823</v>
      </c>
      <c r="T9" s="11">
        <v>36.068970933860513</v>
      </c>
      <c r="U9" s="11">
        <f t="shared" ref="U9:U12" si="3">SUM(S9:T9)</f>
        <v>55.102053748346336</v>
      </c>
      <c r="W9" s="10" t="str">
        <f>name!E5</f>
        <v>Professional occupations</v>
      </c>
      <c r="X9" s="11">
        <v>65.295885542596437</v>
      </c>
      <c r="Y9" s="11">
        <v>77.675389902178779</v>
      </c>
      <c r="Z9" s="11">
        <v>81.74938334026794</v>
      </c>
      <c r="AA9" s="11">
        <v>85.3584803508748</v>
      </c>
      <c r="AB9" s="11">
        <v>96.867697846922326</v>
      </c>
      <c r="AC9" s="11"/>
      <c r="AD9" s="11">
        <f t="shared" ref="AD9:AD16" si="4">AB9-Z9</f>
        <v>15.118314506654386</v>
      </c>
      <c r="AE9" s="11">
        <v>49.104120923935916</v>
      </c>
      <c r="AF9" s="11">
        <f t="shared" ref="AF9:AF12" si="5">SUM(AD9:AE9)</f>
        <v>64.222435430590309</v>
      </c>
    </row>
    <row r="10" spans="1:32" x14ac:dyDescent="0.2">
      <c r="A10" t="str">
        <f>name!E6</f>
        <v>Associate professional occupations</v>
      </c>
      <c r="B10" s="11">
        <v>94.774865383896866</v>
      </c>
      <c r="C10" s="11">
        <v>99.759196791298777</v>
      </c>
      <c r="D10" s="11">
        <v>106.26216395686585</v>
      </c>
      <c r="E10" s="11">
        <v>111.30490322656591</v>
      </c>
      <c r="F10" s="11">
        <v>122.72298226126119</v>
      </c>
      <c r="G10" s="11"/>
      <c r="H10" s="11">
        <f t="shared" si="0"/>
        <v>16.460818304395346</v>
      </c>
      <c r="I10" s="11">
        <v>54.153891817275586</v>
      </c>
      <c r="J10" s="11">
        <f t="shared" si="1"/>
        <v>70.614710121670925</v>
      </c>
      <c r="L10" s="10" t="str">
        <f>name!E6</f>
        <v>Associate professional occupations</v>
      </c>
      <c r="M10" s="11">
        <v>51.500702320599586</v>
      </c>
      <c r="N10" s="11">
        <v>52.739361754307104</v>
      </c>
      <c r="O10" s="11">
        <v>55.489590388583778</v>
      </c>
      <c r="P10" s="11">
        <v>53.249607022011233</v>
      </c>
      <c r="Q10" s="11">
        <v>55.328117699917257</v>
      </c>
      <c r="R10" s="11"/>
      <c r="S10" s="11">
        <f t="shared" si="2"/>
        <v>-0.16147268866652098</v>
      </c>
      <c r="T10" s="11">
        <v>20.454342714664882</v>
      </c>
      <c r="U10" s="11">
        <f t="shared" si="3"/>
        <v>20.292870025998361</v>
      </c>
      <c r="W10" s="10" t="str">
        <f>name!E6</f>
        <v>Associate professional occupations</v>
      </c>
      <c r="X10" s="11">
        <v>43.274163063297316</v>
      </c>
      <c r="Y10" s="11">
        <v>47.019835036991637</v>
      </c>
      <c r="Z10" s="11">
        <v>50.772573568282027</v>
      </c>
      <c r="AA10" s="11">
        <v>58.055296204554686</v>
      </c>
      <c r="AB10" s="11">
        <v>67.394864561343965</v>
      </c>
      <c r="AC10" s="11"/>
      <c r="AD10" s="11">
        <f t="shared" si="4"/>
        <v>16.622290993061938</v>
      </c>
      <c r="AE10" s="11">
        <v>33.699549102610703</v>
      </c>
      <c r="AF10" s="11">
        <f t="shared" si="5"/>
        <v>50.321840095672641</v>
      </c>
    </row>
    <row r="11" spans="1:32" x14ac:dyDescent="0.2">
      <c r="A11" t="str">
        <f>name!E7</f>
        <v>Administrative and secretarial occupations</v>
      </c>
      <c r="B11" s="11">
        <v>87.991179995245801</v>
      </c>
      <c r="C11" s="11">
        <v>83.312016203110701</v>
      </c>
      <c r="D11" s="11">
        <v>83.783567829702747</v>
      </c>
      <c r="E11" s="11">
        <v>85.221973764033237</v>
      </c>
      <c r="F11" s="11">
        <v>78.067523031531493</v>
      </c>
      <c r="G11" s="11"/>
      <c r="H11" s="11">
        <f t="shared" si="0"/>
        <v>-5.7160447981712537</v>
      </c>
      <c r="I11" s="11">
        <v>42.292929317477729</v>
      </c>
      <c r="J11" s="11">
        <f t="shared" si="1"/>
        <v>36.576884519306475</v>
      </c>
      <c r="L11" s="10" t="str">
        <f>name!E7</f>
        <v>Administrative and secretarial occupations</v>
      </c>
      <c r="M11" s="11">
        <v>19.207937201628766</v>
      </c>
      <c r="N11" s="11">
        <v>16.870388373016524</v>
      </c>
      <c r="O11" s="11">
        <v>19.740017796089163</v>
      </c>
      <c r="P11" s="11">
        <v>21.125583852909244</v>
      </c>
      <c r="Q11" s="11">
        <v>23.232099374157535</v>
      </c>
      <c r="R11" s="11"/>
      <c r="S11" s="11">
        <f t="shared" si="2"/>
        <v>3.4920815780683725</v>
      </c>
      <c r="T11" s="11">
        <v>8.0103707578401444</v>
      </c>
      <c r="U11" s="11">
        <f t="shared" si="3"/>
        <v>11.502452335908517</v>
      </c>
      <c r="W11" s="10" t="str">
        <f>name!E7</f>
        <v>Administrative and secretarial occupations</v>
      </c>
      <c r="X11" s="11">
        <v>68.783242793616992</v>
      </c>
      <c r="Y11" s="11">
        <v>66.441627830094234</v>
      </c>
      <c r="Z11" s="11">
        <v>64.043550033613599</v>
      </c>
      <c r="AA11" s="11">
        <v>64.096389911123978</v>
      </c>
      <c r="AB11" s="11">
        <v>54.835423657374029</v>
      </c>
      <c r="AC11" s="11"/>
      <c r="AD11" s="11">
        <f t="shared" si="4"/>
        <v>-9.2081263762395693</v>
      </c>
      <c r="AE11" s="11">
        <v>34.282558559637593</v>
      </c>
      <c r="AF11" s="11">
        <f t="shared" si="5"/>
        <v>25.074432183398024</v>
      </c>
    </row>
    <row r="12" spans="1:32" x14ac:dyDescent="0.2">
      <c r="A12" t="str">
        <f>name!E8</f>
        <v>Skilled trades occupations</v>
      </c>
      <c r="B12" s="11">
        <v>89.703241815801547</v>
      </c>
      <c r="C12" s="11">
        <v>80.371978305589934</v>
      </c>
      <c r="D12" s="11">
        <v>69.030927760119482</v>
      </c>
      <c r="E12" s="11">
        <v>70.756417794944156</v>
      </c>
      <c r="F12" s="11">
        <v>69.020961271771071</v>
      </c>
      <c r="G12" s="11"/>
      <c r="H12" s="11">
        <f t="shared" si="0"/>
        <v>-9.9664883484109623E-3</v>
      </c>
      <c r="I12" s="11">
        <v>29.851388997385179</v>
      </c>
      <c r="J12" s="11">
        <f t="shared" si="1"/>
        <v>29.841422509036768</v>
      </c>
      <c r="L12" s="10" t="str">
        <f>name!E8</f>
        <v>Skilled trades occupations</v>
      </c>
      <c r="M12" s="11">
        <v>79.457466364385795</v>
      </c>
      <c r="N12" s="11">
        <v>69.758698999223256</v>
      </c>
      <c r="O12" s="11">
        <v>58.792488683820331</v>
      </c>
      <c r="P12" s="11">
        <v>59.785974059195624</v>
      </c>
      <c r="Q12" s="11">
        <v>56.998074536618624</v>
      </c>
      <c r="R12" s="11"/>
      <c r="S12" s="11">
        <f t="shared" si="2"/>
        <v>-1.7944141472017066</v>
      </c>
      <c r="T12" s="11">
        <v>23.167133247803793</v>
      </c>
      <c r="U12" s="11">
        <f t="shared" si="3"/>
        <v>21.372719100602087</v>
      </c>
      <c r="W12" s="10" t="str">
        <f>name!E8</f>
        <v>Skilled trades occupations</v>
      </c>
      <c r="X12" s="11">
        <v>10.245775451415724</v>
      </c>
      <c r="Y12" s="11">
        <v>10.613279306366696</v>
      </c>
      <c r="Z12" s="11">
        <v>10.238439076299162</v>
      </c>
      <c r="AA12" s="11">
        <v>10.970443735748518</v>
      </c>
      <c r="AB12" s="11">
        <v>12.022886735152447</v>
      </c>
      <c r="AC12" s="11"/>
      <c r="AD12" s="11">
        <f t="shared" si="4"/>
        <v>1.7844476588532849</v>
      </c>
      <c r="AE12" s="11">
        <v>6.6842557495813857</v>
      </c>
      <c r="AF12" s="11">
        <f t="shared" si="5"/>
        <v>8.4687034084346706</v>
      </c>
    </row>
    <row r="13" spans="1:32" x14ac:dyDescent="0.2">
      <c r="A13" t="str">
        <f>name!E9</f>
        <v>Caring, leisure and other service occupations</v>
      </c>
      <c r="B13" s="11">
        <v>75.260640335351354</v>
      </c>
      <c r="C13" s="11">
        <v>79.267712090483315</v>
      </c>
      <c r="D13" s="11">
        <v>76.868537563632245</v>
      </c>
      <c r="E13" s="11">
        <v>78.78287869708565</v>
      </c>
      <c r="F13" s="11">
        <v>85.518857965339336</v>
      </c>
      <c r="G13" s="11"/>
      <c r="H13" s="11">
        <f t="shared" si="0"/>
        <v>8.6503204017070914</v>
      </c>
      <c r="I13" s="11">
        <v>44.99007538659194</v>
      </c>
      <c r="J13" s="11">
        <f>SUM(H13:I13)</f>
        <v>53.640395788299031</v>
      </c>
      <c r="L13" s="10" t="str">
        <f>name!E9</f>
        <v>Caring, leisure and other service occupations</v>
      </c>
      <c r="M13" s="11">
        <v>14.48302258580407</v>
      </c>
      <c r="N13" s="11">
        <v>14.120751660788184</v>
      </c>
      <c r="O13" s="11">
        <v>13.539043978494616</v>
      </c>
      <c r="P13" s="11">
        <v>14.980580098527055</v>
      </c>
      <c r="Q13" s="11">
        <v>17.385569015597763</v>
      </c>
      <c r="R13" s="11"/>
      <c r="S13" s="11">
        <f t="shared" si="2"/>
        <v>3.846525037103147</v>
      </c>
      <c r="T13" s="11">
        <v>6.8994934273057691</v>
      </c>
      <c r="U13" s="11">
        <f>SUM(S13:T13)</f>
        <v>10.746018464408916</v>
      </c>
      <c r="W13" s="10" t="str">
        <f>name!E9</f>
        <v>Caring, leisure and other service occupations</v>
      </c>
      <c r="X13" s="11">
        <v>60.777617749547268</v>
      </c>
      <c r="Y13" s="11">
        <v>65.146960429695113</v>
      </c>
      <c r="Z13" s="11">
        <v>63.329493585137627</v>
      </c>
      <c r="AA13" s="11">
        <v>63.802298598558608</v>
      </c>
      <c r="AB13" s="11">
        <v>68.133288949741626</v>
      </c>
      <c r="AC13" s="11"/>
      <c r="AD13" s="11">
        <f t="shared" si="4"/>
        <v>4.8037953646039995</v>
      </c>
      <c r="AE13" s="11">
        <v>38.090581959286169</v>
      </c>
      <c r="AF13" s="11">
        <f>SUM(AD13:AE13)</f>
        <v>42.894377323890168</v>
      </c>
    </row>
    <row r="14" spans="1:32" x14ac:dyDescent="0.2">
      <c r="A14" t="str">
        <f>name!E10</f>
        <v>Sales and customer service occupations</v>
      </c>
      <c r="B14" s="11">
        <v>68.435914204936736</v>
      </c>
      <c r="C14" s="11">
        <v>61.092282527919338</v>
      </c>
      <c r="D14" s="11">
        <v>60.638230554750422</v>
      </c>
      <c r="E14" s="11">
        <v>61.527117494482965</v>
      </c>
      <c r="F14" s="11">
        <v>61.548632451816154</v>
      </c>
      <c r="G14" s="11"/>
      <c r="H14" s="11">
        <f t="shared" si="0"/>
        <v>0.91040189706573216</v>
      </c>
      <c r="I14" s="11">
        <v>28.20004990078198</v>
      </c>
      <c r="J14" s="11">
        <f t="shared" si="1"/>
        <v>29.110451797847713</v>
      </c>
      <c r="L14" s="10" t="str">
        <f>name!E10</f>
        <v>Sales and customer service occupations</v>
      </c>
      <c r="M14" s="11">
        <v>27.190747118165788</v>
      </c>
      <c r="N14" s="11">
        <v>23.907710060300328</v>
      </c>
      <c r="O14" s="11">
        <v>24.582429597422703</v>
      </c>
      <c r="P14" s="11">
        <v>25.725313844678272</v>
      </c>
      <c r="Q14" s="11">
        <v>26.503689449647673</v>
      </c>
      <c r="R14" s="11"/>
      <c r="S14" s="11">
        <f t="shared" si="2"/>
        <v>1.9212598522249706</v>
      </c>
      <c r="T14" s="11">
        <v>8.7154239979924739</v>
      </c>
      <c r="U14" s="11">
        <f t="shared" ref="U14:U15" si="6">SUM(S14:T14)</f>
        <v>10.636683850217445</v>
      </c>
      <c r="W14" s="10" t="str">
        <f>name!E10</f>
        <v>Sales and customer service occupations</v>
      </c>
      <c r="X14" s="11">
        <v>41.245167086770991</v>
      </c>
      <c r="Y14" s="11">
        <v>37.184572467618992</v>
      </c>
      <c r="Z14" s="11">
        <v>36.055800957327726</v>
      </c>
      <c r="AA14" s="11">
        <v>35.801803649804661</v>
      </c>
      <c r="AB14" s="11">
        <v>35.044943002168509</v>
      </c>
      <c r="AC14" s="11"/>
      <c r="AD14" s="11">
        <f t="shared" si="4"/>
        <v>-1.0108579551592172</v>
      </c>
      <c r="AE14" s="11">
        <v>19.48462590278951</v>
      </c>
      <c r="AF14" s="11">
        <f t="shared" ref="AF14:AF15" si="7">SUM(AD14:AE14)</f>
        <v>18.473767947630293</v>
      </c>
    </row>
    <row r="15" spans="1:32" x14ac:dyDescent="0.2">
      <c r="A15" t="str">
        <f>name!E11</f>
        <v>Process, plant and machine operatives</v>
      </c>
      <c r="B15" s="11">
        <v>53.005082018272162</v>
      </c>
      <c r="C15" s="11">
        <v>53.368624252732019</v>
      </c>
      <c r="D15" s="11">
        <v>47.329553292408193</v>
      </c>
      <c r="E15" s="11">
        <v>50.171205343864266</v>
      </c>
      <c r="F15" s="11">
        <v>49.301439549453235</v>
      </c>
      <c r="G15" s="11"/>
      <c r="H15" s="11">
        <f t="shared" si="0"/>
        <v>1.9718862570450426</v>
      </c>
      <c r="I15" s="11">
        <v>23.528469407699223</v>
      </c>
      <c r="J15" s="11">
        <f t="shared" si="1"/>
        <v>25.500355664744266</v>
      </c>
      <c r="L15" s="10" t="str">
        <f>name!E11</f>
        <v>Process, plant and machine operatives</v>
      </c>
      <c r="M15" s="11">
        <v>45.619016049247158</v>
      </c>
      <c r="N15" s="11">
        <v>45.845686073441016</v>
      </c>
      <c r="O15" s="11">
        <v>40.772464697428482</v>
      </c>
      <c r="P15" s="11">
        <v>41.787098162887112</v>
      </c>
      <c r="Q15" s="11">
        <v>40.817099664520285</v>
      </c>
      <c r="R15" s="11"/>
      <c r="S15" s="11">
        <f t="shared" si="2"/>
        <v>4.463496709180248E-2</v>
      </c>
      <c r="T15" s="11">
        <v>19.037301479168264</v>
      </c>
      <c r="U15" s="11">
        <f t="shared" si="6"/>
        <v>19.081936446260066</v>
      </c>
      <c r="W15" s="10" t="str">
        <f>name!E11</f>
        <v>Process, plant and machine operatives</v>
      </c>
      <c r="X15" s="11">
        <v>7.3860659690249779</v>
      </c>
      <c r="Y15" s="11">
        <v>7.5229381792909553</v>
      </c>
      <c r="Z15" s="11">
        <v>6.5570885949797173</v>
      </c>
      <c r="AA15" s="11">
        <v>8.3841071809771446</v>
      </c>
      <c r="AB15" s="11">
        <v>8.4843398849329574</v>
      </c>
      <c r="AC15" s="11"/>
      <c r="AD15" s="11">
        <f t="shared" si="4"/>
        <v>1.9272512899532401</v>
      </c>
      <c r="AE15" s="11">
        <v>4.4911679285309569</v>
      </c>
      <c r="AF15" s="11">
        <f t="shared" si="7"/>
        <v>6.4184192184841971</v>
      </c>
    </row>
    <row r="16" spans="1:32" x14ac:dyDescent="0.2">
      <c r="A16" t="str">
        <f>name!E12</f>
        <v>Elementary occupations</v>
      </c>
      <c r="B16" s="11">
        <v>102.72537029604823</v>
      </c>
      <c r="C16" s="11">
        <v>97.013607173645738</v>
      </c>
      <c r="D16" s="11">
        <v>89.095885488978354</v>
      </c>
      <c r="E16" s="11">
        <v>90.969973843943279</v>
      </c>
      <c r="F16" s="11">
        <v>87.839831972445467</v>
      </c>
      <c r="G16" s="11"/>
      <c r="H16" s="11">
        <f t="shared" si="0"/>
        <v>-1.2560535165328872</v>
      </c>
      <c r="I16" s="11">
        <v>43.669235150528628</v>
      </c>
      <c r="J16" s="11">
        <f>SUM(H16:I16)</f>
        <v>42.413181633995741</v>
      </c>
      <c r="L16" s="10" t="str">
        <f>name!E12</f>
        <v>Elementary occupations</v>
      </c>
      <c r="M16" s="11">
        <v>53.569157755365914</v>
      </c>
      <c r="N16" s="11">
        <v>47.018085099801191</v>
      </c>
      <c r="O16" s="11">
        <v>44.821780058551312</v>
      </c>
      <c r="P16" s="11">
        <v>47.090297210936043</v>
      </c>
      <c r="Q16" s="11">
        <v>45.63815976432258</v>
      </c>
      <c r="R16" s="11"/>
      <c r="S16" s="11">
        <f t="shared" si="2"/>
        <v>0.8163797057712685</v>
      </c>
      <c r="T16" s="11">
        <v>17.684487726578812</v>
      </c>
      <c r="U16" s="11">
        <f>SUM(S16:T16)</f>
        <v>18.500867432350081</v>
      </c>
      <c r="W16" s="10" t="str">
        <f>name!E12</f>
        <v>Elementary occupations</v>
      </c>
      <c r="X16" s="11">
        <v>49.156212540682361</v>
      </c>
      <c r="Y16" s="11">
        <v>49.995522073844484</v>
      </c>
      <c r="Z16" s="11">
        <v>44.274105430426978</v>
      </c>
      <c r="AA16" s="11">
        <v>43.879676633007229</v>
      </c>
      <c r="AB16" s="11">
        <v>42.201672208122901</v>
      </c>
      <c r="AC16" s="11"/>
      <c r="AD16" s="11">
        <f t="shared" si="4"/>
        <v>-2.0724332223040776</v>
      </c>
      <c r="AE16" s="11">
        <v>25.984747423949823</v>
      </c>
      <c r="AF16" s="11">
        <f>SUM(AD16:AE16)</f>
        <v>23.912314201645746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794.68300000000033</v>
      </c>
      <c r="C18" s="34">
        <f>SUM(C8:C16)</f>
        <v>802.09799999999996</v>
      </c>
      <c r="D18" s="34">
        <f>SUM(D8:D16)</f>
        <v>788.61200000000031</v>
      </c>
      <c r="E18" s="34">
        <f>SUM(E8:E16)</f>
        <v>813.53399999999954</v>
      </c>
      <c r="F18" s="34">
        <f>SUM(F8:F16)</f>
        <v>848.76</v>
      </c>
      <c r="G18" s="11"/>
      <c r="H18" s="34">
        <f>SUM(H8:H16)</f>
        <v>60.147999999999634</v>
      </c>
      <c r="I18" s="34">
        <f>SUM(I8:I16)</f>
        <v>398.41714804104839</v>
      </c>
      <c r="J18" s="34">
        <f>SUM(H18:I18)</f>
        <v>458.56514804104802</v>
      </c>
      <c r="L18" s="231" t="str">
        <f>name!E3</f>
        <v>All occupations</v>
      </c>
      <c r="M18" s="34">
        <f>SUM(M8:M16)</f>
        <v>422.35652639894874</v>
      </c>
      <c r="N18" s="34">
        <f>SUM(N8:N16)</f>
        <v>408.89857102711937</v>
      </c>
      <c r="O18" s="34">
        <f>SUM(O8:O16)</f>
        <v>399.46618666282194</v>
      </c>
      <c r="P18" s="34">
        <f>SUM(P8:P16)</f>
        <v>411.8306353820505</v>
      </c>
      <c r="Q18" s="34">
        <f>SUM(Q8:Q16)</f>
        <v>427.08291437455694</v>
      </c>
      <c r="R18" s="11"/>
      <c r="S18" s="34">
        <f>SUM(S8:S16)</f>
        <v>27.616727711734931</v>
      </c>
      <c r="T18" s="34">
        <f>SUM(T8:T16)</f>
        <v>166.30552131071278</v>
      </c>
      <c r="U18" s="34">
        <f>SUM(S18:T18)</f>
        <v>193.92224902244772</v>
      </c>
      <c r="W18" s="231" t="str">
        <f>name!E3</f>
        <v>All occupations</v>
      </c>
      <c r="X18" s="34">
        <f>SUM(X8:X16)</f>
        <v>372.32647360105165</v>
      </c>
      <c r="Y18" s="34">
        <f>SUM(Y8:Y16)</f>
        <v>393.19942897288036</v>
      </c>
      <c r="Z18" s="34">
        <f>SUM(Z8:Z16)</f>
        <v>389.1458133371782</v>
      </c>
      <c r="AA18" s="34">
        <f>SUM(AA8:AA16)</f>
        <v>401.70336461794903</v>
      </c>
      <c r="AB18" s="34">
        <f>SUM(AB8:AB16)</f>
        <v>421.67708562544345</v>
      </c>
      <c r="AC18" s="11"/>
      <c r="AD18" s="34">
        <f>SUM(AD8:AD16)</f>
        <v>32.531272288265264</v>
      </c>
      <c r="AE18" s="34">
        <f>SUM(AE8:AE16)</f>
        <v>232.1116267303357</v>
      </c>
      <c r="AF18" s="34">
        <f>SUM(AD18:AE18)</f>
        <v>264.64289901860099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10.084940480782425</v>
      </c>
      <c r="C26" s="18">
        <f t="shared" si="8"/>
        <v>10.872231081432895</v>
      </c>
      <c r="D26" s="18">
        <f t="shared" si="8"/>
        <v>11.237829010782677</v>
      </c>
      <c r="E26" s="18">
        <f t="shared" si="8"/>
        <v>10.413775786911749</v>
      </c>
      <c r="F26" s="18">
        <f t="shared" si="8"/>
        <v>11.02880775958014</v>
      </c>
      <c r="G26" s="11"/>
      <c r="H26" s="40">
        <f>IF(D8&gt;0,(H8/D8)*100,0)</f>
        <v>5.6252305161600109</v>
      </c>
      <c r="I26" s="40">
        <f>IF(D8&gt;0,(I8/D8)*100,0)</f>
        <v>52.534991468850563</v>
      </c>
      <c r="J26" s="40">
        <f>IF(D8&gt;0,(J8/D8)*100,0)</f>
        <v>58.160221985010587</v>
      </c>
      <c r="L26" t="str">
        <f>$A$8</f>
        <v>Managers, directors and senior officials</v>
      </c>
      <c r="M26" s="18">
        <f t="shared" ref="M26:Q26" si="9">M8/M$18*100</f>
        <v>12.780899733465342</v>
      </c>
      <c r="N26" s="18">
        <f t="shared" si="9"/>
        <v>13.599129039035967</v>
      </c>
      <c r="O26" s="18">
        <f t="shared" si="9"/>
        <v>14.143246976585278</v>
      </c>
      <c r="P26" s="18">
        <f t="shared" si="9"/>
        <v>12.957933133723603</v>
      </c>
      <c r="Q26" s="18">
        <f t="shared" si="9"/>
        <v>13.326719015177387</v>
      </c>
      <c r="R26" s="11"/>
      <c r="S26" s="40">
        <f>IF(O8&gt;0,(S8/O8)*100,0)</f>
        <v>0.74100742801739472</v>
      </c>
      <c r="T26" s="40">
        <f>IF(O8&gt;0,(T8/O8)*100,0)</f>
        <v>46.494096143906937</v>
      </c>
      <c r="U26" s="40">
        <f>IF(O8&gt;0,(U8/O8)*100,0)</f>
        <v>47.235103571924327</v>
      </c>
      <c r="W26" t="str">
        <f>$A$8</f>
        <v>Managers, directors and senior officials</v>
      </c>
      <c r="X26" s="18">
        <f t="shared" ref="X26:AB26" si="10">X8/X$18*100</f>
        <v>7.0267212403844548</v>
      </c>
      <c r="Y26" s="18">
        <f t="shared" si="10"/>
        <v>8.0364571813706469</v>
      </c>
      <c r="Z26" s="18">
        <f t="shared" si="10"/>
        <v>8.2553576705213398</v>
      </c>
      <c r="AA26" s="18">
        <f t="shared" si="10"/>
        <v>7.8054781500574082</v>
      </c>
      <c r="AB26" s="18">
        <f t="shared" si="10"/>
        <v>8.7014376712602477</v>
      </c>
      <c r="AC26" s="11"/>
      <c r="AD26" s="40">
        <f>IF(Z8&gt;0,(AD8/Z8)*100,0)</f>
        <v>14.214898645269319</v>
      </c>
      <c r="AE26" s="40">
        <f>IF(Z8&gt;0,(AE8/Z8)*100,0)</f>
        <v>63.158848141147494</v>
      </c>
      <c r="AF26" s="40">
        <f>IF(Z8&gt;0,(AF8/Z8)*100,0)</f>
        <v>77.373746786416817</v>
      </c>
    </row>
    <row r="27" spans="1:32" x14ac:dyDescent="0.2">
      <c r="A27" t="str">
        <f>$A$9</f>
        <v>Professional occupations</v>
      </c>
      <c r="B27" s="18">
        <f t="shared" si="8"/>
        <v>17.949723146154049</v>
      </c>
      <c r="C27" s="18">
        <f t="shared" si="8"/>
        <v>20.035785477045014</v>
      </c>
      <c r="D27" s="18">
        <f t="shared" si="8"/>
        <v>21.173944276149669</v>
      </c>
      <c r="E27" s="18">
        <f t="shared" si="8"/>
        <v>22.13551285192576</v>
      </c>
      <c r="F27" s="18">
        <f t="shared" si="8"/>
        <v>23.69711847355785</v>
      </c>
      <c r="G27" s="11"/>
      <c r="H27" s="40">
        <f t="shared" ref="H27:H36" si="11">IF(D9&gt;0,(H9/D9)*100,0)</f>
        <v>20.452355391917916</v>
      </c>
      <c r="I27" s="40">
        <f t="shared" ref="I27:I36" si="12">IF(D9&gt;0,(I9/D9)*100,0)</f>
        <v>51.007879066365767</v>
      </c>
      <c r="J27" s="40">
        <f t="shared" ref="J27:J36" si="13">IF(D9&gt;0,(J9/D9)*100,0)</f>
        <v>71.460234458283693</v>
      </c>
      <c r="L27" t="str">
        <f>$A$9</f>
        <v>Professional occupations</v>
      </c>
      <c r="M27" s="18">
        <f t="shared" ref="M27:Q27" si="14">M9/M$18*100</f>
        <v>18.313322516033335</v>
      </c>
      <c r="N27" s="18">
        <f t="shared" si="14"/>
        <v>20.306073578325815</v>
      </c>
      <c r="O27" s="18">
        <f t="shared" si="14"/>
        <v>21.336194386510744</v>
      </c>
      <c r="P27" s="18">
        <f t="shared" si="14"/>
        <v>23.000096310474515</v>
      </c>
      <c r="Q27" s="18">
        <f t="shared" si="14"/>
        <v>24.413049878601935</v>
      </c>
      <c r="R27" s="11"/>
      <c r="S27" s="40">
        <f t="shared" ref="S27:S34" si="15">IF(O9&gt;0,(S9/O9)*100,0)</f>
        <v>22.331204777775767</v>
      </c>
      <c r="T27" s="40">
        <f t="shared" ref="T27:T34" si="16">IF(O9&gt;0,(T9/O9)*100,0)</f>
        <v>42.319133684147772</v>
      </c>
      <c r="U27" s="40">
        <f t="shared" ref="U27:U34" si="17">IF(O9&gt;0,(U9/O9)*100,0)</f>
        <v>64.650338461923539</v>
      </c>
      <c r="W27" t="str">
        <f>$A$9</f>
        <v>Professional occupations</v>
      </c>
      <c r="X27" s="18">
        <f t="shared" ref="X27:AB27" si="18">X9/X$18*100</f>
        <v>17.537266397167631</v>
      </c>
      <c r="Y27" s="18">
        <f t="shared" si="18"/>
        <v>19.754705673170289</v>
      </c>
      <c r="Z27" s="18">
        <f t="shared" si="18"/>
        <v>21.007391198485177</v>
      </c>
      <c r="AA27" s="18">
        <f t="shared" si="18"/>
        <v>21.249132536407135</v>
      </c>
      <c r="AB27" s="18">
        <f t="shared" si="18"/>
        <v>22.972008949275818</v>
      </c>
      <c r="AC27" s="11"/>
      <c r="AD27" s="40">
        <f t="shared" ref="AD27:AD34" si="19">IF(Z9&gt;0,(AD9/Z9)*100,0)</f>
        <v>18.493490579282987</v>
      </c>
      <c r="AE27" s="40">
        <f t="shared" ref="AE27:AE34" si="20">IF(Z9&gt;0,(AE9/Z9)*100,0)</f>
        <v>60.066656062160547</v>
      </c>
      <c r="AF27" s="40">
        <f t="shared" ref="AF27:AF34" si="21">IF(Z9&gt;0,(AF9/Z9)*100,0)</f>
        <v>78.560146641443538</v>
      </c>
    </row>
    <row r="28" spans="1:32" x14ac:dyDescent="0.2">
      <c r="A28" t="str">
        <f>$A$10</f>
        <v>Associate professional occupations</v>
      </c>
      <c r="B28" s="18">
        <f t="shared" si="8"/>
        <v>11.926122162409014</v>
      </c>
      <c r="C28" s="18">
        <f t="shared" si="8"/>
        <v>12.43728282470456</v>
      </c>
      <c r="D28" s="18">
        <f t="shared" si="8"/>
        <v>13.474581157383581</v>
      </c>
      <c r="E28" s="18">
        <f t="shared" si="8"/>
        <v>13.681653529731513</v>
      </c>
      <c r="F28" s="18">
        <f t="shared" si="8"/>
        <v>14.459091175510297</v>
      </c>
      <c r="G28" s="11"/>
      <c r="H28" s="40">
        <f t="shared" si="11"/>
        <v>15.490761425748072</v>
      </c>
      <c r="I28" s="40">
        <f t="shared" si="12"/>
        <v>50.962534359132604</v>
      </c>
      <c r="J28" s="40">
        <f t="shared" si="13"/>
        <v>66.453295784880666</v>
      </c>
      <c r="L28" t="str">
        <f>$A$10</f>
        <v>Associate professional occupations</v>
      </c>
      <c r="M28" s="18">
        <f t="shared" ref="M28:Q28" si="22">M10/M$18*100</f>
        <v>12.193656094224325</v>
      </c>
      <c r="N28" s="18">
        <f t="shared" si="22"/>
        <v>12.89790806111897</v>
      </c>
      <c r="O28" s="18">
        <f t="shared" si="22"/>
        <v>13.89093551375375</v>
      </c>
      <c r="P28" s="18">
        <f t="shared" si="22"/>
        <v>12.929977142815563</v>
      </c>
      <c r="Q28" s="18">
        <f t="shared" si="22"/>
        <v>12.954889047936444</v>
      </c>
      <c r="R28" s="11"/>
      <c r="S28" s="40">
        <f t="shared" si="15"/>
        <v>-0.29099636082327573</v>
      </c>
      <c r="T28" s="40">
        <f t="shared" si="16"/>
        <v>36.861585337766492</v>
      </c>
      <c r="U28" s="40">
        <f t="shared" si="17"/>
        <v>36.570588976943213</v>
      </c>
      <c r="W28" t="str">
        <f>$A$10</f>
        <v>Associate professional occupations</v>
      </c>
      <c r="X28" s="18">
        <f t="shared" ref="X28:AB28" si="23">X10/X$18*100</f>
        <v>11.622639304898218</v>
      </c>
      <c r="Y28" s="18">
        <f t="shared" si="23"/>
        <v>11.958266358579751</v>
      </c>
      <c r="Z28" s="18">
        <f t="shared" si="23"/>
        <v>13.04718484130003</v>
      </c>
      <c r="AA28" s="18">
        <f t="shared" si="23"/>
        <v>14.452280293885455</v>
      </c>
      <c r="AB28" s="18">
        <f t="shared" si="23"/>
        <v>15.982576919346231</v>
      </c>
      <c r="AC28" s="11"/>
      <c r="AD28" s="40">
        <f t="shared" si="19"/>
        <v>32.738720582495731</v>
      </c>
      <c r="AE28" s="40">
        <f t="shared" si="20"/>
        <v>66.373529514491736</v>
      </c>
      <c r="AF28" s="40">
        <f t="shared" si="21"/>
        <v>99.112250096987481</v>
      </c>
    </row>
    <row r="29" spans="1:32" x14ac:dyDescent="0.2">
      <c r="A29" t="str">
        <f>$A$11</f>
        <v>Administrative and secretarial occupations</v>
      </c>
      <c r="B29" s="18">
        <f t="shared" si="8"/>
        <v>11.072488022928106</v>
      </c>
      <c r="C29" s="18">
        <f t="shared" si="8"/>
        <v>10.386762740102919</v>
      </c>
      <c r="D29" s="18">
        <f t="shared" si="8"/>
        <v>10.624181198067326</v>
      </c>
      <c r="E29" s="18">
        <f t="shared" si="8"/>
        <v>10.475526992606737</v>
      </c>
      <c r="F29" s="18">
        <f t="shared" si="8"/>
        <v>9.1978324887520024</v>
      </c>
      <c r="G29" s="11"/>
      <c r="H29" s="40">
        <f t="shared" si="11"/>
        <v>-6.822393634262033</v>
      </c>
      <c r="I29" s="40">
        <f t="shared" si="12"/>
        <v>50.4787876823791</v>
      </c>
      <c r="J29" s="40">
        <f t="shared" si="13"/>
        <v>43.656394048117065</v>
      </c>
      <c r="L29" t="str">
        <f>$A$11</f>
        <v>Administrative and secretarial occupations</v>
      </c>
      <c r="M29" s="18">
        <f t="shared" ref="M29:Q29" si="24">M11/M$18*100</f>
        <v>4.5478016796372094</v>
      </c>
      <c r="N29" s="18">
        <f t="shared" si="24"/>
        <v>4.1258125042206686</v>
      </c>
      <c r="O29" s="18">
        <f t="shared" si="24"/>
        <v>4.9415991778926589</v>
      </c>
      <c r="P29" s="18">
        <f t="shared" si="24"/>
        <v>5.1296775999462216</v>
      </c>
      <c r="Q29" s="18">
        <f t="shared" si="24"/>
        <v>5.439716409208236</v>
      </c>
      <c r="R29" s="11"/>
      <c r="S29" s="40">
        <f t="shared" si="15"/>
        <v>17.690366919325744</v>
      </c>
      <c r="T29" s="40">
        <f t="shared" si="16"/>
        <v>40.579349221392988</v>
      </c>
      <c r="U29" s="40">
        <f t="shared" si="17"/>
        <v>58.269716140718728</v>
      </c>
      <c r="W29" t="str">
        <f>$A$11</f>
        <v>Administrative and secretarial occupations</v>
      </c>
      <c r="X29" s="18">
        <f t="shared" ref="X29:AB29" si="25">X11/X$18*100</f>
        <v>18.473906012742553</v>
      </c>
      <c r="Y29" s="18">
        <f t="shared" si="25"/>
        <v>16.897691841428596</v>
      </c>
      <c r="Z29" s="18">
        <f t="shared" si="25"/>
        <v>16.457468598826374</v>
      </c>
      <c r="AA29" s="18">
        <f t="shared" si="25"/>
        <v>15.956149626001913</v>
      </c>
      <c r="AB29" s="18">
        <f t="shared" si="25"/>
        <v>13.004126979307063</v>
      </c>
      <c r="AC29" s="11"/>
      <c r="AD29" s="40">
        <f t="shared" si="19"/>
        <v>-14.377913734336456</v>
      </c>
      <c r="AE29" s="40">
        <f t="shared" si="20"/>
        <v>53.530072180015331</v>
      </c>
      <c r="AF29" s="40">
        <f t="shared" si="21"/>
        <v>39.152158445678879</v>
      </c>
    </row>
    <row r="30" spans="1:32" x14ac:dyDescent="0.2">
      <c r="A30" t="str">
        <f>$A$12</f>
        <v>Skilled trades occupations</v>
      </c>
      <c r="B30" s="18">
        <f t="shared" si="8"/>
        <v>11.287927615892313</v>
      </c>
      <c r="C30" s="18">
        <f t="shared" si="8"/>
        <v>10.020219263181049</v>
      </c>
      <c r="D30" s="18">
        <f t="shared" si="8"/>
        <v>8.753471638793151</v>
      </c>
      <c r="E30" s="18">
        <f t="shared" si="8"/>
        <v>8.6974137276308294</v>
      </c>
      <c r="F30" s="18">
        <f t="shared" si="8"/>
        <v>8.1319762090309471</v>
      </c>
      <c r="G30" s="11"/>
      <c r="H30" s="40">
        <f t="shared" si="11"/>
        <v>-1.443771461835806E-2</v>
      </c>
      <c r="I30" s="40">
        <f t="shared" si="12"/>
        <v>43.243499639926483</v>
      </c>
      <c r="J30" s="40">
        <f t="shared" si="13"/>
        <v>43.229061925308123</v>
      </c>
      <c r="L30" t="str">
        <f>$A$12</f>
        <v>Skilled trades occupations</v>
      </c>
      <c r="M30" s="18">
        <f t="shared" ref="M30:Q30" si="26">M12/M$18*100</f>
        <v>18.812889442445126</v>
      </c>
      <c r="N30" s="18">
        <f t="shared" si="26"/>
        <v>17.060147416019376</v>
      </c>
      <c r="O30" s="18">
        <f t="shared" si="26"/>
        <v>14.717763517102236</v>
      </c>
      <c r="P30" s="18">
        <f t="shared" si="26"/>
        <v>14.517126440516712</v>
      </c>
      <c r="Q30" s="18">
        <f t="shared" si="26"/>
        <v>13.345903715228143</v>
      </c>
      <c r="R30" s="11"/>
      <c r="S30" s="40">
        <f t="shared" si="15"/>
        <v>-3.0521146278598148</v>
      </c>
      <c r="T30" s="40">
        <f t="shared" si="16"/>
        <v>39.40492019719413</v>
      </c>
      <c r="U30" s="40">
        <f t="shared" si="17"/>
        <v>36.352805569334315</v>
      </c>
      <c r="W30" t="str">
        <f>$A$12</f>
        <v>Skilled trades occupations</v>
      </c>
      <c r="X30" s="18">
        <f t="shared" ref="X30:AB30" si="27">X12/X$18*100</f>
        <v>2.7518256631931277</v>
      </c>
      <c r="Y30" s="18">
        <f t="shared" si="27"/>
        <v>2.6992102542190399</v>
      </c>
      <c r="Z30" s="18">
        <f t="shared" si="27"/>
        <v>2.6310032705987236</v>
      </c>
      <c r="AA30" s="18">
        <f t="shared" si="27"/>
        <v>2.730981291675826</v>
      </c>
      <c r="AB30" s="18">
        <f t="shared" si="27"/>
        <v>2.8512070361423025</v>
      </c>
      <c r="AC30" s="11"/>
      <c r="AD30" s="40">
        <f t="shared" si="19"/>
        <v>17.428903425172308</v>
      </c>
      <c r="AE30" s="40">
        <f t="shared" si="20"/>
        <v>65.285886840452932</v>
      </c>
      <c r="AF30" s="40">
        <f t="shared" si="21"/>
        <v>82.714790265625254</v>
      </c>
    </row>
    <row r="31" spans="1:32" x14ac:dyDescent="0.2">
      <c r="A31" t="str">
        <f>$A$13</f>
        <v>Caring, leisure and other service occupations</v>
      </c>
      <c r="B31" s="18">
        <f t="shared" si="8"/>
        <v>9.4705235087892046</v>
      </c>
      <c r="C31" s="18">
        <f t="shared" si="8"/>
        <v>9.8825470317197297</v>
      </c>
      <c r="D31" s="18">
        <f t="shared" si="8"/>
        <v>9.7473202999234374</v>
      </c>
      <c r="E31" s="18">
        <f t="shared" si="8"/>
        <v>9.6840302552918125</v>
      </c>
      <c r="F31" s="18">
        <f t="shared" si="8"/>
        <v>10.075740841385002</v>
      </c>
      <c r="G31" s="11"/>
      <c r="H31" s="40">
        <f t="shared" si="11"/>
        <v>11.25339531085303</v>
      </c>
      <c r="I31" s="40">
        <f t="shared" si="12"/>
        <v>58.528595459942089</v>
      </c>
      <c r="J31" s="40">
        <f t="shared" si="13"/>
        <v>69.781990770795119</v>
      </c>
      <c r="L31" t="str">
        <f>$A$13</f>
        <v>Caring, leisure and other service occupations</v>
      </c>
      <c r="M31" s="18">
        <f t="shared" ref="M31:Q31" si="28">M13/M$18*100</f>
        <v>3.4290988017369295</v>
      </c>
      <c r="N31" s="18">
        <f t="shared" si="28"/>
        <v>3.4533629269767379</v>
      </c>
      <c r="O31" s="18">
        <f t="shared" si="28"/>
        <v>3.3892841072735247</v>
      </c>
      <c r="P31" s="18">
        <f t="shared" si="28"/>
        <v>3.6375584552202493</v>
      </c>
      <c r="Q31" s="18">
        <f t="shared" si="28"/>
        <v>4.0707713725935681</v>
      </c>
      <c r="R31" s="11"/>
      <c r="S31" s="40">
        <f t="shared" si="15"/>
        <v>28.410610403607212</v>
      </c>
      <c r="T31" s="40">
        <f t="shared" si="16"/>
        <v>50.959975004622983</v>
      </c>
      <c r="U31" s="40">
        <f t="shared" si="17"/>
        <v>79.370585408230184</v>
      </c>
      <c r="W31" t="str">
        <f>$A$13</f>
        <v>Caring, leisure and other service occupations</v>
      </c>
      <c r="X31" s="18">
        <f t="shared" ref="X31:AB31" si="29">X13/X$18*100</f>
        <v>16.323743289517083</v>
      </c>
      <c r="Y31" s="18">
        <f t="shared" si="29"/>
        <v>16.568427019304856</v>
      </c>
      <c r="Z31" s="18">
        <f t="shared" si="29"/>
        <v>16.273975310705794</v>
      </c>
      <c r="AA31" s="18">
        <f t="shared" si="29"/>
        <v>15.88293856070624</v>
      </c>
      <c r="AB31" s="18">
        <f t="shared" si="29"/>
        <v>16.157693000719828</v>
      </c>
      <c r="AC31" s="11"/>
      <c r="AD31" s="40">
        <f t="shared" si="19"/>
        <v>7.585399933991213</v>
      </c>
      <c r="AE31" s="40">
        <f t="shared" si="20"/>
        <v>60.146670694719397</v>
      </c>
      <c r="AF31" s="40">
        <f t="shared" si="21"/>
        <v>67.732070628710602</v>
      </c>
    </row>
    <row r="32" spans="1:32" x14ac:dyDescent="0.2">
      <c r="A32" t="str">
        <f>$A$14</f>
        <v>Sales and customer service occupations</v>
      </c>
      <c r="B32" s="18">
        <f t="shared" si="8"/>
        <v>8.6117249525831934</v>
      </c>
      <c r="C32" s="18">
        <f t="shared" si="8"/>
        <v>7.6165608850688251</v>
      </c>
      <c r="D32" s="18">
        <f t="shared" si="8"/>
        <v>7.6892350807178182</v>
      </c>
      <c r="E32" s="18">
        <f t="shared" si="8"/>
        <v>7.5629435886493983</v>
      </c>
      <c r="F32" s="18">
        <f t="shared" si="8"/>
        <v>7.2515943790725474</v>
      </c>
      <c r="H32" s="40">
        <f t="shared" si="11"/>
        <v>1.5013661987444173</v>
      </c>
      <c r="I32" s="40">
        <f t="shared" si="12"/>
        <v>46.505397078366393</v>
      </c>
      <c r="J32" s="40">
        <f t="shared" si="13"/>
        <v>48.006763277110807</v>
      </c>
      <c r="L32" t="str">
        <f>$A$14</f>
        <v>Sales and customer service occupations</v>
      </c>
      <c r="M32" s="18">
        <f t="shared" ref="M32:Q32" si="30">M14/M$18*100</f>
        <v>6.4378659778260419</v>
      </c>
      <c r="N32" s="18">
        <f t="shared" si="30"/>
        <v>5.8468558596930631</v>
      </c>
      <c r="O32" s="18">
        <f t="shared" si="30"/>
        <v>6.1538198771682353</v>
      </c>
      <c r="P32" s="18">
        <f t="shared" si="30"/>
        <v>6.2465760520251719</v>
      </c>
      <c r="Q32" s="18">
        <f t="shared" si="30"/>
        <v>6.205748007611378</v>
      </c>
      <c r="S32" s="40">
        <f t="shared" si="15"/>
        <v>7.8155816316317308</v>
      </c>
      <c r="T32" s="40">
        <f t="shared" si="16"/>
        <v>35.45387555551558</v>
      </c>
      <c r="U32" s="40">
        <f t="shared" si="17"/>
        <v>43.26945718714731</v>
      </c>
      <c r="W32" t="str">
        <f>$A$14</f>
        <v>Sales and customer service occupations</v>
      </c>
      <c r="X32" s="18">
        <f t="shared" ref="X32:AB32" si="31">X14/X$18*100</f>
        <v>11.077688537121119</v>
      </c>
      <c r="Y32" s="18">
        <f t="shared" si="31"/>
        <v>9.4569243309312316</v>
      </c>
      <c r="Z32" s="18">
        <f t="shared" si="31"/>
        <v>9.2653703885764056</v>
      </c>
      <c r="AA32" s="18">
        <f t="shared" si="31"/>
        <v>8.9124978288033372</v>
      </c>
      <c r="AB32" s="18">
        <f t="shared" si="31"/>
        <v>8.3108483237093278</v>
      </c>
      <c r="AD32" s="40">
        <f t="shared" si="19"/>
        <v>-2.8035931204401039</v>
      </c>
      <c r="AE32" s="40">
        <f t="shared" si="20"/>
        <v>54.040197098518739</v>
      </c>
      <c r="AF32" s="40">
        <f t="shared" si="21"/>
        <v>51.236603978078634</v>
      </c>
    </row>
    <row r="33" spans="1:32" x14ac:dyDescent="0.2">
      <c r="A33" t="str">
        <f>$A$15</f>
        <v>Process, plant and machine operatives</v>
      </c>
      <c r="B33" s="18">
        <f t="shared" si="8"/>
        <v>6.6699655105585673</v>
      </c>
      <c r="C33" s="18">
        <f t="shared" si="8"/>
        <v>6.6536288898279281</v>
      </c>
      <c r="D33" s="18">
        <f t="shared" si="8"/>
        <v>6.0016273265443809</v>
      </c>
      <c r="E33" s="18">
        <f t="shared" si="8"/>
        <v>6.1670692735477921</v>
      </c>
      <c r="F33" s="18">
        <f t="shared" si="8"/>
        <v>5.808643144051703</v>
      </c>
      <c r="G33" s="11"/>
      <c r="H33" s="40">
        <f t="shared" si="11"/>
        <v>4.166289601050047</v>
      </c>
      <c r="I33" s="40">
        <f t="shared" si="12"/>
        <v>49.712003961535942</v>
      </c>
      <c r="J33" s="40">
        <f t="shared" si="13"/>
        <v>53.878293562585988</v>
      </c>
      <c r="L33" t="str">
        <f>$A$15</f>
        <v>Process, plant and machine operatives</v>
      </c>
      <c r="M33" s="18">
        <f t="shared" ref="M33:Q33" si="32">M15/M$18*100</f>
        <v>10.801068101918338</v>
      </c>
      <c r="N33" s="18">
        <f t="shared" si="32"/>
        <v>11.211994690585602</v>
      </c>
      <c r="O33" s="18">
        <f t="shared" si="32"/>
        <v>10.206737405747775</v>
      </c>
      <c r="P33" s="18">
        <f t="shared" si="32"/>
        <v>10.146670639041146</v>
      </c>
      <c r="Q33" s="18">
        <f t="shared" si="32"/>
        <v>9.5571839309692432</v>
      </c>
      <c r="R33" s="11"/>
      <c r="S33" s="40">
        <f t="shared" si="15"/>
        <v>0.10947331102752197</v>
      </c>
      <c r="T33" s="40">
        <f t="shared" si="16"/>
        <v>46.691564075028666</v>
      </c>
      <c r="U33" s="40">
        <f t="shared" si="17"/>
        <v>46.801037386056187</v>
      </c>
      <c r="W33" t="str">
        <f>$A$15</f>
        <v>Process, plant and machine operatives</v>
      </c>
      <c r="X33" s="18">
        <f t="shared" ref="X33:AB33" si="33">X15/X$18*100</f>
        <v>1.9837606221198116</v>
      </c>
      <c r="Y33" s="18">
        <f t="shared" si="33"/>
        <v>1.9132627427619751</v>
      </c>
      <c r="Z33" s="18">
        <f t="shared" si="33"/>
        <v>1.6849952820379648</v>
      </c>
      <c r="AA33" s="18">
        <f t="shared" si="33"/>
        <v>2.0871388988616211</v>
      </c>
      <c r="AB33" s="18">
        <f t="shared" si="33"/>
        <v>2.0120466997510058</v>
      </c>
      <c r="AC33" s="11"/>
      <c r="AD33" s="40">
        <f t="shared" si="19"/>
        <v>29.391875098786912</v>
      </c>
      <c r="AE33" s="40">
        <f t="shared" si="20"/>
        <v>68.493323881112659</v>
      </c>
      <c r="AF33" s="40">
        <f t="shared" si="21"/>
        <v>97.88519897989957</v>
      </c>
    </row>
    <row r="34" spans="1:32" x14ac:dyDescent="0.2">
      <c r="A34" t="str">
        <f>$A$16</f>
        <v>Elementary occupations</v>
      </c>
      <c r="B34" s="18">
        <f t="shared" si="8"/>
        <v>12.92658459990313</v>
      </c>
      <c r="C34" s="18">
        <f t="shared" si="8"/>
        <v>12.094981806917078</v>
      </c>
      <c r="D34" s="18">
        <f t="shared" si="8"/>
        <v>11.297810011637957</v>
      </c>
      <c r="E34" s="18">
        <f t="shared" si="8"/>
        <v>11.182073993704423</v>
      </c>
      <c r="F34" s="18">
        <f t="shared" si="8"/>
        <v>10.349195529059505</v>
      </c>
      <c r="G34" s="11"/>
      <c r="H34" s="40">
        <f t="shared" si="11"/>
        <v>-1.4097772412714478</v>
      </c>
      <c r="I34" s="40">
        <f t="shared" si="12"/>
        <v>49.013750647251555</v>
      </c>
      <c r="J34" s="40">
        <f t="shared" si="13"/>
        <v>47.603973405980106</v>
      </c>
      <c r="L34" t="str">
        <f>$A$16</f>
        <v>Elementary occupations</v>
      </c>
      <c r="M34" s="18">
        <f t="shared" ref="M34:Q34" si="34">M16/M$18*100</f>
        <v>12.683397652713351</v>
      </c>
      <c r="N34" s="18">
        <f t="shared" si="34"/>
        <v>11.498715924023811</v>
      </c>
      <c r="O34" s="18">
        <f t="shared" si="34"/>
        <v>11.22041903796581</v>
      </c>
      <c r="P34" s="18">
        <f t="shared" si="34"/>
        <v>11.434384226236817</v>
      </c>
      <c r="Q34" s="18">
        <f t="shared" si="34"/>
        <v>10.686018622673664</v>
      </c>
      <c r="R34" s="11"/>
      <c r="S34" s="40">
        <f t="shared" si="15"/>
        <v>1.8213906379996967</v>
      </c>
      <c r="T34" s="40">
        <f t="shared" si="16"/>
        <v>39.455121379555472</v>
      </c>
      <c r="U34" s="40">
        <f t="shared" si="17"/>
        <v>41.27651201755517</v>
      </c>
      <c r="W34" t="str">
        <f>$A$16</f>
        <v>Elementary occupations</v>
      </c>
      <c r="X34" s="18">
        <f t="shared" ref="X34:AB34" si="35">X16/X$18*100</f>
        <v>13.202448932855985</v>
      </c>
      <c r="Y34" s="18">
        <f t="shared" si="35"/>
        <v>12.7150545982336</v>
      </c>
      <c r="Z34" s="18">
        <f t="shared" si="35"/>
        <v>11.377253438948182</v>
      </c>
      <c r="AA34" s="18">
        <f t="shared" si="35"/>
        <v>10.923402813601074</v>
      </c>
      <c r="AB34" s="18">
        <f t="shared" si="35"/>
        <v>10.008054420488174</v>
      </c>
      <c r="AC34" s="11"/>
      <c r="AD34" s="40">
        <f t="shared" si="19"/>
        <v>-4.6809149550423594</v>
      </c>
      <c r="AE34" s="40">
        <f t="shared" si="20"/>
        <v>58.69062101047453</v>
      </c>
      <c r="AF34" s="40">
        <f t="shared" si="21"/>
        <v>54.009706055432169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7.6270713608212413</v>
      </c>
      <c r="I36" s="43">
        <f t="shared" si="12"/>
        <v>50.521314415840521</v>
      </c>
      <c r="J36" s="43">
        <f t="shared" si="13"/>
        <v>58.148385776661762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6.9134081015586508</v>
      </c>
      <c r="T36" s="43">
        <f t="shared" ref="T36" si="37">IF(O18&gt;0,(T18/O18)*100,0)</f>
        <v>41.631939539124637</v>
      </c>
      <c r="U36" s="43">
        <f t="shared" ref="U36" si="38">IF(O18&gt;0,(U18/O18)*100,0)</f>
        <v>48.545347640683282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8.3596613848388781</v>
      </c>
      <c r="AE36" s="43">
        <f t="shared" ref="AE36" si="40">IF(Z18&gt;0,(AE18/Z18)*100,0)</f>
        <v>59.646440685003824</v>
      </c>
      <c r="AF36" s="43">
        <f t="shared" ref="AF36" si="41">IF(Z18&gt;0,(AF18/Z18)*100,0)</f>
        <v>68.006102069842711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Norfolk and Suffolk 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Norfolk and Suffolk 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Norfolk and Suffolk 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2.1338519370450282</v>
      </c>
      <c r="C46" s="18">
        <f t="shared" si="42"/>
        <v>1.624797494311192</v>
      </c>
      <c r="D46" s="18">
        <f t="shared" si="42"/>
        <v>-0.89681184561465344</v>
      </c>
      <c r="E46" s="18">
        <f t="shared" si="42"/>
        <v>1.0026931401720729</v>
      </c>
      <c r="F46" s="18">
        <f>IF(F$6-D$6 &lt;&gt; 0,(EXP(LN(F8/D8)/(F$6-D$6))-1)*100,0)</f>
        <v>0.3655135915436647</v>
      </c>
      <c r="H46" s="18">
        <f>IF($F$6-$D$6 &lt;&gt; 0,(EXP(LN(1+(H26/100))/($F$6-$D$6))-1)*100,0)</f>
        <v>0.3655135915436647</v>
      </c>
      <c r="I46" s="18">
        <f>IF($F$6-$D$6 &lt;&gt; 0,(EXP(LN(1+(I26/100))/($F$6-$D$6))-1)*100,0)</f>
        <v>2.8548161279868589</v>
      </c>
      <c r="J46" s="18">
        <f>IF($F$6-$D$6 &lt;&gt; 0,(EXP(LN(1+(J26/100))/($F$6-$D$6))-1)*100,0)</f>
        <v>3.1034389296578979</v>
      </c>
      <c r="L46" t="str">
        <f>$A$8</f>
        <v>Managers, directors and senior officials</v>
      </c>
      <c r="M46" s="18">
        <f t="shared" ref="M46:M54" si="43">IF(N$6-M$6 &lt;&gt; 0,(EXP(LN(N8/M8)/(N$6-M$6))-1)*100,0)</f>
        <v>0.74453869173967124</v>
      </c>
      <c r="N46" s="18">
        <f t="shared" ref="N46:N54" si="44">IF(O$6-N$6 &lt;&gt; 0,(EXP(LN(O8/N8)/(O$6-N$6))-1)*100,0)</f>
        <v>1.6020478594384047</v>
      </c>
      <c r="O46" s="18">
        <f t="shared" ref="O46:O54" si="45">IF(P$6-O$6 &lt;&gt; 0,(EXP(LN(P8/O8)/(P$6-O$6))-1)*100,0)</f>
        <v>-1.1344362634299165</v>
      </c>
      <c r="P46" s="18">
        <f t="shared" ref="P46:P54" si="46">IF(Q$6-P$6 &lt;&gt; 0,(EXP(LN(Q8/P8)/(Q$6-P$6))-1)*100,0)</f>
        <v>0.64636758003766559</v>
      </c>
      <c r="Q46" s="18">
        <f>IF(Q$6-O$6 &lt;&gt; 0,(EXP(LN(Q8/O8)/(Q$6-O$6))-1)*100,0)</f>
        <v>4.9230477940875872E-2</v>
      </c>
      <c r="S46" s="18">
        <f>IF($F$6-$D$6 &lt;&gt; 0,(EXP(LN(1+(S26/100))/($F$6-$D$6))-1)*100,0)</f>
        <v>4.9230477940875872E-2</v>
      </c>
      <c r="T46" s="18">
        <f>IF($F$6-$D$6 &lt;&gt; 0,(EXP(LN(1+(T26/100))/($F$6-$D$6))-1)*100,0)</f>
        <v>2.5781057253053685</v>
      </c>
      <c r="U46" s="18">
        <f>IF($F$6-$D$6 &lt;&gt; 0,(EXP(LN(1+(U26/100))/($F$6-$D$6))-1)*100,0)</f>
        <v>2.6126155549723418</v>
      </c>
      <c r="W46" t="str">
        <f>$A$8</f>
        <v>Managers, directors and senior officials</v>
      </c>
      <c r="X46" s="18">
        <f t="shared" ref="X46:X54" si="47">IF(Y$6-X$6 &lt;&gt; 0,(EXP(LN(Y8/X8)/(Y$6-X$6))-1)*100,0)</f>
        <v>4.83353196227152</v>
      </c>
      <c r="Y46" s="18">
        <f t="shared" ref="Y46:Y54" si="48">IF(Z$6-Y$6 &lt;&gt; 0,(EXP(LN(Z8/Y8)/(Z$6-Y$6))-1)*100,0)</f>
        <v>1.6648309983641862</v>
      </c>
      <c r="Z46" s="18">
        <f t="shared" ref="Z46:Z54" si="49">IF(AA$6-Z$6 &lt;&gt; 0,(EXP(LN(AA8/Z8)/(AA$6-Z$6))-1)*100,0)</f>
        <v>-0.48435893368693472</v>
      </c>
      <c r="AA46" s="18">
        <f t="shared" ref="AA46:AA54" si="50">IF(AB$6-AA$6 &lt;&gt; 0,(EXP(LN(AB8/AA8)/(AB$6-AA$6))-1)*100,0)</f>
        <v>1.5843025884346051</v>
      </c>
      <c r="AB46" s="18">
        <f>IF(AB$6-Z$6 &lt;&gt; 0,(EXP(LN(AB8/Z8)/(AB$6-Z$6))-1)*100,0)</f>
        <v>0.89001437503304359</v>
      </c>
      <c r="AD46" s="18">
        <f>IF($F$6-$D$6 &lt;&gt; 0,(EXP(LN(1+(AD26/100))/($F$6-$D$6))-1)*100,0)</f>
        <v>0.89001437503304359</v>
      </c>
      <c r="AE46" s="18">
        <f>IF($F$6-$D$6 &lt;&gt; 0,(EXP(LN(1+(AE26/100))/($F$6-$D$6))-1)*100,0)</f>
        <v>3.3175364339129265</v>
      </c>
      <c r="AF46" s="18">
        <f>IF($F$6-$D$6 &lt;&gt; 0,(EXP(LN(1+(AF26/100))/($F$6-$D$6))-1)*100,0)</f>
        <v>3.8945156265497438</v>
      </c>
    </row>
    <row r="47" spans="1:32" x14ac:dyDescent="0.2">
      <c r="A47" t="str">
        <f>$A$9</f>
        <v>Professional occupations</v>
      </c>
      <c r="B47" s="18">
        <f t="shared" si="42"/>
        <v>3.0256901237907696</v>
      </c>
      <c r="C47" s="18">
        <f t="shared" si="42"/>
        <v>3.9037783692908556</v>
      </c>
      <c r="D47" s="18">
        <f t="shared" si="42"/>
        <v>1.5219684558869906</v>
      </c>
      <c r="E47" s="18">
        <f t="shared" si="42"/>
        <v>1.1117238527055262</v>
      </c>
      <c r="F47" s="18">
        <f>IF(F$6-D$6 &lt;&gt; 0,(EXP(LN(F9/D9)/(F$6-D$6))-1)*100,0)</f>
        <v>1.2482875248899239</v>
      </c>
      <c r="H47" s="18">
        <f t="shared" ref="H47:J56" si="51">IF($F$6-$D$6 &lt;&gt; 0,(EXP(LN(1+(H27/100))/($F$6-$D$6))-1)*100,0)</f>
        <v>1.2482875248899239</v>
      </c>
      <c r="I47" s="18">
        <f t="shared" si="51"/>
        <v>2.7858442031891473</v>
      </c>
      <c r="J47" s="18">
        <f t="shared" si="51"/>
        <v>3.6599259389796579</v>
      </c>
      <c r="L47" t="str">
        <f>$A$9</f>
        <v>Professional occupations</v>
      </c>
      <c r="M47" s="18">
        <f t="shared" si="43"/>
        <v>1.7885197596011926</v>
      </c>
      <c r="N47" s="18">
        <f t="shared" si="44"/>
        <v>2.6491682852543441</v>
      </c>
      <c r="O47" s="18">
        <f t="shared" si="45"/>
        <v>2.1339819412000249</v>
      </c>
      <c r="P47" s="18">
        <f t="shared" si="46"/>
        <v>0.96447541990414276</v>
      </c>
      <c r="Q47" s="18">
        <f>IF(Q$6-O$6 &lt;&gt; 0,(EXP(LN(Q9/O9)/(Q$6-O$6))-1)*100,0)</f>
        <v>1.3528153391420439</v>
      </c>
      <c r="S47" s="18">
        <f t="shared" ref="S47:U47" si="52">IF($F$6-$D$6 &lt;&gt; 0,(EXP(LN(1+(S27/100))/($F$6-$D$6))-1)*100,0)</f>
        <v>1.3528153391420439</v>
      </c>
      <c r="T47" s="18">
        <f t="shared" si="52"/>
        <v>2.3805722691631725</v>
      </c>
      <c r="U47" s="18">
        <f t="shared" si="52"/>
        <v>3.3802334445712345</v>
      </c>
      <c r="W47" t="str">
        <f>$A$9</f>
        <v>Professional occupations</v>
      </c>
      <c r="X47" s="18">
        <f t="shared" si="47"/>
        <v>4.4358020609993387</v>
      </c>
      <c r="Y47" s="18">
        <f t="shared" si="48"/>
        <v>5.2448960259096067</v>
      </c>
      <c r="Z47" s="18">
        <f t="shared" si="49"/>
        <v>0.86777426962980631</v>
      </c>
      <c r="AA47" s="18">
        <f t="shared" si="50"/>
        <v>1.2728962641424646</v>
      </c>
      <c r="AB47" s="18">
        <f>IF(AB$6-Z$6 &lt;&gt; 0,(EXP(LN(AB9/Z9)/(AB$6-Z$6))-1)*100,0)</f>
        <v>1.1376751303178612</v>
      </c>
      <c r="AD47" s="18">
        <f t="shared" ref="AD47:AF47" si="53">IF($F$6-$D$6 &lt;&gt; 0,(EXP(LN(1+(AD27/100))/($F$6-$D$6))-1)*100,0)</f>
        <v>1.1376751303178612</v>
      </c>
      <c r="AE47" s="18">
        <f t="shared" si="53"/>
        <v>3.1858291155149709</v>
      </c>
      <c r="AF47" s="18">
        <f t="shared" si="53"/>
        <v>3.9406995917703691</v>
      </c>
    </row>
    <row r="48" spans="1:32" x14ac:dyDescent="0.2">
      <c r="A48" t="str">
        <f>$A$10</f>
        <v>Associate professional occupations</v>
      </c>
      <c r="B48" s="18">
        <f t="shared" si="42"/>
        <v>1.2896200128169388</v>
      </c>
      <c r="C48" s="18">
        <f t="shared" si="42"/>
        <v>6.5186643184102611</v>
      </c>
      <c r="D48" s="18">
        <f t="shared" si="42"/>
        <v>0.93159308348065295</v>
      </c>
      <c r="E48" s="18">
        <f t="shared" si="42"/>
        <v>0.98134721129325975</v>
      </c>
      <c r="F48" s="18">
        <f t="shared" ref="F48:F56" si="54">IF(F$6-D$6 &lt;&gt; 0,(EXP(LN(F10/D10)/(F$6-D$6))-1)*100,0)</f>
        <v>0.96475977748065045</v>
      </c>
      <c r="H48" s="18">
        <f t="shared" si="51"/>
        <v>0.96475977748065045</v>
      </c>
      <c r="I48" s="18">
        <f t="shared" si="51"/>
        <v>2.7837862764595878</v>
      </c>
      <c r="J48" s="18">
        <f t="shared" si="51"/>
        <v>3.455319571869131</v>
      </c>
      <c r="L48" t="str">
        <f>$A$10</f>
        <v>Associate professional occupations</v>
      </c>
      <c r="M48" s="18">
        <f t="shared" si="43"/>
        <v>0.59593452261088586</v>
      </c>
      <c r="N48" s="18">
        <f t="shared" si="44"/>
        <v>5.2147552469234526</v>
      </c>
      <c r="O48" s="18">
        <f t="shared" si="45"/>
        <v>-0.8207139598379487</v>
      </c>
      <c r="P48" s="18">
        <f>IF(Q$6-P$6 &lt;&gt; 0,(EXP(LN(Q10/P10)/(Q$6-P$6))-1)*100,0)</f>
        <v>0.38364215090000986</v>
      </c>
      <c r="Q48" s="18">
        <f t="shared" ref="Q48:Q54" si="55">IF(Q$6-O$6 &lt;&gt; 0,(EXP(LN(Q10/O10)/(Q$6-O$6))-1)*100,0)</f>
        <v>-1.9426151439139172E-2</v>
      </c>
      <c r="S48" s="18">
        <f t="shared" ref="S48:U48" si="56">IF($F$6-$D$6 &lt;&gt; 0,(EXP(LN(1+(S28/100))/($F$6-$D$6))-1)*100,0)</f>
        <v>-1.9426151439139172E-2</v>
      </c>
      <c r="T48" s="18">
        <f t="shared" si="56"/>
        <v>2.1140350545674647</v>
      </c>
      <c r="U48" s="18">
        <f t="shared" si="56"/>
        <v>2.0995462862564818</v>
      </c>
      <c r="W48" t="str">
        <f>$A$10</f>
        <v>Associate professional occupations</v>
      </c>
      <c r="X48" s="18">
        <f t="shared" si="47"/>
        <v>2.09702936970797</v>
      </c>
      <c r="Y48" s="18">
        <f t="shared" si="48"/>
        <v>7.9811818317482741</v>
      </c>
      <c r="Z48" s="18">
        <f t="shared" si="49"/>
        <v>2.7170489179937807</v>
      </c>
      <c r="AA48" s="18">
        <f t="shared" si="50"/>
        <v>1.5029106295776584</v>
      </c>
      <c r="AB48" s="18">
        <f t="shared" ref="AB48:AB54" si="57">IF(AB$6-Z$6 &lt;&gt; 0,(EXP(LN(AB10/Z10)/(AB$6-Z$6))-1)*100,0)</f>
        <v>1.9060203588588509</v>
      </c>
      <c r="AD48" s="18">
        <f t="shared" ref="AD48:AF48" si="58">IF($F$6-$D$6 &lt;&gt; 0,(EXP(LN(1+(AD28/100))/($F$6-$D$6))-1)*100,0)</f>
        <v>1.9060203588588509</v>
      </c>
      <c r="AE48" s="18">
        <f t="shared" si="58"/>
        <v>3.4520137032008069</v>
      </c>
      <c r="AF48" s="18">
        <f t="shared" si="58"/>
        <v>4.6983567270010074</v>
      </c>
    </row>
    <row r="49" spans="1:32" x14ac:dyDescent="0.2">
      <c r="A49" t="str">
        <f>$A$11</f>
        <v>Administrative and secretarial occupations</v>
      </c>
      <c r="B49" s="18">
        <f t="shared" si="42"/>
        <v>-1.3568060514935198</v>
      </c>
      <c r="C49" s="18">
        <f t="shared" si="42"/>
        <v>0.56600673958295822</v>
      </c>
      <c r="D49" s="18">
        <f t="shared" si="42"/>
        <v>0.34102834903002588</v>
      </c>
      <c r="E49" s="18">
        <f t="shared" si="42"/>
        <v>-0.87301863187364548</v>
      </c>
      <c r="F49" s="18">
        <f t="shared" si="54"/>
        <v>-0.46997725580762983</v>
      </c>
      <c r="H49" s="18">
        <f t="shared" si="51"/>
        <v>-0.46997725580762983</v>
      </c>
      <c r="I49" s="18">
        <f t="shared" si="51"/>
        <v>2.7617959099525136</v>
      </c>
      <c r="J49" s="18">
        <f t="shared" si="51"/>
        <v>2.4444253642467828</v>
      </c>
      <c r="L49" t="str">
        <f>$A$11</f>
        <v>Administrative and secretarial occupations</v>
      </c>
      <c r="M49" s="18">
        <f t="shared" si="43"/>
        <v>-3.1920355708015991</v>
      </c>
      <c r="N49" s="18">
        <f t="shared" si="44"/>
        <v>17.009859877692502</v>
      </c>
      <c r="O49" s="18">
        <f t="shared" si="45"/>
        <v>1.3659829549427904</v>
      </c>
      <c r="P49" s="18">
        <f t="shared" si="46"/>
        <v>0.95503265986471853</v>
      </c>
      <c r="Q49" s="18">
        <f t="shared" si="55"/>
        <v>1.0918306412652123</v>
      </c>
      <c r="S49" s="18">
        <f t="shared" ref="S49:U49" si="59">IF($F$6-$D$6 &lt;&gt; 0,(EXP(LN(1+(S29/100))/($F$6-$D$6))-1)*100,0)</f>
        <v>1.0918306412652123</v>
      </c>
      <c r="T49" s="18">
        <f t="shared" si="59"/>
        <v>2.2966555400808275</v>
      </c>
      <c r="U49" s="18">
        <f t="shared" si="59"/>
        <v>3.1081959531535475</v>
      </c>
      <c r="W49" t="str">
        <f>$A$11</f>
        <v>Administrative and secretarial occupations</v>
      </c>
      <c r="X49" s="18">
        <f t="shared" si="47"/>
        <v>-0.86217095497702623</v>
      </c>
      <c r="Y49" s="18">
        <f t="shared" si="48"/>
        <v>-3.6093001854395346</v>
      </c>
      <c r="Z49" s="18">
        <f t="shared" si="49"/>
        <v>1.6495790020254475E-2</v>
      </c>
      <c r="AA49" s="18">
        <f t="shared" si="50"/>
        <v>-1.5484034376797129</v>
      </c>
      <c r="AB49" s="18">
        <f t="shared" si="57"/>
        <v>-1.0295100168342231</v>
      </c>
      <c r="AD49" s="18">
        <f t="shared" ref="AD49:AF49" si="60">IF($F$6-$D$6 &lt;&gt; 0,(EXP(LN(1+(AD29/100))/($F$6-$D$6))-1)*100,0)</f>
        <v>-1.0295100168342231</v>
      </c>
      <c r="AE49" s="18">
        <f t="shared" si="60"/>
        <v>2.8994129162901894</v>
      </c>
      <c r="AF49" s="18">
        <f t="shared" si="60"/>
        <v>2.2270895655841949</v>
      </c>
    </row>
    <row r="50" spans="1:32" x14ac:dyDescent="0.2">
      <c r="A50" t="str">
        <f>$A$12</f>
        <v>Skilled trades occupations</v>
      </c>
      <c r="B50" s="18">
        <f t="shared" si="42"/>
        <v>-2.7086723267445878</v>
      </c>
      <c r="C50" s="18">
        <f t="shared" si="42"/>
        <v>-14.110702242950357</v>
      </c>
      <c r="D50" s="18">
        <f t="shared" si="42"/>
        <v>0.49499327815909488</v>
      </c>
      <c r="E50" s="18">
        <f t="shared" si="42"/>
        <v>-0.2480218989833638</v>
      </c>
      <c r="F50" s="18">
        <f t="shared" si="54"/>
        <v>-9.6257916428754697E-4</v>
      </c>
      <c r="H50" s="18">
        <f t="shared" si="51"/>
        <v>-9.6257916428754697E-4</v>
      </c>
      <c r="I50" s="18">
        <f t="shared" si="51"/>
        <v>2.4247694017942134</v>
      </c>
      <c r="J50" s="18">
        <f t="shared" si="51"/>
        <v>2.4240811336100343</v>
      </c>
      <c r="L50" t="str">
        <f>$A$12</f>
        <v>Skilled trades occupations</v>
      </c>
      <c r="M50" s="18">
        <f t="shared" si="43"/>
        <v>-3.2021045935893833</v>
      </c>
      <c r="N50" s="18">
        <f t="shared" si="44"/>
        <v>-15.720204752564303</v>
      </c>
      <c r="O50" s="18">
        <f t="shared" si="45"/>
        <v>0.33570187420950415</v>
      </c>
      <c r="P50" s="18">
        <f t="shared" si="46"/>
        <v>-0.47639759706179508</v>
      </c>
      <c r="Q50" s="18">
        <f t="shared" si="55"/>
        <v>-0.20643074517407989</v>
      </c>
      <c r="S50" s="18">
        <f t="shared" ref="S50:U50" si="61">IF($F$6-$D$6 &lt;&gt; 0,(EXP(LN(1+(S30/100))/($F$6-$D$6))-1)*100,0)</f>
        <v>-0.20643074517407989</v>
      </c>
      <c r="T50" s="18">
        <f t="shared" si="61"/>
        <v>2.2394583859254524</v>
      </c>
      <c r="U50" s="18">
        <f t="shared" si="61"/>
        <v>2.0886839420094949</v>
      </c>
      <c r="W50" t="str">
        <f>$A$12</f>
        <v>Skilled trades occupations</v>
      </c>
      <c r="X50" s="18">
        <f t="shared" si="47"/>
        <v>0.88490514683183807</v>
      </c>
      <c r="Y50" s="18">
        <f t="shared" si="48"/>
        <v>-3.5318040658995464</v>
      </c>
      <c r="Z50" s="18">
        <f t="shared" si="49"/>
        <v>1.3906923841621621</v>
      </c>
      <c r="AA50" s="18">
        <f t="shared" si="50"/>
        <v>0.92028217290816006</v>
      </c>
      <c r="AB50" s="18">
        <f t="shared" si="57"/>
        <v>1.07684257462064</v>
      </c>
      <c r="AD50" s="18">
        <f t="shared" ref="AD50:AF50" si="62">IF($F$6-$D$6 &lt;&gt; 0,(EXP(LN(1+(AD30/100))/($F$6-$D$6))-1)*100,0)</f>
        <v>1.07684257462064</v>
      </c>
      <c r="AE50" s="18">
        <f t="shared" si="62"/>
        <v>3.4067887419087395</v>
      </c>
      <c r="AF50" s="18">
        <f t="shared" si="62"/>
        <v>4.1002039214235619</v>
      </c>
    </row>
    <row r="51" spans="1:32" x14ac:dyDescent="0.2">
      <c r="A51" t="str">
        <f>$A$13</f>
        <v>Caring, leisure and other service occupations</v>
      </c>
      <c r="B51" s="18">
        <f t="shared" si="42"/>
        <v>1.305285204298845</v>
      </c>
      <c r="C51" s="18">
        <f t="shared" si="42"/>
        <v>-3.0266731101213473</v>
      </c>
      <c r="D51" s="18">
        <f t="shared" si="42"/>
        <v>0.49319300178514158</v>
      </c>
      <c r="E51" s="18">
        <f t="shared" si="42"/>
        <v>0.82378675052303674</v>
      </c>
      <c r="F51" s="18">
        <f t="shared" si="54"/>
        <v>0.71346817078419278</v>
      </c>
      <c r="H51" s="18">
        <f t="shared" si="51"/>
        <v>0.71346817078419278</v>
      </c>
      <c r="I51" s="18">
        <f t="shared" si="51"/>
        <v>3.1194308782388935</v>
      </c>
      <c r="J51" s="18">
        <f t="shared" si="51"/>
        <v>3.5919738200052231</v>
      </c>
      <c r="L51" t="str">
        <f>$A$13</f>
        <v>Caring, leisure and other service occupations</v>
      </c>
      <c r="M51" s="18">
        <f t="shared" si="43"/>
        <v>-0.63129001031168031</v>
      </c>
      <c r="N51" s="18">
        <f t="shared" si="44"/>
        <v>-4.1195234946940325</v>
      </c>
      <c r="O51" s="18">
        <f t="shared" si="45"/>
        <v>2.0441532755806735</v>
      </c>
      <c r="P51" s="18">
        <f t="shared" si="46"/>
        <v>1.4999966306132206</v>
      </c>
      <c r="Q51" s="18">
        <f t="shared" si="55"/>
        <v>1.6810589959302069</v>
      </c>
      <c r="S51" s="18">
        <f t="shared" ref="S51:U51" si="63">IF($F$6-$D$6 &lt;&gt; 0,(EXP(LN(1+(S31/100))/($F$6-$D$6))-1)*100,0)</f>
        <v>1.6810589959302069</v>
      </c>
      <c r="T51" s="18">
        <f t="shared" si="63"/>
        <v>2.783670105371483</v>
      </c>
      <c r="U51" s="18">
        <f t="shared" si="63"/>
        <v>3.9720838516098533</v>
      </c>
      <c r="W51" t="str">
        <f>$A$13</f>
        <v>Caring, leisure and other service occupations</v>
      </c>
      <c r="X51" s="18">
        <f t="shared" si="47"/>
        <v>1.7507504627556791</v>
      </c>
      <c r="Y51" s="18">
        <f t="shared" si="48"/>
        <v>-2.7897953067493431</v>
      </c>
      <c r="Z51" s="18">
        <f t="shared" si="49"/>
        <v>0.14887198129491797</v>
      </c>
      <c r="AA51" s="18">
        <f t="shared" si="50"/>
        <v>0.6589284472397372</v>
      </c>
      <c r="AB51" s="18">
        <f t="shared" si="57"/>
        <v>0.48862164235856653</v>
      </c>
      <c r="AD51" s="18">
        <f t="shared" ref="AD51:AF51" si="64">IF($F$6-$D$6 &lt;&gt; 0,(EXP(LN(1+(AD31/100))/($F$6-$D$6))-1)*100,0)</f>
        <v>0.48862164235856653</v>
      </c>
      <c r="AE51" s="18">
        <f t="shared" si="64"/>
        <v>3.1892670377687393</v>
      </c>
      <c r="AF51" s="18">
        <f t="shared" si="64"/>
        <v>3.5081168013211483</v>
      </c>
    </row>
    <row r="52" spans="1:32" x14ac:dyDescent="0.2">
      <c r="A52" t="str">
        <f>$A$14</f>
        <v>Sales and customer service occupations</v>
      </c>
      <c r="B52" s="18">
        <f t="shared" si="42"/>
        <v>-2.7979174893904335</v>
      </c>
      <c r="C52" s="18">
        <f t="shared" si="42"/>
        <v>-0.743223127997239</v>
      </c>
      <c r="D52" s="18">
        <f t="shared" si="42"/>
        <v>0.29147298080762774</v>
      </c>
      <c r="E52" s="18">
        <f t="shared" si="42"/>
        <v>3.4962750453448876E-3</v>
      </c>
      <c r="F52" s="18">
        <f t="shared" si="54"/>
        <v>9.9396515556193776E-2</v>
      </c>
      <c r="H52" s="18">
        <f t="shared" si="51"/>
        <v>9.9396515556193776E-2</v>
      </c>
      <c r="I52" s="18">
        <f t="shared" si="51"/>
        <v>2.5786332490533193</v>
      </c>
      <c r="J52" s="18">
        <f t="shared" si="51"/>
        <v>2.6483810333736812</v>
      </c>
      <c r="L52" t="str">
        <f>$A$14</f>
        <v>Sales and customer service occupations</v>
      </c>
      <c r="M52" s="18">
        <f t="shared" si="43"/>
        <v>-3.1657016913535396</v>
      </c>
      <c r="N52" s="18">
        <f t="shared" si="44"/>
        <v>2.8221838704777236</v>
      </c>
      <c r="O52" s="18">
        <f t="shared" si="45"/>
        <v>0.91301352949146874</v>
      </c>
      <c r="P52" s="18">
        <f t="shared" si="46"/>
        <v>0.29852937592476092</v>
      </c>
      <c r="Q52" s="18">
        <f t="shared" si="55"/>
        <v>0.50294054848813996</v>
      </c>
      <c r="S52" s="18">
        <f t="shared" ref="S52:U52" si="65">IF($F$6-$D$6 &lt;&gt; 0,(EXP(LN(1+(S32/100))/($F$6-$D$6))-1)*100,0)</f>
        <v>0.50294054848813996</v>
      </c>
      <c r="T52" s="18">
        <f t="shared" si="65"/>
        <v>2.0436761272486281</v>
      </c>
      <c r="U52" s="18">
        <f t="shared" si="65"/>
        <v>2.4260066753813092</v>
      </c>
      <c r="W52" t="str">
        <f>$A$14</f>
        <v>Sales and customer service occupations</v>
      </c>
      <c r="X52" s="18">
        <f t="shared" si="47"/>
        <v>-2.5577213299614265</v>
      </c>
      <c r="Y52" s="18">
        <f t="shared" si="48"/>
        <v>-3.0355909329715214</v>
      </c>
      <c r="Z52" s="18">
        <f t="shared" si="49"/>
        <v>-0.14128992327432366</v>
      </c>
      <c r="AA52" s="18">
        <f t="shared" si="50"/>
        <v>-0.21344138806712598</v>
      </c>
      <c r="AB52" s="18">
        <f t="shared" si="57"/>
        <v>-0.18939669410774629</v>
      </c>
      <c r="AD52" s="18">
        <f t="shared" ref="AD52:AF52" si="66">IF($F$6-$D$6 &lt;&gt; 0,(EXP(LN(1+(AD32/100))/($F$6-$D$6))-1)*100,0)</f>
        <v>-0.18939669410774629</v>
      </c>
      <c r="AE52" s="18">
        <f t="shared" si="66"/>
        <v>2.9221708191096374</v>
      </c>
      <c r="AF52" s="18">
        <f t="shared" si="66"/>
        <v>2.7962158835378226</v>
      </c>
    </row>
    <row r="53" spans="1:32" x14ac:dyDescent="0.2">
      <c r="A53" t="str">
        <f>$A$15</f>
        <v>Process, plant and machine operatives</v>
      </c>
      <c r="B53" s="18">
        <f t="shared" si="42"/>
        <v>0.17102649331790509</v>
      </c>
      <c r="C53" s="18">
        <f t="shared" si="42"/>
        <v>-11.315770351743094</v>
      </c>
      <c r="D53" s="18">
        <f t="shared" si="42"/>
        <v>1.1729529227614499</v>
      </c>
      <c r="E53" s="18">
        <f t="shared" si="42"/>
        <v>-0.17472700423339926</v>
      </c>
      <c r="F53" s="18">
        <f t="shared" si="54"/>
        <v>0.27249308723726884</v>
      </c>
      <c r="H53" s="18">
        <f t="shared" si="51"/>
        <v>0.27249308723726884</v>
      </c>
      <c r="I53" s="18">
        <f t="shared" si="51"/>
        <v>2.7268035743115426</v>
      </c>
      <c r="J53" s="18">
        <f t="shared" si="51"/>
        <v>2.9149555413327199</v>
      </c>
      <c r="L53" t="str">
        <f>$A$15</f>
        <v>Process, plant and machine operatives</v>
      </c>
      <c r="M53" s="18">
        <f t="shared" si="43"/>
        <v>0.12398825795334467</v>
      </c>
      <c r="N53" s="18">
        <f t="shared" si="44"/>
        <v>-11.06586422959327</v>
      </c>
      <c r="O53" s="18">
        <f t="shared" si="45"/>
        <v>0.49282373685255454</v>
      </c>
      <c r="P53" s="18">
        <f t="shared" si="46"/>
        <v>-0.23458973183048126</v>
      </c>
      <c r="Q53" s="18">
        <f t="shared" si="55"/>
        <v>7.2944948816600075E-3</v>
      </c>
      <c r="S53" s="18">
        <f t="shared" ref="S53:U53" si="67">IF($F$6-$D$6 &lt;&gt; 0,(EXP(LN(1+(S33/100))/($F$6-$D$6))-1)*100,0)</f>
        <v>7.2944948816600075E-3</v>
      </c>
      <c r="T53" s="18">
        <f t="shared" si="67"/>
        <v>2.5873179989273076</v>
      </c>
      <c r="U53" s="18">
        <f t="shared" si="67"/>
        <v>2.5924201619159648</v>
      </c>
      <c r="W53" t="str">
        <f>$A$15</f>
        <v>Process, plant and machine operatives</v>
      </c>
      <c r="X53" s="18">
        <f t="shared" si="47"/>
        <v>0.46009341847892404</v>
      </c>
      <c r="Y53" s="18">
        <f t="shared" si="48"/>
        <v>-12.838728184288628</v>
      </c>
      <c r="Z53" s="18">
        <f t="shared" si="49"/>
        <v>5.0386554704249686</v>
      </c>
      <c r="AA53" s="18">
        <f t="shared" si="50"/>
        <v>0.11891250778131024</v>
      </c>
      <c r="AB53" s="18">
        <f t="shared" si="57"/>
        <v>1.732675688872809</v>
      </c>
      <c r="AD53" s="18">
        <f t="shared" ref="AD53:AF53" si="68">IF($F$6-$D$6 &lt;&gt; 0,(EXP(LN(1+(AD33/100))/($F$6-$D$6))-1)*100,0)</f>
        <v>1.732675688872809</v>
      </c>
      <c r="AE53" s="18">
        <f t="shared" si="68"/>
        <v>3.5393688210541896</v>
      </c>
      <c r="AF53" s="18">
        <f t="shared" si="68"/>
        <v>4.6552181874518705</v>
      </c>
    </row>
    <row r="54" spans="1:32" x14ac:dyDescent="0.2">
      <c r="A54" t="str">
        <f>$A$16</f>
        <v>Elementary occupations</v>
      </c>
      <c r="B54" s="18">
        <f t="shared" si="42"/>
        <v>-1.4200180363273418</v>
      </c>
      <c r="C54" s="18">
        <f t="shared" si="42"/>
        <v>-8.1614547848894663</v>
      </c>
      <c r="D54" s="18">
        <f t="shared" si="42"/>
        <v>0.4171946334023291</v>
      </c>
      <c r="E54" s="18">
        <f t="shared" si="42"/>
        <v>-0.34953200403291529</v>
      </c>
      <c r="F54" s="18">
        <f t="shared" si="54"/>
        <v>-9.4609150350277726E-2</v>
      </c>
      <c r="H54" s="18">
        <f t="shared" si="51"/>
        <v>-9.4609150350277726E-2</v>
      </c>
      <c r="I54" s="18">
        <f t="shared" si="51"/>
        <v>2.6947928156454415</v>
      </c>
      <c r="J54" s="18">
        <f t="shared" si="51"/>
        <v>2.6297339893214255</v>
      </c>
      <c r="L54" t="str">
        <f>$A$16</f>
        <v>Elementary occupations</v>
      </c>
      <c r="M54" s="18">
        <f t="shared" si="43"/>
        <v>-3.2084309992836735</v>
      </c>
      <c r="N54" s="18">
        <f t="shared" si="44"/>
        <v>-4.6711920244900895</v>
      </c>
      <c r="O54" s="18">
        <f t="shared" si="45"/>
        <v>0.99234728191903709</v>
      </c>
      <c r="P54" s="18">
        <f t="shared" si="46"/>
        <v>-0.31273767657639118</v>
      </c>
      <c r="Q54" s="18">
        <f t="shared" si="55"/>
        <v>0.12040589777193578</v>
      </c>
      <c r="S54" s="18">
        <f t="shared" ref="S54:U54" si="69">IF($F$6-$D$6 &lt;&gt; 0,(EXP(LN(1+(S34/100))/($F$6-$D$6))-1)*100,0)</f>
        <v>0.12040589777193578</v>
      </c>
      <c r="T54" s="18">
        <f t="shared" si="69"/>
        <v>2.2419124740384655</v>
      </c>
      <c r="U54" s="18">
        <f t="shared" si="69"/>
        <v>2.3303982382090194</v>
      </c>
      <c r="W54" t="str">
        <f>$A$16</f>
        <v>Elementary occupations</v>
      </c>
      <c r="X54" s="18">
        <f t="shared" si="47"/>
        <v>0.42415210659330072</v>
      </c>
      <c r="Y54" s="18">
        <f t="shared" si="48"/>
        <v>-11.443858181872468</v>
      </c>
      <c r="Z54" s="18">
        <f t="shared" si="49"/>
        <v>-0.17881418832286222</v>
      </c>
      <c r="AA54" s="18">
        <f t="shared" si="50"/>
        <v>-0.38915502151917192</v>
      </c>
      <c r="AB54" s="18">
        <f t="shared" si="57"/>
        <v>-0.31909070387731164</v>
      </c>
      <c r="AD54" s="18">
        <f t="shared" ref="AD54:AF54" si="70">IF($F$6-$D$6 &lt;&gt; 0,(EXP(LN(1+(AD34/100))/($F$6-$D$6))-1)*100,0)</f>
        <v>-0.31909070387731164</v>
      </c>
      <c r="AE54" s="18">
        <f t="shared" si="70"/>
        <v>3.1264538041670509</v>
      </c>
      <c r="AF54" s="18">
        <f t="shared" si="70"/>
        <v>2.9208125181265476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0.23245731198053843</v>
      </c>
      <c r="C56" s="26">
        <f>IF(D$6-C$6 &lt;&gt; 0,(EXP(LN(D18/C18)/(D$6-C$6))-1)*100,0)</f>
        <v>-1.6813406840560208</v>
      </c>
      <c r="D56" s="26">
        <f>IF(E$6-D$6 &lt;&gt; 0,(EXP(LN(E18/D18)/(E$6-D$6))-1)*100,0)</f>
        <v>0.62420574141228702</v>
      </c>
      <c r="E56" s="26">
        <f>IF(F$6-E$6 &lt;&gt; 0,(EXP(LN(F18/E18)/(F$6-E$6))-1)*100,0)</f>
        <v>0.42478707676505412</v>
      </c>
      <c r="F56" s="26">
        <f t="shared" si="54"/>
        <v>0.49121601391242109</v>
      </c>
      <c r="H56" s="26">
        <f t="shared" si="51"/>
        <v>0.49121601391242109</v>
      </c>
      <c r="I56" s="26">
        <f t="shared" ref="I56" si="71">IF($F$6-$D$6 &lt;&gt; 0,(EXP(LN(1+(I36/100))/($F$6-$D$6))-1)*100,0)</f>
        <v>2.7637317519076943</v>
      </c>
      <c r="J56" s="26">
        <f t="shared" ref="J56" si="72">IF($F$6-$D$6 &lt;&gt; 0,(EXP(LN(1+(J36/100))/($F$6-$D$6))-1)*100,0)</f>
        <v>3.1029245161132701</v>
      </c>
      <c r="L56" s="24" t="str">
        <f>$A$18</f>
        <v>All occupations</v>
      </c>
      <c r="M56" s="26">
        <f>IF(N$6-M$6 &lt;&gt; 0,(EXP(LN(N18/M18)/(N$6-M$6))-1)*100,0)</f>
        <v>-0.80629868160437823</v>
      </c>
      <c r="N56" s="26">
        <f>IF(O$6-N$6 &lt;&gt; 0,(EXP(LN(O18/N18)/(O$6-N$6))-1)*100,0)</f>
        <v>-2.3067785100358895</v>
      </c>
      <c r="O56" s="26">
        <f>IF(P$6-O$6 &lt;&gt; 0,(EXP(LN(P18/O18)/(P$6-O$6))-1)*100,0)</f>
        <v>0.61152348038668869</v>
      </c>
      <c r="P56" s="26">
        <f>IF(Q$6-P$6 &lt;&gt; 0,(EXP(LN(Q18/P18)/(Q$6-P$6))-1)*100,0)</f>
        <v>0.36432192059283608</v>
      </c>
      <c r="Q56" s="26">
        <f t="shared" ref="Q56" si="73">IF(Q$6-O$6 &lt;&gt; 0,(EXP(LN(Q18/O18)/(Q$6-O$6))-1)*100,0)</f>
        <v>0.44665488095860795</v>
      </c>
      <c r="S56" s="26">
        <f t="shared" ref="S56:U56" si="74">IF($F$6-$D$6 &lt;&gt; 0,(EXP(LN(1+(S36/100))/($F$6-$D$6))-1)*100,0)</f>
        <v>0.44665488095860795</v>
      </c>
      <c r="T56" s="26">
        <f t="shared" si="74"/>
        <v>2.3475411715333516</v>
      </c>
      <c r="U56" s="26">
        <f t="shared" si="74"/>
        <v>2.6732407757216636</v>
      </c>
      <c r="W56" s="24" t="str">
        <f>$A$18</f>
        <v>All occupations</v>
      </c>
      <c r="X56" s="26">
        <f>IF(Y$6-X$6 &lt;&gt; 0,(EXP(LN(Y18/X18)/(Y$6-X$6))-1)*100,0)</f>
        <v>1.3729862975317753</v>
      </c>
      <c r="Y56" s="26">
        <f>IF(Z$6-Y$6 &lt;&gt; 0,(EXP(LN(Z18/Y18)/(Z$6-Y$6))-1)*100,0)</f>
        <v>-1.0309312112408375</v>
      </c>
      <c r="Z56" s="26">
        <f>IF(AA$6-Z$6 &lt;&gt; 0,(EXP(LN(AA18/Z18)/(AA$6-Z$6))-1)*100,0)</f>
        <v>0.63721769651987614</v>
      </c>
      <c r="AA56" s="26">
        <f>IF(AB$6-AA$6 &lt;&gt; 0,(EXP(LN(AB18/AA18)/(AB$6-AA$6))-1)*100,0)</f>
        <v>0.48643832747921056</v>
      </c>
      <c r="AB56" s="26">
        <f t="shared" ref="AB56" si="75">IF(AB$6-Z$6 &lt;&gt; 0,(EXP(LN(AB18/Z18)/(AB$6-Z$6))-1)*100,0)</f>
        <v>0.53667299991104755</v>
      </c>
      <c r="AD56" s="26">
        <f t="shared" ref="AD56:AF56" si="76">IF($F$6-$D$6 &lt;&gt; 0,(EXP(LN(1+(AD36/100))/($F$6-$D$6))-1)*100,0)</f>
        <v>0.53667299991104755</v>
      </c>
      <c r="AE56" s="26">
        <f t="shared" si="76"/>
        <v>3.1677476967469254</v>
      </c>
      <c r="AF56" s="26">
        <f t="shared" si="76"/>
        <v>3.5193819400491932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7.0626404986553837</v>
      </c>
      <c r="C64" s="27">
        <f t="shared" si="77"/>
        <v>1.4169200589619066</v>
      </c>
      <c r="D64" s="27">
        <f t="shared" si="77"/>
        <v>-3.9032614082189383</v>
      </c>
      <c r="E64" s="27">
        <f t="shared" si="77"/>
        <v>8.8885020299178024</v>
      </c>
      <c r="F64" s="27">
        <f>F8-D8</f>
        <v>4.9852406216988641</v>
      </c>
      <c r="L64" t="str">
        <f>$A$8</f>
        <v>Managers, directors and senior officials</v>
      </c>
      <c r="M64" s="27">
        <f t="shared" ref="M64:M72" si="78">N8-M8</f>
        <v>1.6256801559553793</v>
      </c>
      <c r="N64" s="27">
        <f t="shared" ref="N64:N72" si="79">O8-N8</f>
        <v>0.89084505491796762</v>
      </c>
      <c r="O64" s="27">
        <f t="shared" ref="O64:O72" si="80">P8-O8</f>
        <v>-3.1327510106749088</v>
      </c>
      <c r="P64" s="27">
        <f t="shared" ref="P64:P72" si="81">Q8-P8</f>
        <v>3.5514016035326819</v>
      </c>
      <c r="Q64" s="27">
        <f>Q8-O8</f>
        <v>0.41865059285777306</v>
      </c>
      <c r="W64" t="str">
        <f>$A$8</f>
        <v>Managers, directors and senior officials</v>
      </c>
      <c r="X64" s="27">
        <f t="shared" ref="X64:X72" si="82">Y8-X8</f>
        <v>5.4369603426999049</v>
      </c>
      <c r="Y64" s="27">
        <f t="shared" ref="Y64:Y72" si="83">Z8-Y8</f>
        <v>0.52607500404397456</v>
      </c>
      <c r="Z64" s="27">
        <f t="shared" ref="Z64:Z72" si="84">AA8-Z8</f>
        <v>-0.77051039754394068</v>
      </c>
      <c r="AA64" s="27">
        <f t="shared" ref="AA64:AA72" si="85">AB8-AA8</f>
        <v>5.3371004263852164</v>
      </c>
      <c r="AB64" s="27">
        <f>AB8-Z8</f>
        <v>4.5665900288412757</v>
      </c>
    </row>
    <row r="65" spans="1:31" x14ac:dyDescent="0.2">
      <c r="A65" t="str">
        <f>$A$9</f>
        <v>Professional occupations</v>
      </c>
      <c r="B65" s="27">
        <f t="shared" si="77"/>
        <v>18.063236206117068</v>
      </c>
      <c r="C65" s="27">
        <f t="shared" si="77"/>
        <v>6.2736308393610045</v>
      </c>
      <c r="D65" s="27">
        <f t="shared" si="77"/>
        <v>13.0996576897561</v>
      </c>
      <c r="E65" s="27">
        <f t="shared" si="77"/>
        <v>21.051739631384009</v>
      </c>
      <c r="F65" s="27">
        <f t="shared" ref="F65:F72" si="86">F9-D9</f>
        <v>34.151397321140109</v>
      </c>
      <c r="L65" t="str">
        <f>$A$9</f>
        <v>Professional occupations</v>
      </c>
      <c r="M65" s="27">
        <f t="shared" si="78"/>
        <v>5.6837318465347408</v>
      </c>
      <c r="N65" s="27">
        <f t="shared" si="79"/>
        <v>2.1996374012718576</v>
      </c>
      <c r="O65" s="27">
        <f t="shared" si="80"/>
        <v>9.4905606791491977</v>
      </c>
      <c r="P65" s="27">
        <f t="shared" si="81"/>
        <v>9.5425221353366254</v>
      </c>
      <c r="Q65" s="27">
        <f t="shared" ref="Q65:Q72" si="87">Q9-O9</f>
        <v>19.033082814485823</v>
      </c>
      <c r="W65" t="str">
        <f>$A$9</f>
        <v>Professional occupations</v>
      </c>
      <c r="X65" s="27">
        <f t="shared" si="82"/>
        <v>12.379504359582342</v>
      </c>
      <c r="Y65" s="27">
        <f t="shared" si="83"/>
        <v>4.0739934380891611</v>
      </c>
      <c r="Z65" s="27">
        <f t="shared" si="84"/>
        <v>3.6090970106068596</v>
      </c>
      <c r="AA65" s="27">
        <f t="shared" si="85"/>
        <v>11.509217496047526</v>
      </c>
      <c r="AB65" s="27">
        <f t="shared" ref="AB65:AB72" si="88">AB9-Z9</f>
        <v>15.118314506654386</v>
      </c>
    </row>
    <row r="66" spans="1:31" x14ac:dyDescent="0.2">
      <c r="A66" t="str">
        <f>$A$10</f>
        <v>Associate professional occupations</v>
      </c>
      <c r="B66" s="27">
        <f t="shared" si="77"/>
        <v>4.9843314074019105</v>
      </c>
      <c r="C66" s="27">
        <f t="shared" si="77"/>
        <v>6.5029671655670711</v>
      </c>
      <c r="D66" s="27">
        <f t="shared" si="77"/>
        <v>5.0427392697000641</v>
      </c>
      <c r="E66" s="27">
        <f t="shared" si="77"/>
        <v>11.418079034695282</v>
      </c>
      <c r="F66" s="27">
        <f t="shared" si="86"/>
        <v>16.460818304395346</v>
      </c>
      <c r="L66" t="str">
        <f>$A$10</f>
        <v>Associate professional occupations</v>
      </c>
      <c r="M66" s="27">
        <f t="shared" si="78"/>
        <v>1.2386594337075181</v>
      </c>
      <c r="N66" s="27">
        <f t="shared" si="79"/>
        <v>2.7502286342766737</v>
      </c>
      <c r="O66" s="27">
        <f t="shared" si="80"/>
        <v>-2.2399833665725453</v>
      </c>
      <c r="P66" s="27">
        <f t="shared" si="81"/>
        <v>2.0785106779060243</v>
      </c>
      <c r="Q66" s="27">
        <f t="shared" si="87"/>
        <v>-0.16147268866652098</v>
      </c>
      <c r="W66" t="str">
        <f>$A$10</f>
        <v>Associate professional occupations</v>
      </c>
      <c r="X66" s="27">
        <f t="shared" si="82"/>
        <v>3.7456719736943214</v>
      </c>
      <c r="Y66" s="27">
        <f t="shared" si="83"/>
        <v>3.7527385312903903</v>
      </c>
      <c r="Z66" s="27">
        <f t="shared" si="84"/>
        <v>7.2827226362726591</v>
      </c>
      <c r="AA66" s="27">
        <f t="shared" si="85"/>
        <v>9.3395683567892789</v>
      </c>
      <c r="AB66" s="27">
        <f t="shared" si="88"/>
        <v>16.622290993061938</v>
      </c>
    </row>
    <row r="67" spans="1:31" x14ac:dyDescent="0.2">
      <c r="A67" t="str">
        <f>$A$11</f>
        <v>Administrative and secretarial occupations</v>
      </c>
      <c r="B67" s="27">
        <f t="shared" si="77"/>
        <v>-4.6791637921350997</v>
      </c>
      <c r="C67" s="27">
        <f t="shared" si="77"/>
        <v>0.47155162659204564</v>
      </c>
      <c r="D67" s="27">
        <f t="shared" si="77"/>
        <v>1.4384059343304898</v>
      </c>
      <c r="E67" s="27">
        <f t="shared" si="77"/>
        <v>-7.1544507325017435</v>
      </c>
      <c r="F67" s="27">
        <f t="shared" si="86"/>
        <v>-5.7160447981712537</v>
      </c>
      <c r="L67" t="str">
        <f>$A$11</f>
        <v>Administrative and secretarial occupations</v>
      </c>
      <c r="M67" s="27">
        <f t="shared" si="78"/>
        <v>-2.3375488286122419</v>
      </c>
      <c r="N67" s="27">
        <f t="shared" si="79"/>
        <v>2.869629423072638</v>
      </c>
      <c r="O67" s="27">
        <f t="shared" si="80"/>
        <v>1.3855660568200818</v>
      </c>
      <c r="P67" s="27">
        <f t="shared" si="81"/>
        <v>2.1065155212482907</v>
      </c>
      <c r="Q67" s="27">
        <f t="shared" si="87"/>
        <v>3.4920815780683725</v>
      </c>
      <c r="W67" t="str">
        <f>$A$11</f>
        <v>Administrative and secretarial occupations</v>
      </c>
      <c r="X67" s="27">
        <f t="shared" si="82"/>
        <v>-2.3416149635227583</v>
      </c>
      <c r="Y67" s="27">
        <f t="shared" si="83"/>
        <v>-2.398077796480635</v>
      </c>
      <c r="Z67" s="27">
        <f t="shared" si="84"/>
        <v>5.2839877510379551E-2</v>
      </c>
      <c r="AA67" s="27">
        <f t="shared" si="85"/>
        <v>-9.2609662537499489</v>
      </c>
      <c r="AB67" s="27">
        <f t="shared" si="88"/>
        <v>-9.2081263762395693</v>
      </c>
    </row>
    <row r="68" spans="1:31" x14ac:dyDescent="0.2">
      <c r="A68" t="str">
        <f>$A$12</f>
        <v>Skilled trades occupations</v>
      </c>
      <c r="B68" s="27">
        <f t="shared" si="77"/>
        <v>-9.3312635102116133</v>
      </c>
      <c r="C68" s="27">
        <f t="shared" si="77"/>
        <v>-11.341050545470452</v>
      </c>
      <c r="D68" s="27">
        <f t="shared" si="77"/>
        <v>1.7254900348246736</v>
      </c>
      <c r="E68" s="27">
        <f t="shared" si="77"/>
        <v>-1.7354565231730845</v>
      </c>
      <c r="F68" s="27">
        <f t="shared" si="86"/>
        <v>-9.9664883484109623E-3</v>
      </c>
      <c r="L68" t="str">
        <f>$A$12</f>
        <v>Skilled trades occupations</v>
      </c>
      <c r="M68" s="27">
        <f t="shared" si="78"/>
        <v>-9.6987673651625386</v>
      </c>
      <c r="N68" s="27">
        <f t="shared" si="79"/>
        <v>-10.966210315402925</v>
      </c>
      <c r="O68" s="27">
        <f t="shared" si="80"/>
        <v>0.99348537537529324</v>
      </c>
      <c r="P68" s="27">
        <f t="shared" si="81"/>
        <v>-2.7878995225769998</v>
      </c>
      <c r="Q68" s="27">
        <f t="shared" si="87"/>
        <v>-1.7944141472017066</v>
      </c>
      <c r="W68" t="str">
        <f>$A$12</f>
        <v>Skilled trades occupations</v>
      </c>
      <c r="X68" s="27">
        <f t="shared" si="82"/>
        <v>0.36750385495097149</v>
      </c>
      <c r="Y68" s="27">
        <f t="shared" si="83"/>
        <v>-0.37484023006753375</v>
      </c>
      <c r="Z68" s="27">
        <f t="shared" si="84"/>
        <v>0.73200465944935544</v>
      </c>
      <c r="AA68" s="27">
        <f t="shared" si="85"/>
        <v>1.0524429994039295</v>
      </c>
      <c r="AB68" s="27">
        <f t="shared" si="88"/>
        <v>1.7844476588532849</v>
      </c>
    </row>
    <row r="69" spans="1:31" x14ac:dyDescent="0.2">
      <c r="A69" t="str">
        <f>$A$13</f>
        <v>Caring, leisure and other service occupations</v>
      </c>
      <c r="B69" s="27">
        <f t="shared" si="77"/>
        <v>4.0070717551319603</v>
      </c>
      <c r="C69" s="27">
        <f t="shared" si="77"/>
        <v>-2.3991745268510698</v>
      </c>
      <c r="D69" s="27">
        <f t="shared" si="77"/>
        <v>1.9143411334534051</v>
      </c>
      <c r="E69" s="27">
        <f t="shared" si="77"/>
        <v>6.7359792682536863</v>
      </c>
      <c r="F69" s="27">
        <f t="shared" si="86"/>
        <v>8.6503204017070914</v>
      </c>
      <c r="L69" t="str">
        <f>$A$13</f>
        <v>Caring, leisure and other service occupations</v>
      </c>
      <c r="M69" s="27">
        <f t="shared" si="78"/>
        <v>-0.36227092501588665</v>
      </c>
      <c r="N69" s="27">
        <f t="shared" si="79"/>
        <v>-0.58170768229356717</v>
      </c>
      <c r="O69" s="27">
        <f t="shared" si="80"/>
        <v>1.4415361200324384</v>
      </c>
      <c r="P69" s="27">
        <f t="shared" si="81"/>
        <v>2.4049889170707086</v>
      </c>
      <c r="Q69" s="27">
        <f t="shared" si="87"/>
        <v>3.846525037103147</v>
      </c>
      <c r="W69" t="str">
        <f>$A$13</f>
        <v>Caring, leisure and other service occupations</v>
      </c>
      <c r="X69" s="27">
        <f t="shared" si="82"/>
        <v>4.3693426801478452</v>
      </c>
      <c r="Y69" s="27">
        <f t="shared" si="83"/>
        <v>-1.8174668445574866</v>
      </c>
      <c r="Z69" s="27">
        <f t="shared" si="84"/>
        <v>0.47280501342098091</v>
      </c>
      <c r="AA69" s="27">
        <f t="shared" si="85"/>
        <v>4.3309903511830186</v>
      </c>
      <c r="AB69" s="27">
        <f t="shared" si="88"/>
        <v>4.8037953646039995</v>
      </c>
    </row>
    <row r="70" spans="1:31" x14ac:dyDescent="0.2">
      <c r="A70" t="str">
        <f>$A$14</f>
        <v>Sales and customer service occupations</v>
      </c>
      <c r="B70" s="27">
        <f t="shared" si="77"/>
        <v>-7.3436316770173988</v>
      </c>
      <c r="C70" s="27">
        <f t="shared" si="77"/>
        <v>-0.45405197316891588</v>
      </c>
      <c r="D70" s="27">
        <f t="shared" si="77"/>
        <v>0.88888693973254362</v>
      </c>
      <c r="E70" s="27">
        <f t="shared" si="77"/>
        <v>2.1514957333188534E-2</v>
      </c>
      <c r="F70" s="27">
        <f t="shared" si="86"/>
        <v>0.91040189706573216</v>
      </c>
      <c r="L70" t="str">
        <f>$A$14</f>
        <v>Sales and customer service occupations</v>
      </c>
      <c r="M70" s="27">
        <f t="shared" si="78"/>
        <v>-3.2830370578654602</v>
      </c>
      <c r="N70" s="27">
        <f t="shared" si="79"/>
        <v>0.67471953712237465</v>
      </c>
      <c r="O70" s="27">
        <f t="shared" si="80"/>
        <v>1.1428842472555694</v>
      </c>
      <c r="P70" s="27">
        <f t="shared" si="81"/>
        <v>0.77837560496940128</v>
      </c>
      <c r="Q70" s="27">
        <f t="shared" si="87"/>
        <v>1.9212598522249706</v>
      </c>
      <c r="W70" t="str">
        <f>$A$14</f>
        <v>Sales and customer service occupations</v>
      </c>
      <c r="X70" s="27">
        <f t="shared" si="82"/>
        <v>-4.060594619151999</v>
      </c>
      <c r="Y70" s="27">
        <f t="shared" si="83"/>
        <v>-1.1287715102912657</v>
      </c>
      <c r="Z70" s="27">
        <f t="shared" si="84"/>
        <v>-0.25399730752306482</v>
      </c>
      <c r="AA70" s="27">
        <f t="shared" si="85"/>
        <v>-0.75686064763615235</v>
      </c>
      <c r="AB70" s="27">
        <f t="shared" si="88"/>
        <v>-1.0108579551592172</v>
      </c>
    </row>
    <row r="71" spans="1:31" x14ac:dyDescent="0.2">
      <c r="A71" t="str">
        <f>$A$15</f>
        <v>Process, plant and machine operatives</v>
      </c>
      <c r="B71" s="27">
        <f t="shared" si="77"/>
        <v>0.36354223445985667</v>
      </c>
      <c r="C71" s="27">
        <f t="shared" si="77"/>
        <v>-6.0390709603238264</v>
      </c>
      <c r="D71" s="27">
        <f t="shared" si="77"/>
        <v>2.841652051456073</v>
      </c>
      <c r="E71" s="27">
        <f t="shared" si="77"/>
        <v>-0.86976579441103041</v>
      </c>
      <c r="F71" s="27">
        <f t="shared" si="86"/>
        <v>1.9718862570450426</v>
      </c>
      <c r="L71" t="str">
        <f>$A$15</f>
        <v>Process, plant and machine operatives</v>
      </c>
      <c r="M71" s="27">
        <f t="shared" si="78"/>
        <v>0.22667002419385796</v>
      </c>
      <c r="N71" s="27">
        <f t="shared" si="79"/>
        <v>-5.0732213760125333</v>
      </c>
      <c r="O71" s="27">
        <f t="shared" si="80"/>
        <v>1.0146334654586298</v>
      </c>
      <c r="P71" s="27">
        <f t="shared" si="81"/>
        <v>-0.96999849836682728</v>
      </c>
      <c r="Q71" s="27">
        <f t="shared" si="87"/>
        <v>4.463496709180248E-2</v>
      </c>
      <c r="W71" t="str">
        <f>$A$15</f>
        <v>Process, plant and machine operatives</v>
      </c>
      <c r="X71" s="27">
        <f t="shared" si="82"/>
        <v>0.1368722102659774</v>
      </c>
      <c r="Y71" s="27">
        <f t="shared" si="83"/>
        <v>-0.96584958431123802</v>
      </c>
      <c r="Z71" s="27">
        <f t="shared" si="84"/>
        <v>1.8270185859974273</v>
      </c>
      <c r="AA71" s="27">
        <f t="shared" si="85"/>
        <v>0.10023270395581285</v>
      </c>
      <c r="AB71" s="27">
        <f t="shared" si="88"/>
        <v>1.9272512899532401</v>
      </c>
    </row>
    <row r="72" spans="1:31" x14ac:dyDescent="0.2">
      <c r="A72" t="str">
        <f>$A$16</f>
        <v>Elementary occupations</v>
      </c>
      <c r="B72" s="27">
        <f t="shared" si="77"/>
        <v>-5.7117631224024876</v>
      </c>
      <c r="C72" s="27">
        <f t="shared" si="77"/>
        <v>-7.9177216846673844</v>
      </c>
      <c r="D72" s="27">
        <f t="shared" si="77"/>
        <v>1.8740883549649254</v>
      </c>
      <c r="E72" s="27">
        <f t="shared" si="77"/>
        <v>-3.1301418714978126</v>
      </c>
      <c r="F72" s="27">
        <f t="shared" si="86"/>
        <v>-1.2560535165328872</v>
      </c>
      <c r="L72" t="str">
        <f>$A$16</f>
        <v>Elementary occupations</v>
      </c>
      <c r="M72" s="27">
        <f t="shared" si="78"/>
        <v>-6.5510726555647238</v>
      </c>
      <c r="N72" s="27">
        <f t="shared" si="79"/>
        <v>-2.1963050412498788</v>
      </c>
      <c r="O72" s="27">
        <f t="shared" si="80"/>
        <v>2.2685171523847316</v>
      </c>
      <c r="P72" s="27">
        <f t="shared" si="81"/>
        <v>-1.4521374466134631</v>
      </c>
      <c r="Q72" s="27">
        <f t="shared" si="87"/>
        <v>0.8163797057712685</v>
      </c>
      <c r="W72" t="str">
        <f>$A$16</f>
        <v>Elementary occupations</v>
      </c>
      <c r="X72" s="27">
        <f t="shared" si="82"/>
        <v>0.83930953316212253</v>
      </c>
      <c r="Y72" s="27">
        <f t="shared" si="83"/>
        <v>-5.7214166434175056</v>
      </c>
      <c r="Z72" s="27">
        <f t="shared" si="84"/>
        <v>-0.39442879741974934</v>
      </c>
      <c r="AA72" s="27">
        <f t="shared" si="85"/>
        <v>-1.6780044248843282</v>
      </c>
      <c r="AB72" s="27">
        <f t="shared" si="88"/>
        <v>-2.0724332223040776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7.4149999999996226</v>
      </c>
      <c r="C74" s="29">
        <f t="shared" ref="C74" si="89">D18-C18</f>
        <v>-13.485999999999649</v>
      </c>
      <c r="D74" s="29">
        <f>E18-D18</f>
        <v>24.92199999999923</v>
      </c>
      <c r="E74" s="29">
        <f>F18-E18</f>
        <v>35.226000000000454</v>
      </c>
      <c r="F74" s="29">
        <f>F18-D18</f>
        <v>60.147999999999683</v>
      </c>
      <c r="L74" s="24" t="str">
        <f>$A$18</f>
        <v>All occupations</v>
      </c>
      <c r="M74" s="29">
        <f>N18-M18</f>
        <v>-13.457955371829371</v>
      </c>
      <c r="N74" s="29">
        <f t="shared" ref="N74" si="90">O18-N18</f>
        <v>-9.4323843642974339</v>
      </c>
      <c r="O74" s="29">
        <f>P18-O18</f>
        <v>12.364448719228562</v>
      </c>
      <c r="P74" s="29">
        <f>Q18-P18</f>
        <v>15.252278992506433</v>
      </c>
      <c r="Q74" s="29">
        <f>Q18-O18</f>
        <v>27.616727711734995</v>
      </c>
      <c r="W74" s="24" t="str">
        <f>$A$18</f>
        <v>All occupations</v>
      </c>
      <c r="X74" s="29">
        <f>Y18-X18</f>
        <v>20.872955371828709</v>
      </c>
      <c r="Y74" s="29">
        <f t="shared" ref="Y74" si="91">Z18-Y18</f>
        <v>-4.0536156357021582</v>
      </c>
      <c r="Z74" s="29">
        <f>AA18-Z18</f>
        <v>12.557551280770838</v>
      </c>
      <c r="AA74" s="29">
        <f>AB18-AA18</f>
        <v>19.973721007494419</v>
      </c>
      <c r="AB74" s="29">
        <f>AB18-Z18</f>
        <v>32.531272288265257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80.143307560896233</v>
      </c>
      <c r="C80" s="11">
        <f t="shared" si="92"/>
        <v>87.205948059551616</v>
      </c>
      <c r="D80" s="11">
        <f t="shared" si="92"/>
        <v>88.622868118513523</v>
      </c>
      <c r="E80" s="11">
        <f t="shared" si="92"/>
        <v>84.719606710294585</v>
      </c>
      <c r="F80" s="11">
        <f t="shared" si="92"/>
        <v>93.608108740212387</v>
      </c>
      <c r="H80" s="40">
        <f>IF(D$6-B$6 &lt;&gt; 0,(EXP(LN(D8/B8)/(D$6-B$6))-1)*100,0)</f>
        <v>2.0318374614714196</v>
      </c>
      <c r="I80" s="40">
        <f t="shared" ref="I80:I88" si="93">F46</f>
        <v>0.3655135915436647</v>
      </c>
      <c r="L80" t="str">
        <f t="shared" ref="L80:Q88" si="94">L8</f>
        <v>Managers, directors and senior officials</v>
      </c>
      <c r="M80" s="11">
        <f t="shared" si="94"/>
        <v>53.980964156796723</v>
      </c>
      <c r="N80" s="11">
        <f t="shared" si="94"/>
        <v>55.606644312752103</v>
      </c>
      <c r="O80" s="11">
        <f t="shared" si="94"/>
        <v>56.49748936767007</v>
      </c>
      <c r="P80" s="11">
        <f t="shared" si="94"/>
        <v>53.364738356995161</v>
      </c>
      <c r="Q80" s="11">
        <f t="shared" si="94"/>
        <v>56.916139960527843</v>
      </c>
      <c r="S80" s="40">
        <f t="shared" ref="S80:S88" si="95">IF(O$6-M$6 &lt;&gt; 0,(EXP(LN(O8/M8)/(O$6-M$6))-1)*100,0)</f>
        <v>0.91545957953200752</v>
      </c>
      <c r="T80" s="40">
        <f t="shared" ref="T80:T88" si="96">Q46</f>
        <v>4.9230477940875872E-2</v>
      </c>
      <c r="W80" t="str">
        <f t="shared" ref="W80:AB88" si="97">W8</f>
        <v>Managers, directors and senior officials</v>
      </c>
      <c r="X80" s="11">
        <f t="shared" si="97"/>
        <v>26.162343404099516</v>
      </c>
      <c r="Y80" s="11">
        <f t="shared" si="97"/>
        <v>31.599303746799421</v>
      </c>
      <c r="Z80" s="11">
        <f t="shared" si="97"/>
        <v>32.125378750843396</v>
      </c>
      <c r="AA80" s="11">
        <f t="shared" si="97"/>
        <v>31.354868353299455</v>
      </c>
      <c r="AB80" s="11">
        <f t="shared" si="97"/>
        <v>36.691968779684672</v>
      </c>
      <c r="AD80" s="40">
        <f t="shared" ref="AD80:AD88" si="98">IF(Z$6-X$6 &lt;&gt; 0,(EXP(LN(Z8/X8)/(Z$6-X$6))-1)*100,0)</f>
        <v>4.191987623061566</v>
      </c>
      <c r="AE80" s="40">
        <f t="shared" ref="AE80:AE88" si="99">AB46</f>
        <v>0.89001437503304359</v>
      </c>
    </row>
    <row r="81" spans="1:31" x14ac:dyDescent="0.2">
      <c r="A81" t="str">
        <f t="shared" si="92"/>
        <v>Professional occupations</v>
      </c>
      <c r="B81" s="11">
        <f t="shared" si="92"/>
        <v>142.64339838955144</v>
      </c>
      <c r="C81" s="11">
        <f t="shared" si="92"/>
        <v>160.7066345956685</v>
      </c>
      <c r="D81" s="11">
        <f t="shared" si="92"/>
        <v>166.98026543502951</v>
      </c>
      <c r="E81" s="11">
        <f t="shared" si="92"/>
        <v>180.07992312478561</v>
      </c>
      <c r="F81" s="11">
        <f t="shared" si="92"/>
        <v>201.13166275616962</v>
      </c>
      <c r="H81" s="40">
        <f t="shared" ref="H81:H88" si="100">IF(D$6-B$6 &lt;&gt; 0,(EXP(LN(D9/B9)/(D$6-B$6))-1)*100,0)</f>
        <v>3.2007121005700245</v>
      </c>
      <c r="I81" s="40">
        <f t="shared" si="93"/>
        <v>1.2482875248899239</v>
      </c>
      <c r="L81" t="str">
        <f t="shared" si="94"/>
        <v>Professional occupations</v>
      </c>
      <c r="M81" s="11">
        <f t="shared" si="94"/>
        <v>77.347512846954956</v>
      </c>
      <c r="N81" s="11">
        <f t="shared" si="94"/>
        <v>83.031244693489697</v>
      </c>
      <c r="O81" s="11">
        <f t="shared" si="94"/>
        <v>85.230882094761554</v>
      </c>
      <c r="P81" s="11">
        <f t="shared" si="94"/>
        <v>94.721442773910752</v>
      </c>
      <c r="Q81" s="11">
        <f t="shared" si="94"/>
        <v>104.26396490924738</v>
      </c>
      <c r="S81" s="40">
        <f t="shared" si="95"/>
        <v>1.9600702401059156</v>
      </c>
      <c r="T81" s="40">
        <f t="shared" si="96"/>
        <v>1.3528153391420439</v>
      </c>
      <c r="W81" t="str">
        <f t="shared" si="97"/>
        <v>Professional occupations</v>
      </c>
      <c r="X81" s="11">
        <f t="shared" si="97"/>
        <v>65.295885542596437</v>
      </c>
      <c r="Y81" s="11">
        <f t="shared" si="97"/>
        <v>77.675389902178779</v>
      </c>
      <c r="Z81" s="11">
        <f t="shared" si="97"/>
        <v>81.74938334026794</v>
      </c>
      <c r="AA81" s="11">
        <f t="shared" si="97"/>
        <v>85.3584803508748</v>
      </c>
      <c r="AB81" s="11">
        <f t="shared" si="97"/>
        <v>96.867697846922326</v>
      </c>
      <c r="AD81" s="40">
        <f t="shared" si="98"/>
        <v>4.5971217098491612</v>
      </c>
      <c r="AE81" s="40">
        <f t="shared" si="99"/>
        <v>1.1376751303178612</v>
      </c>
    </row>
    <row r="82" spans="1:31" x14ac:dyDescent="0.2">
      <c r="A82" t="str">
        <f t="shared" si="92"/>
        <v>Associate professional occupations</v>
      </c>
      <c r="B82" s="11">
        <f t="shared" si="92"/>
        <v>94.774865383896866</v>
      </c>
      <c r="C82" s="11">
        <f t="shared" si="92"/>
        <v>99.759196791298777</v>
      </c>
      <c r="D82" s="11">
        <f t="shared" si="92"/>
        <v>106.26216395686585</v>
      </c>
      <c r="E82" s="11">
        <f t="shared" si="92"/>
        <v>111.30490322656591</v>
      </c>
      <c r="F82" s="11">
        <f t="shared" si="92"/>
        <v>122.72298226126119</v>
      </c>
      <c r="H82" s="40">
        <f t="shared" si="100"/>
        <v>2.3144787185247484</v>
      </c>
      <c r="I82" s="40">
        <f t="shared" si="93"/>
        <v>0.96475977748065045</v>
      </c>
      <c r="L82" t="str">
        <f t="shared" si="94"/>
        <v>Associate professional occupations</v>
      </c>
      <c r="M82" s="11">
        <f t="shared" si="94"/>
        <v>51.500702320599586</v>
      </c>
      <c r="N82" s="11">
        <f t="shared" si="94"/>
        <v>52.739361754307104</v>
      </c>
      <c r="O82" s="11">
        <f t="shared" si="94"/>
        <v>55.489590388583778</v>
      </c>
      <c r="P82" s="11">
        <f t="shared" si="94"/>
        <v>53.249607022011233</v>
      </c>
      <c r="Q82" s="11">
        <f t="shared" si="94"/>
        <v>55.328117699917257</v>
      </c>
      <c r="S82" s="40">
        <f t="shared" si="95"/>
        <v>1.5031858356934436</v>
      </c>
      <c r="T82" s="40">
        <f t="shared" si="96"/>
        <v>-1.9426151439139172E-2</v>
      </c>
      <c r="W82" t="str">
        <f t="shared" si="97"/>
        <v>Associate professional occupations</v>
      </c>
      <c r="X82" s="11">
        <f t="shared" si="97"/>
        <v>43.274163063297316</v>
      </c>
      <c r="Y82" s="11">
        <f t="shared" si="97"/>
        <v>47.019835036991637</v>
      </c>
      <c r="Z82" s="11">
        <f t="shared" si="97"/>
        <v>50.772573568282027</v>
      </c>
      <c r="AA82" s="11">
        <f t="shared" si="97"/>
        <v>58.055296204554686</v>
      </c>
      <c r="AB82" s="11">
        <f t="shared" si="97"/>
        <v>67.394864561343965</v>
      </c>
      <c r="AD82" s="40">
        <f t="shared" si="98"/>
        <v>3.2476320549164495</v>
      </c>
      <c r="AE82" s="40">
        <f t="shared" si="99"/>
        <v>1.9060203588588509</v>
      </c>
    </row>
    <row r="83" spans="1:31" x14ac:dyDescent="0.2">
      <c r="A83" t="str">
        <f t="shared" si="92"/>
        <v>Administrative and secretarial occupations</v>
      </c>
      <c r="B83" s="11">
        <f t="shared" si="92"/>
        <v>87.991179995245801</v>
      </c>
      <c r="C83" s="11">
        <f t="shared" si="92"/>
        <v>83.312016203110701</v>
      </c>
      <c r="D83" s="11">
        <f t="shared" si="92"/>
        <v>83.783567829702747</v>
      </c>
      <c r="E83" s="11">
        <f t="shared" si="92"/>
        <v>85.221973764033237</v>
      </c>
      <c r="F83" s="11">
        <f t="shared" si="92"/>
        <v>78.067523031531493</v>
      </c>
      <c r="H83" s="40">
        <f t="shared" si="100"/>
        <v>-0.97520734661759034</v>
      </c>
      <c r="I83" s="40">
        <f t="shared" si="93"/>
        <v>-0.46997725580762983</v>
      </c>
      <c r="L83" t="str">
        <f t="shared" si="94"/>
        <v>Administrative and secretarial occupations</v>
      </c>
      <c r="M83" s="11">
        <f t="shared" si="94"/>
        <v>19.207937201628766</v>
      </c>
      <c r="N83" s="11">
        <f t="shared" si="94"/>
        <v>16.870388373016524</v>
      </c>
      <c r="O83" s="11">
        <f t="shared" si="94"/>
        <v>19.740017796089163</v>
      </c>
      <c r="P83" s="11">
        <f t="shared" si="94"/>
        <v>21.125583852909244</v>
      </c>
      <c r="Q83" s="11">
        <f t="shared" si="94"/>
        <v>23.232099374157535</v>
      </c>
      <c r="S83" s="40">
        <f t="shared" si="95"/>
        <v>0.54798288364625858</v>
      </c>
      <c r="T83" s="40">
        <f t="shared" si="96"/>
        <v>1.0918306412652123</v>
      </c>
      <c r="W83" t="str">
        <f t="shared" si="97"/>
        <v>Administrative and secretarial occupations</v>
      </c>
      <c r="X83" s="11">
        <f t="shared" si="97"/>
        <v>68.783242793616992</v>
      </c>
      <c r="Y83" s="11">
        <f t="shared" si="97"/>
        <v>66.441627830094234</v>
      </c>
      <c r="Z83" s="11">
        <f t="shared" si="97"/>
        <v>64.043550033613599</v>
      </c>
      <c r="AA83" s="11">
        <f t="shared" si="97"/>
        <v>64.096389911123978</v>
      </c>
      <c r="AB83" s="11">
        <f t="shared" si="97"/>
        <v>54.835423657374029</v>
      </c>
      <c r="AD83" s="40">
        <f t="shared" si="98"/>
        <v>-1.4177899388255755</v>
      </c>
      <c r="AE83" s="40">
        <f t="shared" si="99"/>
        <v>-1.0295100168342231</v>
      </c>
    </row>
    <row r="84" spans="1:31" x14ac:dyDescent="0.2">
      <c r="A84" t="str">
        <f t="shared" si="92"/>
        <v>Skilled trades occupations</v>
      </c>
      <c r="B84" s="11">
        <f t="shared" si="92"/>
        <v>89.703241815801547</v>
      </c>
      <c r="C84" s="11">
        <f t="shared" si="92"/>
        <v>80.371978305589934</v>
      </c>
      <c r="D84" s="11">
        <f t="shared" si="92"/>
        <v>69.030927760119482</v>
      </c>
      <c r="E84" s="11">
        <f t="shared" si="92"/>
        <v>70.756417794944156</v>
      </c>
      <c r="F84" s="11">
        <f t="shared" si="92"/>
        <v>69.020961271771071</v>
      </c>
      <c r="H84" s="40">
        <f t="shared" si="100"/>
        <v>-5.1041731284277798</v>
      </c>
      <c r="I84" s="40">
        <f t="shared" si="93"/>
        <v>-9.6257916428754697E-4</v>
      </c>
      <c r="L84" t="str">
        <f t="shared" si="94"/>
        <v>Skilled trades occupations</v>
      </c>
      <c r="M84" s="11">
        <f t="shared" si="94"/>
        <v>79.457466364385795</v>
      </c>
      <c r="N84" s="11">
        <f t="shared" si="94"/>
        <v>69.758698999223256</v>
      </c>
      <c r="O84" s="11">
        <f t="shared" si="94"/>
        <v>58.792488683820331</v>
      </c>
      <c r="P84" s="11">
        <f t="shared" si="94"/>
        <v>59.785974059195624</v>
      </c>
      <c r="Q84" s="11">
        <f t="shared" si="94"/>
        <v>56.998074536618624</v>
      </c>
      <c r="S84" s="40">
        <f t="shared" si="95"/>
        <v>-5.846292422541155</v>
      </c>
      <c r="T84" s="40">
        <f t="shared" si="96"/>
        <v>-0.20643074517407989</v>
      </c>
      <c r="W84" t="str">
        <f t="shared" si="97"/>
        <v>Skilled trades occupations</v>
      </c>
      <c r="X84" s="11">
        <f t="shared" si="97"/>
        <v>10.245775451415724</v>
      </c>
      <c r="Y84" s="11">
        <f t="shared" si="97"/>
        <v>10.613279306366696</v>
      </c>
      <c r="Z84" s="11">
        <f t="shared" si="97"/>
        <v>10.238439076299162</v>
      </c>
      <c r="AA84" s="11">
        <f t="shared" si="97"/>
        <v>10.970443735748518</v>
      </c>
      <c r="AB84" s="11">
        <f t="shared" si="97"/>
        <v>12.022886735152447</v>
      </c>
      <c r="AD84" s="40">
        <f t="shared" si="98"/>
        <v>-1.4324884059635501E-2</v>
      </c>
      <c r="AE84" s="40">
        <f t="shared" si="99"/>
        <v>1.07684257462064</v>
      </c>
    </row>
    <row r="85" spans="1:31" x14ac:dyDescent="0.2">
      <c r="A85" t="str">
        <f t="shared" si="92"/>
        <v>Caring, leisure and other service occupations</v>
      </c>
      <c r="B85" s="11">
        <f t="shared" si="92"/>
        <v>75.260640335351354</v>
      </c>
      <c r="C85" s="11">
        <f t="shared" si="92"/>
        <v>79.267712090483315</v>
      </c>
      <c r="D85" s="11">
        <f t="shared" si="92"/>
        <v>76.868537563632245</v>
      </c>
      <c r="E85" s="11">
        <f t="shared" si="92"/>
        <v>78.78287869708565</v>
      </c>
      <c r="F85" s="11">
        <f t="shared" si="92"/>
        <v>85.518857965339336</v>
      </c>
      <c r="H85" s="40">
        <f t="shared" si="100"/>
        <v>0.42368230521752093</v>
      </c>
      <c r="I85" s="40">
        <f t="shared" si="93"/>
        <v>0.71346817078419278</v>
      </c>
      <c r="L85" t="str">
        <f t="shared" si="94"/>
        <v>Caring, leisure and other service occupations</v>
      </c>
      <c r="M85" s="11">
        <f t="shared" si="94"/>
        <v>14.48302258580407</v>
      </c>
      <c r="N85" s="11">
        <f t="shared" si="94"/>
        <v>14.120751660788184</v>
      </c>
      <c r="O85" s="11">
        <f t="shared" si="94"/>
        <v>13.539043978494616</v>
      </c>
      <c r="P85" s="11">
        <f t="shared" si="94"/>
        <v>14.980580098527055</v>
      </c>
      <c r="Q85" s="11">
        <f t="shared" si="94"/>
        <v>17.385569015597763</v>
      </c>
      <c r="S85" s="40">
        <f t="shared" si="95"/>
        <v>-1.3389443044305671</v>
      </c>
      <c r="T85" s="40">
        <f t="shared" si="96"/>
        <v>1.6810589959302069</v>
      </c>
      <c r="W85" t="str">
        <f t="shared" si="97"/>
        <v>Caring, leisure and other service occupations</v>
      </c>
      <c r="X85" s="11">
        <f t="shared" si="97"/>
        <v>60.777617749547268</v>
      </c>
      <c r="Y85" s="11">
        <f t="shared" si="97"/>
        <v>65.146960429695113</v>
      </c>
      <c r="Z85" s="11">
        <f t="shared" si="97"/>
        <v>63.329493585137627</v>
      </c>
      <c r="AA85" s="11">
        <f t="shared" si="97"/>
        <v>63.802298598558608</v>
      </c>
      <c r="AB85" s="11">
        <f t="shared" si="97"/>
        <v>68.133288949741626</v>
      </c>
      <c r="AD85" s="40">
        <f>IF(Z$6-X$6 &lt;&gt; 0,(EXP(LN(Z13/X13)/(Z$6-X$6))-1)*100,0)</f>
        <v>0.82598381719896086</v>
      </c>
      <c r="AE85" s="40">
        <f t="shared" si="99"/>
        <v>0.48862164235856653</v>
      </c>
    </row>
    <row r="86" spans="1:31" x14ac:dyDescent="0.2">
      <c r="A86" t="str">
        <f t="shared" si="92"/>
        <v>Sales and customer service occupations</v>
      </c>
      <c r="B86" s="11">
        <f t="shared" si="92"/>
        <v>68.435914204936736</v>
      </c>
      <c r="C86" s="11">
        <f t="shared" si="92"/>
        <v>61.092282527919338</v>
      </c>
      <c r="D86" s="11">
        <f t="shared" si="92"/>
        <v>60.638230554750422</v>
      </c>
      <c r="E86" s="11">
        <f t="shared" si="92"/>
        <v>61.527117494482965</v>
      </c>
      <c r="F86" s="11">
        <f t="shared" si="92"/>
        <v>61.548632451816154</v>
      </c>
      <c r="H86" s="40">
        <f t="shared" si="100"/>
        <v>-2.3904098225190906</v>
      </c>
      <c r="I86" s="40">
        <f t="shared" si="93"/>
        <v>9.9396515556193776E-2</v>
      </c>
      <c r="L86" t="str">
        <f t="shared" si="94"/>
        <v>Sales and customer service occupations</v>
      </c>
      <c r="M86" s="11">
        <f t="shared" si="94"/>
        <v>27.190747118165788</v>
      </c>
      <c r="N86" s="11">
        <f t="shared" si="94"/>
        <v>23.907710060300328</v>
      </c>
      <c r="O86" s="11">
        <f t="shared" si="94"/>
        <v>24.582429597422703</v>
      </c>
      <c r="P86" s="11">
        <f t="shared" si="94"/>
        <v>25.725313844678272</v>
      </c>
      <c r="Q86" s="11">
        <f t="shared" si="94"/>
        <v>26.503689449647673</v>
      </c>
      <c r="S86" s="40">
        <f t="shared" si="95"/>
        <v>-1.9966925544126268</v>
      </c>
      <c r="T86" s="40">
        <f t="shared" si="96"/>
        <v>0.50294054848813996</v>
      </c>
      <c r="W86" t="str">
        <f t="shared" si="97"/>
        <v>Sales and customer service occupations</v>
      </c>
      <c r="X86" s="11">
        <f t="shared" si="97"/>
        <v>41.245167086770991</v>
      </c>
      <c r="Y86" s="11">
        <f t="shared" si="97"/>
        <v>37.184572467618992</v>
      </c>
      <c r="Z86" s="11">
        <f t="shared" si="97"/>
        <v>36.055800957327726</v>
      </c>
      <c r="AA86" s="11">
        <f t="shared" si="97"/>
        <v>35.801803649804661</v>
      </c>
      <c r="AB86" s="11">
        <f t="shared" si="97"/>
        <v>35.044943002168509</v>
      </c>
      <c r="AD86" s="40">
        <f t="shared" si="98"/>
        <v>-2.653483286901126</v>
      </c>
      <c r="AE86" s="40">
        <f t="shared" si="99"/>
        <v>-0.18939669410774629</v>
      </c>
    </row>
    <row r="87" spans="1:31" x14ac:dyDescent="0.2">
      <c r="A87" t="str">
        <f t="shared" si="92"/>
        <v>Process, plant and machine operatives</v>
      </c>
      <c r="B87" s="11">
        <f t="shared" si="92"/>
        <v>53.005082018272162</v>
      </c>
      <c r="C87" s="11">
        <f t="shared" si="92"/>
        <v>53.368624252732019</v>
      </c>
      <c r="D87" s="11">
        <f t="shared" si="92"/>
        <v>47.329553292408193</v>
      </c>
      <c r="E87" s="11">
        <f t="shared" si="92"/>
        <v>50.171205343864266</v>
      </c>
      <c r="F87" s="11">
        <f t="shared" si="92"/>
        <v>49.301439549453235</v>
      </c>
      <c r="H87" s="40">
        <f t="shared" si="100"/>
        <v>-2.2395979620296713</v>
      </c>
      <c r="I87" s="40">
        <f t="shared" si="93"/>
        <v>0.27249308723726884</v>
      </c>
      <c r="L87" t="str">
        <f t="shared" si="94"/>
        <v>Process, plant and machine operatives</v>
      </c>
      <c r="M87" s="11">
        <f t="shared" si="94"/>
        <v>45.619016049247158</v>
      </c>
      <c r="N87" s="11">
        <f t="shared" si="94"/>
        <v>45.845686073441016</v>
      </c>
      <c r="O87" s="11">
        <f t="shared" si="94"/>
        <v>40.772464697428482</v>
      </c>
      <c r="P87" s="11">
        <f t="shared" si="94"/>
        <v>41.787098162887112</v>
      </c>
      <c r="Q87" s="11">
        <f t="shared" si="94"/>
        <v>40.817099664520285</v>
      </c>
      <c r="S87" s="40">
        <f t="shared" si="95"/>
        <v>-2.2213109339742521</v>
      </c>
      <c r="T87" s="40">
        <f t="shared" si="96"/>
        <v>7.2944948816600075E-3</v>
      </c>
      <c r="W87" t="str">
        <f t="shared" si="97"/>
        <v>Process, plant and machine operatives</v>
      </c>
      <c r="X87" s="11">
        <f t="shared" si="97"/>
        <v>7.3860659690249779</v>
      </c>
      <c r="Y87" s="11">
        <f t="shared" si="97"/>
        <v>7.5229381792909553</v>
      </c>
      <c r="Z87" s="11">
        <f t="shared" si="97"/>
        <v>6.5570885949797173</v>
      </c>
      <c r="AA87" s="11">
        <f t="shared" si="97"/>
        <v>8.3841071809771446</v>
      </c>
      <c r="AB87" s="11">
        <f t="shared" si="97"/>
        <v>8.4843398849329574</v>
      </c>
      <c r="AD87" s="40">
        <f t="shared" si="98"/>
        <v>-2.3528496196384641</v>
      </c>
      <c r="AE87" s="40">
        <f t="shared" si="99"/>
        <v>1.732675688872809</v>
      </c>
    </row>
    <row r="88" spans="1:31" x14ac:dyDescent="0.2">
      <c r="A88" t="str">
        <f t="shared" si="92"/>
        <v>Elementary occupations</v>
      </c>
      <c r="B88" s="11">
        <f t="shared" si="92"/>
        <v>102.72537029604823</v>
      </c>
      <c r="C88" s="11">
        <f t="shared" si="92"/>
        <v>97.013607173645738</v>
      </c>
      <c r="D88" s="11">
        <f t="shared" si="92"/>
        <v>89.095885488978354</v>
      </c>
      <c r="E88" s="11">
        <f t="shared" si="92"/>
        <v>90.969973843943279</v>
      </c>
      <c r="F88" s="11">
        <f t="shared" si="92"/>
        <v>87.839831972445467</v>
      </c>
      <c r="H88" s="40">
        <f t="shared" si="100"/>
        <v>-2.8067763932375756</v>
      </c>
      <c r="I88" s="40">
        <f t="shared" si="93"/>
        <v>-9.4609150350277726E-2</v>
      </c>
      <c r="L88" t="str">
        <f t="shared" si="94"/>
        <v>Elementary occupations</v>
      </c>
      <c r="M88" s="11">
        <f t="shared" si="94"/>
        <v>53.569157755365914</v>
      </c>
      <c r="N88" s="11">
        <f t="shared" si="94"/>
        <v>47.018085099801191</v>
      </c>
      <c r="O88" s="11">
        <f t="shared" si="94"/>
        <v>44.821780058551312</v>
      </c>
      <c r="P88" s="11">
        <f t="shared" si="94"/>
        <v>47.090297210936043</v>
      </c>
      <c r="Q88" s="11">
        <f t="shared" si="94"/>
        <v>45.63815976432258</v>
      </c>
      <c r="S88" s="40">
        <f t="shared" si="95"/>
        <v>-3.5027678877666224</v>
      </c>
      <c r="T88" s="40">
        <f t="shared" si="96"/>
        <v>0.12040589777193578</v>
      </c>
      <c r="W88" t="str">
        <f t="shared" si="97"/>
        <v>Elementary occupations</v>
      </c>
      <c r="X88" s="11">
        <f t="shared" si="97"/>
        <v>49.156212540682361</v>
      </c>
      <c r="Y88" s="11">
        <f t="shared" si="97"/>
        <v>49.995522073844484</v>
      </c>
      <c r="Z88" s="11">
        <f t="shared" si="97"/>
        <v>44.274105430426978</v>
      </c>
      <c r="AA88" s="11">
        <f t="shared" si="97"/>
        <v>43.879676633007229</v>
      </c>
      <c r="AB88" s="11">
        <f t="shared" si="97"/>
        <v>42.201672208122901</v>
      </c>
      <c r="AD88" s="40">
        <f t="shared" si="98"/>
        <v>-2.0703333201902097</v>
      </c>
      <c r="AE88" s="40">
        <f t="shared" si="99"/>
        <v>-0.31909070387731164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794.68300000000033</v>
      </c>
      <c r="C90" s="34">
        <f t="shared" si="101"/>
        <v>802.09799999999996</v>
      </c>
      <c r="D90" s="34">
        <f t="shared" si="101"/>
        <v>788.61200000000031</v>
      </c>
      <c r="E90" s="34">
        <f t="shared" si="101"/>
        <v>813.53399999999954</v>
      </c>
      <c r="F90" s="34">
        <f t="shared" si="101"/>
        <v>848.76</v>
      </c>
      <c r="H90" s="43">
        <f>IF(D$6-B$6 &lt;&gt; 0,(EXP(LN(D18/B18)/(D$6-B$6))-1)*100,0)</f>
        <v>-0.15325953403276804</v>
      </c>
      <c r="I90" s="43">
        <f>F56</f>
        <v>0.49121601391242109</v>
      </c>
      <c r="L90" s="24" t="str">
        <f t="shared" ref="L90:Q90" si="102">L18</f>
        <v>All occupations</v>
      </c>
      <c r="M90" s="34">
        <f t="shared" si="102"/>
        <v>422.35652639894874</v>
      </c>
      <c r="N90" s="34">
        <f t="shared" si="102"/>
        <v>408.89857102711937</v>
      </c>
      <c r="O90" s="34">
        <f t="shared" si="102"/>
        <v>399.46618666282194</v>
      </c>
      <c r="P90" s="34">
        <f t="shared" si="102"/>
        <v>411.8306353820505</v>
      </c>
      <c r="Q90" s="34">
        <f t="shared" si="102"/>
        <v>427.08291437455694</v>
      </c>
      <c r="S90" s="43">
        <f>IF(O$6-M$6 &lt;&gt; 0,(EXP(LN(O18/M18)/(O$6-M$6))-1)*100,0)</f>
        <v>-1.10822709654953</v>
      </c>
      <c r="T90" s="43">
        <f>Q56</f>
        <v>0.44665488095860795</v>
      </c>
      <c r="W90" s="24" t="str">
        <f t="shared" ref="W90:AB90" si="103">W18</f>
        <v>All occupations</v>
      </c>
      <c r="X90" s="34">
        <f t="shared" si="103"/>
        <v>372.32647360105165</v>
      </c>
      <c r="Y90" s="34">
        <f t="shared" si="103"/>
        <v>393.19942897288036</v>
      </c>
      <c r="Z90" s="34">
        <f t="shared" si="103"/>
        <v>389.1458133371782</v>
      </c>
      <c r="AA90" s="34">
        <f t="shared" si="103"/>
        <v>401.70336461794903</v>
      </c>
      <c r="AB90" s="34">
        <f t="shared" si="103"/>
        <v>421.67708562544345</v>
      </c>
      <c r="AD90" s="43">
        <f>IF(Z$6-X$6 &lt;&gt; 0,(EXP(LN(Z18/X18)/(Z$6-X$6))-1)*100,0)</f>
        <v>0.88757637096281705</v>
      </c>
      <c r="AE90" s="43">
        <f>AB56</f>
        <v>0.53667299991104755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 xml:space="preserve">Occupation Table 2  Employment Change by Occupation (SOC 2020) and Replacement Demand, 2015-2035, Norfolk and Suffolk </v>
      </c>
      <c r="L1" s="19" t="str">
        <f>CONCATENATE("Occupation Table 2.1  Males: Employment Change by Occupation (SOC 2020) and Replacement Demand, ",M$6,"-",Q$6,", ",Info!B5)</f>
        <v xml:space="preserve">Occupation Table 2.1  Males: Employment Change by Occupation (SOC 2020) and Replacement Demand, 2015-2035, Norfolk and Suffolk </v>
      </c>
      <c r="W1" s="19" t="str">
        <f>CONCATENATE("Occupation Table 2.2  Females: Employment Change by Occupation (SOC 2020) and Replacement Demand, ",X$6,"-",AB$6,", ",Info!B5)</f>
        <v xml:space="preserve">Occupation Table 2.2  Females: Employment Change by Occupation (SOC 2020) and Replacement Demand, 2015-2035, Norfolk and Suffolk 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53.750611159059254</v>
      </c>
      <c r="C8" s="11">
        <v>60.480603106819338</v>
      </c>
      <c r="D8" s="11">
        <v>61.774333745700353</v>
      </c>
      <c r="E8" s="11">
        <v>56.596484922765278</v>
      </c>
      <c r="F8" s="11">
        <v>61.948995572007597</v>
      </c>
      <c r="G8" s="10"/>
      <c r="H8" s="11">
        <f>F8-D8</f>
        <v>0.17466182630724347</v>
      </c>
      <c r="I8" s="11">
        <f>'RD T1'!E7</f>
        <v>30.234973299666208</v>
      </c>
      <c r="J8" s="11">
        <f>SUM(H8:I8)</f>
        <v>30.409635125973452</v>
      </c>
      <c r="L8" s="10" t="str">
        <f>name!D4</f>
        <v>11 Corporate managers and directors</v>
      </c>
      <c r="M8" s="11">
        <v>37.994536278358325</v>
      </c>
      <c r="N8" s="11">
        <v>40.559339581769606</v>
      </c>
      <c r="O8" s="11">
        <v>41.267284443507442</v>
      </c>
      <c r="P8" s="11">
        <v>36.063271487897858</v>
      </c>
      <c r="Q8" s="11">
        <v>37.52141448066493</v>
      </c>
      <c r="R8" s="10"/>
      <c r="S8" s="11">
        <f>Q8-O8</f>
        <v>-3.7458699628425123</v>
      </c>
      <c r="T8" s="11">
        <f>'RD T1'!T7</f>
        <v>17.268180506162928</v>
      </c>
      <c r="U8" s="11">
        <f>SUM(S8:T8)</f>
        <v>13.522310543320415</v>
      </c>
      <c r="W8" s="10" t="str">
        <f>name!D4</f>
        <v>11 Corporate managers and directors</v>
      </c>
      <c r="X8" s="11">
        <v>15.756074880700895</v>
      </c>
      <c r="Y8" s="11">
        <v>19.921263525049667</v>
      </c>
      <c r="Z8" s="11">
        <v>20.5070493021929</v>
      </c>
      <c r="AA8" s="11">
        <v>20.533213434867413</v>
      </c>
      <c r="AB8" s="11">
        <v>24.427581091342816</v>
      </c>
      <c r="AC8" s="10"/>
      <c r="AD8" s="11">
        <f>AB8-Z8</f>
        <v>3.9205317891499156</v>
      </c>
      <c r="AE8" s="11">
        <f>'RD T1'!T36</f>
        <v>12.966792793503284</v>
      </c>
      <c r="AF8" s="11">
        <f>SUM(AD8:AE8)</f>
        <v>16.8873245826532</v>
      </c>
    </row>
    <row r="9" spans="1:32" x14ac:dyDescent="0.2">
      <c r="A9" s="10" t="str">
        <f>name!D5</f>
        <v>12 Other managers and proprietors</v>
      </c>
      <c r="B9" s="11">
        <v>26.392696401836986</v>
      </c>
      <c r="C9" s="11">
        <v>26.725344952732275</v>
      </c>
      <c r="D9" s="11">
        <v>26.848534372813166</v>
      </c>
      <c r="E9" s="11">
        <v>28.12312178752931</v>
      </c>
      <c r="F9" s="11">
        <v>31.659113168204794</v>
      </c>
      <c r="H9" s="11">
        <f t="shared" ref="H9:H32" si="2">F9-D9</f>
        <v>4.8105787953916277</v>
      </c>
      <c r="I9" s="11">
        <f>'RD T1'!E8</f>
        <v>16.323042905845561</v>
      </c>
      <c r="J9" s="11">
        <f>SUM(H9:I9)</f>
        <v>21.133621701237189</v>
      </c>
      <c r="L9" s="10" t="str">
        <f>name!D5</f>
        <v>12 Other managers and proprietors</v>
      </c>
      <c r="M9" s="11">
        <v>15.9864278784384</v>
      </c>
      <c r="N9" s="11">
        <v>15.047304730982498</v>
      </c>
      <c r="O9" s="11">
        <v>15.230204924162624</v>
      </c>
      <c r="P9" s="11">
        <v>17.301466869097307</v>
      </c>
      <c r="Q9" s="11">
        <v>19.39472547986291</v>
      </c>
      <c r="S9" s="11">
        <f t="shared" ref="S9:S32" si="3">Q9-O9</f>
        <v>4.1645205557002853</v>
      </c>
      <c r="T9" s="11">
        <f>'RD T1'!T8</f>
        <v>8.9998165193351944</v>
      </c>
      <c r="U9" s="11">
        <f>SUM(S9:T9)</f>
        <v>13.16433707503548</v>
      </c>
      <c r="W9" s="10" t="str">
        <f>name!D5</f>
        <v>12 Other managers and proprietors</v>
      </c>
      <c r="X9" s="11">
        <v>10.406268523398619</v>
      </c>
      <c r="Y9" s="11">
        <v>11.678040221749752</v>
      </c>
      <c r="Z9" s="11">
        <v>11.618329448650496</v>
      </c>
      <c r="AA9" s="11">
        <v>10.821654918432042</v>
      </c>
      <c r="AB9" s="11">
        <v>12.264387688341857</v>
      </c>
      <c r="AD9" s="11">
        <f t="shared" ref="AD9:AD32" si="4">AB9-Z9</f>
        <v>0.64605823969136189</v>
      </c>
      <c r="AE9" s="11">
        <f>'RD T1'!T37</f>
        <v>7.3232263865103624</v>
      </c>
      <c r="AF9" s="11">
        <f>SUM(AD9:AE9)</f>
        <v>7.9692846262017243</v>
      </c>
    </row>
    <row r="10" spans="1:32" x14ac:dyDescent="0.2">
      <c r="A10" s="10" t="str">
        <f>name!D6</f>
        <v>21 Science, research, engineering and technology professionals</v>
      </c>
      <c r="B10" s="11">
        <v>42.66356562283508</v>
      </c>
      <c r="C10" s="11">
        <v>46.628472855671312</v>
      </c>
      <c r="D10" s="11">
        <v>48.586388825446406</v>
      </c>
      <c r="E10" s="11">
        <v>59.834567378439267</v>
      </c>
      <c r="F10" s="11">
        <v>68.373096709044319</v>
      </c>
      <c r="G10" s="11"/>
      <c r="H10" s="11">
        <f t="shared" si="2"/>
        <v>19.786707883597913</v>
      </c>
      <c r="I10" s="11">
        <f>'RD T1'!E9</f>
        <v>22.946693008401883</v>
      </c>
      <c r="J10" s="11">
        <f t="shared" ref="J10:J32" si="5">SUM(H10:I10)</f>
        <v>42.733400891999793</v>
      </c>
      <c r="L10" s="10" t="str">
        <f>name!D6</f>
        <v>21 Science, research, engineering and technology professionals</v>
      </c>
      <c r="M10" s="11">
        <v>34.192838913266058</v>
      </c>
      <c r="N10" s="11">
        <v>37.562269773657562</v>
      </c>
      <c r="O10" s="11">
        <v>37.447510924831789</v>
      </c>
      <c r="P10" s="11">
        <v>44.720131805258482</v>
      </c>
      <c r="Q10" s="11">
        <v>49.776593491347256</v>
      </c>
      <c r="R10" s="11"/>
      <c r="S10" s="11">
        <f t="shared" si="3"/>
        <v>12.329082566515467</v>
      </c>
      <c r="T10" s="11">
        <f>'RD T1'!T9</f>
        <v>14.868357776428464</v>
      </c>
      <c r="U10" s="11">
        <f t="shared" ref="U10:U32" si="6">SUM(S10:T10)</f>
        <v>27.197440342943931</v>
      </c>
      <c r="W10" s="10" t="str">
        <f>name!D6</f>
        <v>21 Science, research, engineering and technology professionals</v>
      </c>
      <c r="X10" s="11">
        <v>8.4707267095689822</v>
      </c>
      <c r="Y10" s="11">
        <v>9.0662030820137378</v>
      </c>
      <c r="Z10" s="11">
        <v>11.138877900614595</v>
      </c>
      <c r="AA10" s="11">
        <v>15.114435573180787</v>
      </c>
      <c r="AB10" s="11">
        <v>18.596503217697141</v>
      </c>
      <c r="AC10" s="11"/>
      <c r="AD10" s="11">
        <f t="shared" si="4"/>
        <v>7.4576253170825453</v>
      </c>
      <c r="AE10" s="11">
        <f>'RD T1'!T38</f>
        <v>8.0783352319734245</v>
      </c>
      <c r="AF10" s="11">
        <f t="shared" ref="AF10:AF32" si="7">SUM(AD10:AE10)</f>
        <v>15.53596054905597</v>
      </c>
    </row>
    <row r="11" spans="1:32" x14ac:dyDescent="0.2">
      <c r="A11" s="10" t="str">
        <f>name!D7</f>
        <v>22 Health professionals</v>
      </c>
      <c r="B11" s="11">
        <v>28.347986203383591</v>
      </c>
      <c r="C11" s="11">
        <v>33.220183794367806</v>
      </c>
      <c r="D11" s="11">
        <v>32.26847871908187</v>
      </c>
      <c r="E11" s="11">
        <v>32.274841950000692</v>
      </c>
      <c r="F11" s="11">
        <v>35.468590438580172</v>
      </c>
      <c r="G11" s="11"/>
      <c r="H11" s="11">
        <f t="shared" si="2"/>
        <v>3.2001117194983024</v>
      </c>
      <c r="I11" s="11">
        <f>'RD T1'!E10</f>
        <v>17.807225977114609</v>
      </c>
      <c r="J11" s="11">
        <f t="shared" si="5"/>
        <v>21.007337696612911</v>
      </c>
      <c r="L11" s="10" t="str">
        <f>name!D7</f>
        <v>22 Health professionals</v>
      </c>
      <c r="M11" s="11">
        <v>7.9231334835565335</v>
      </c>
      <c r="N11" s="11">
        <v>8.5757740802245301</v>
      </c>
      <c r="O11" s="11">
        <v>8.4864361020543981</v>
      </c>
      <c r="P11" s="11">
        <v>8.6917397884227068</v>
      </c>
      <c r="Q11" s="11">
        <v>9.6657313145978954</v>
      </c>
      <c r="R11" s="11"/>
      <c r="S11" s="11">
        <f t="shared" si="3"/>
        <v>1.1792952125434972</v>
      </c>
      <c r="T11" s="11">
        <f>'RD T1'!T10</f>
        <v>3.4250830120100937</v>
      </c>
      <c r="U11" s="11">
        <f t="shared" si="6"/>
        <v>4.6043782245535905</v>
      </c>
      <c r="W11" s="10" t="str">
        <f>name!D7</f>
        <v>22 Health professionals</v>
      </c>
      <c r="X11" s="11">
        <v>20.424852719827047</v>
      </c>
      <c r="Y11" s="11">
        <v>24.64440971414329</v>
      </c>
      <c r="Z11" s="11">
        <v>23.782042617027479</v>
      </c>
      <c r="AA11" s="11">
        <v>23.583102161577983</v>
      </c>
      <c r="AB11" s="11">
        <v>25.80285912398228</v>
      </c>
      <c r="AC11" s="11"/>
      <c r="AD11" s="11">
        <f t="shared" si="4"/>
        <v>2.0208165069548016</v>
      </c>
      <c r="AE11" s="11">
        <f>'RD T1'!T39</f>
        <v>14.382142965104512</v>
      </c>
      <c r="AF11" s="11">
        <f t="shared" si="7"/>
        <v>16.402959472059315</v>
      </c>
    </row>
    <row r="12" spans="1:32" x14ac:dyDescent="0.2">
      <c r="A12" s="10" t="str">
        <f>name!D8</f>
        <v>23 Teaching and other educational professionals</v>
      </c>
      <c r="B12" s="11">
        <v>30.918373527944688</v>
      </c>
      <c r="C12" s="11">
        <v>34.25701858368101</v>
      </c>
      <c r="D12" s="11">
        <v>35.686573711639575</v>
      </c>
      <c r="E12" s="11">
        <v>34.597670615997053</v>
      </c>
      <c r="F12" s="11">
        <v>37.128735882165884</v>
      </c>
      <c r="G12" s="11"/>
      <c r="H12" s="11">
        <f t="shared" si="2"/>
        <v>1.4421621705263092</v>
      </c>
      <c r="I12" s="11">
        <f>'RD T1'!E11</f>
        <v>18.047350797028404</v>
      </c>
      <c r="J12" s="11">
        <f t="shared" si="5"/>
        <v>19.489512967554713</v>
      </c>
      <c r="L12" s="10" t="str">
        <f>name!D8</f>
        <v>23 Teaching and other educational professionals</v>
      </c>
      <c r="M12" s="11">
        <v>10.936042892883226</v>
      </c>
      <c r="N12" s="11">
        <v>10.581830287183367</v>
      </c>
      <c r="O12" s="11">
        <v>11.304236515830082</v>
      </c>
      <c r="P12" s="11">
        <v>11.33313256151269</v>
      </c>
      <c r="Q12" s="11">
        <v>12.050805474990616</v>
      </c>
      <c r="R12" s="11"/>
      <c r="S12" s="11">
        <f t="shared" si="3"/>
        <v>0.74656895916053401</v>
      </c>
      <c r="T12" s="11">
        <f>'RD T1'!T11</f>
        <v>4.8695206212945363</v>
      </c>
      <c r="U12" s="11">
        <f t="shared" si="6"/>
        <v>5.6160895804550703</v>
      </c>
      <c r="W12" s="10" t="str">
        <f>name!D8</f>
        <v>23 Teaching and other educational professionals</v>
      </c>
      <c r="X12" s="11">
        <v>19.98233063506148</v>
      </c>
      <c r="Y12" s="11">
        <v>23.675188296497652</v>
      </c>
      <c r="Z12" s="11">
        <v>24.382337195809487</v>
      </c>
      <c r="AA12" s="11">
        <v>23.264538054484316</v>
      </c>
      <c r="AB12" s="11">
        <v>25.077930407175288</v>
      </c>
      <c r="AC12" s="11"/>
      <c r="AD12" s="11">
        <f t="shared" si="4"/>
        <v>0.6955932113658001</v>
      </c>
      <c r="AE12" s="11">
        <f>'RD T1'!T40</f>
        <v>13.17783017573387</v>
      </c>
      <c r="AF12" s="11">
        <f t="shared" si="7"/>
        <v>13.87342338709967</v>
      </c>
    </row>
    <row r="13" spans="1:32" x14ac:dyDescent="0.2">
      <c r="A13" s="10" t="str">
        <f>name!D9</f>
        <v>24 Business, media and public service professionals</v>
      </c>
      <c r="B13" s="11">
        <v>40.713473035388098</v>
      </c>
      <c r="C13" s="11">
        <v>46.600959361948377</v>
      </c>
      <c r="D13" s="11">
        <v>50.438824178861658</v>
      </c>
      <c r="E13" s="11">
        <v>53.372843180348589</v>
      </c>
      <c r="F13" s="11">
        <v>60.161239726379243</v>
      </c>
      <c r="G13" s="11"/>
      <c r="H13" s="11">
        <f t="shared" si="2"/>
        <v>9.7224155475175849</v>
      </c>
      <c r="I13" s="11">
        <f>'RD T1'!E12</f>
        <v>26.371822075251522</v>
      </c>
      <c r="J13" s="11">
        <f t="shared" si="5"/>
        <v>36.094237622769107</v>
      </c>
      <c r="L13" s="10" t="str">
        <f>name!D9</f>
        <v>24 Business, media and public service professionals</v>
      </c>
      <c r="M13" s="11">
        <v>24.295497557249135</v>
      </c>
      <c r="N13" s="11">
        <v>26.31137055242424</v>
      </c>
      <c r="O13" s="11">
        <v>27.99269855204528</v>
      </c>
      <c r="P13" s="11">
        <v>29.976438618716877</v>
      </c>
      <c r="Q13" s="11">
        <v>32.770834628311619</v>
      </c>
      <c r="R13" s="11"/>
      <c r="S13" s="11">
        <f t="shared" si="3"/>
        <v>4.778136076266339</v>
      </c>
      <c r="T13" s="11">
        <f>'RD T1'!T12</f>
        <v>12.906009524127413</v>
      </c>
      <c r="U13" s="11">
        <f t="shared" si="6"/>
        <v>17.684145600393752</v>
      </c>
      <c r="W13" s="10" t="str">
        <f>name!D9</f>
        <v>24 Business, media and public service professionals</v>
      </c>
      <c r="X13" s="11">
        <v>16.417975478138924</v>
      </c>
      <c r="Y13" s="11">
        <v>20.289588809524105</v>
      </c>
      <c r="Z13" s="11">
        <v>22.446125626816389</v>
      </c>
      <c r="AA13" s="11">
        <v>23.396404561631709</v>
      </c>
      <c r="AB13" s="11">
        <v>27.390405098067617</v>
      </c>
      <c r="AC13" s="11"/>
      <c r="AD13" s="11">
        <f t="shared" si="4"/>
        <v>4.9442794712512281</v>
      </c>
      <c r="AE13" s="11">
        <f>'RD T1'!T41</f>
        <v>13.465812551124108</v>
      </c>
      <c r="AF13" s="11">
        <f t="shared" si="7"/>
        <v>18.410092022375338</v>
      </c>
    </row>
    <row r="14" spans="1:32" x14ac:dyDescent="0.2">
      <c r="A14" s="10" t="str">
        <f>name!D10</f>
        <v>31 Science, engineering and technology associate professionals</v>
      </c>
      <c r="B14" s="11">
        <v>12.406178691914709</v>
      </c>
      <c r="C14" s="11">
        <v>14.155734308289722</v>
      </c>
      <c r="D14" s="11">
        <v>15.425944574613901</v>
      </c>
      <c r="E14" s="11">
        <v>14.624304305411288</v>
      </c>
      <c r="F14" s="11">
        <v>15.970931864640916</v>
      </c>
      <c r="G14" s="11"/>
      <c r="H14" s="11">
        <f t="shared" si="2"/>
        <v>0.54498729002701474</v>
      </c>
      <c r="I14" s="11">
        <f>'RD T1'!E13</f>
        <v>6.1914545552795461</v>
      </c>
      <c r="J14" s="11">
        <f t="shared" si="5"/>
        <v>6.7364418453065609</v>
      </c>
      <c r="L14" s="10" t="str">
        <f>name!D10</f>
        <v>31 Science, engineering and technology associate professionals</v>
      </c>
      <c r="M14" s="11">
        <v>8.9075160625469874</v>
      </c>
      <c r="N14" s="11">
        <v>10.504882103153312</v>
      </c>
      <c r="O14" s="11">
        <v>10.988225940780849</v>
      </c>
      <c r="P14" s="11">
        <v>9.8680227048114393</v>
      </c>
      <c r="Q14" s="11">
        <v>10.276230470732052</v>
      </c>
      <c r="R14" s="11"/>
      <c r="S14" s="11">
        <f t="shared" si="3"/>
        <v>-0.71199547004879626</v>
      </c>
      <c r="T14" s="11">
        <f>'RD T1'!T13</f>
        <v>3.6626865441721121</v>
      </c>
      <c r="U14" s="11">
        <f t="shared" si="6"/>
        <v>2.9506910741233159</v>
      </c>
      <c r="W14" s="10" t="str">
        <f>name!D10</f>
        <v>31 Science, engineering and technology associate professionals</v>
      </c>
      <c r="X14" s="11">
        <v>3.4986626293677174</v>
      </c>
      <c r="Y14" s="11">
        <v>3.6508522051363923</v>
      </c>
      <c r="Z14" s="11">
        <v>4.4377186338330494</v>
      </c>
      <c r="AA14" s="11">
        <v>4.7562816005998414</v>
      </c>
      <c r="AB14" s="11">
        <v>5.6947013939088702</v>
      </c>
      <c r="AC14" s="11"/>
      <c r="AD14" s="11">
        <f t="shared" si="4"/>
        <v>1.2569827600758208</v>
      </c>
      <c r="AE14" s="11">
        <f>'RD T1'!T42</f>
        <v>2.5287680111074344</v>
      </c>
      <c r="AF14" s="11">
        <f t="shared" si="7"/>
        <v>3.7857507711832552</v>
      </c>
    </row>
    <row r="15" spans="1:32" x14ac:dyDescent="0.2">
      <c r="A15" s="10" t="str">
        <f>name!D11</f>
        <v>32 Health and social care associate professionals</v>
      </c>
      <c r="B15" s="11">
        <v>12.117417201787887</v>
      </c>
      <c r="C15" s="11">
        <v>13.960427649955504</v>
      </c>
      <c r="D15" s="11">
        <v>14.021910641117689</v>
      </c>
      <c r="E15" s="11">
        <v>22.180927105467486</v>
      </c>
      <c r="F15" s="11">
        <v>26.681421733935881</v>
      </c>
      <c r="G15" s="11"/>
      <c r="H15" s="11">
        <f t="shared" si="2"/>
        <v>12.659511092818192</v>
      </c>
      <c r="I15" s="11">
        <f>'RD T1'!E14</f>
        <v>13.605814735133574</v>
      </c>
      <c r="J15" s="11">
        <f t="shared" si="5"/>
        <v>26.265325827951767</v>
      </c>
      <c r="L15" s="10" t="str">
        <f>name!D11</f>
        <v>32 Health and social care associate professionals</v>
      </c>
      <c r="M15" s="11">
        <v>2.4967012804386104</v>
      </c>
      <c r="N15" s="11">
        <v>2.3772709339295601</v>
      </c>
      <c r="O15" s="11">
        <v>2.4621991113478541</v>
      </c>
      <c r="P15" s="11">
        <v>3.3130544592091282</v>
      </c>
      <c r="Q15" s="11">
        <v>3.7748884823995597</v>
      </c>
      <c r="R15" s="11"/>
      <c r="S15" s="11">
        <f t="shared" si="3"/>
        <v>1.3126893710517056</v>
      </c>
      <c r="T15" s="11">
        <f>'RD T1'!T14</f>
        <v>1.6077627043323299</v>
      </c>
      <c r="U15" s="11">
        <f t="shared" si="6"/>
        <v>2.9204520753840355</v>
      </c>
      <c r="W15" s="10" t="str">
        <f>name!D11</f>
        <v>32 Health and social care associate professionals</v>
      </c>
      <c r="X15" s="11">
        <v>9.6207159213492783</v>
      </c>
      <c r="Y15" s="11">
        <v>11.583156716025943</v>
      </c>
      <c r="Z15" s="11">
        <v>11.559711529769837</v>
      </c>
      <c r="AA15" s="11">
        <v>18.867872646258363</v>
      </c>
      <c r="AB15" s="11">
        <v>22.90653325153632</v>
      </c>
      <c r="AC15" s="11"/>
      <c r="AD15" s="11">
        <f t="shared" si="4"/>
        <v>11.346821721766483</v>
      </c>
      <c r="AE15" s="11">
        <f>'RD T1'!T43</f>
        <v>11.998052030801245</v>
      </c>
      <c r="AF15" s="11">
        <f t="shared" si="7"/>
        <v>23.344873752567729</v>
      </c>
    </row>
    <row r="16" spans="1:32" x14ac:dyDescent="0.2">
      <c r="A16" s="10" t="str">
        <f>name!D12</f>
        <v>33 Protective service occupations</v>
      </c>
      <c r="B16" s="11">
        <v>9.249982337496709</v>
      </c>
      <c r="C16" s="11">
        <v>9.3776839291994776</v>
      </c>
      <c r="D16" s="11">
        <v>10.09282150782068</v>
      </c>
      <c r="E16" s="11">
        <v>8.9445470701776699</v>
      </c>
      <c r="F16" s="11">
        <v>9.9786764571595175</v>
      </c>
      <c r="G16" s="11"/>
      <c r="H16" s="11">
        <f t="shared" si="2"/>
        <v>-0.11414505066116298</v>
      </c>
      <c r="I16" s="11">
        <f>'RD T1'!E15</f>
        <v>3.3516431094742232</v>
      </c>
      <c r="J16" s="11">
        <f t="shared" si="5"/>
        <v>3.2374980588130602</v>
      </c>
      <c r="L16" s="10" t="str">
        <f>name!D12</f>
        <v>33 Protective service occupations</v>
      </c>
      <c r="M16" s="11">
        <v>6.8050944804834916</v>
      </c>
      <c r="N16" s="11">
        <v>6.6604677397699898</v>
      </c>
      <c r="O16" s="11">
        <v>7.0236002644625009</v>
      </c>
      <c r="P16" s="11">
        <v>6.023508783598726</v>
      </c>
      <c r="Q16" s="11">
        <v>5.9826638165596284</v>
      </c>
      <c r="R16" s="11"/>
      <c r="S16" s="11">
        <f t="shared" si="3"/>
        <v>-1.0409364479028724</v>
      </c>
      <c r="T16" s="11">
        <f>'RD T1'!T15</f>
        <v>1.704184762010712</v>
      </c>
      <c r="U16" s="11">
        <f t="shared" si="6"/>
        <v>0.66324831410783958</v>
      </c>
      <c r="W16" s="10" t="str">
        <f>name!D12</f>
        <v>33 Protective service occupations</v>
      </c>
      <c r="X16" s="11">
        <v>2.4448878570132275</v>
      </c>
      <c r="Y16" s="11">
        <v>2.7172161894294824</v>
      </c>
      <c r="Z16" s="11">
        <v>3.0692212433582022</v>
      </c>
      <c r="AA16" s="11">
        <v>2.9210382865789519</v>
      </c>
      <c r="AB16" s="11">
        <v>3.9960126405998855</v>
      </c>
      <c r="AC16" s="11"/>
      <c r="AD16" s="11">
        <f t="shared" si="4"/>
        <v>0.92679139724168325</v>
      </c>
      <c r="AE16" s="11">
        <f>'RD T1'!T44</f>
        <v>1.6474583474635116</v>
      </c>
      <c r="AF16" s="11">
        <f t="shared" si="7"/>
        <v>2.5742497447051949</v>
      </c>
    </row>
    <row r="17" spans="1:32" x14ac:dyDescent="0.2">
      <c r="A17" s="10" t="str">
        <f>name!D13</f>
        <v>34 Culture, media and sports occupations</v>
      </c>
      <c r="B17" s="11">
        <v>14.819369640176966</v>
      </c>
      <c r="C17" s="11">
        <v>14.161565903825032</v>
      </c>
      <c r="D17" s="11">
        <v>17.292090237437854</v>
      </c>
      <c r="E17" s="11">
        <v>15.091827595468498</v>
      </c>
      <c r="F17" s="11">
        <v>16.306237262241776</v>
      </c>
      <c r="G17" s="11"/>
      <c r="H17" s="11">
        <f t="shared" si="2"/>
        <v>-0.98585297519607806</v>
      </c>
      <c r="I17" s="11">
        <f>'RD T1'!E16</f>
        <v>7.2520485526985716</v>
      </c>
      <c r="J17" s="11">
        <f t="shared" si="5"/>
        <v>6.2661955775024936</v>
      </c>
      <c r="L17" s="10" t="str">
        <f>name!D13</f>
        <v>34 Culture, media and sports occupations</v>
      </c>
      <c r="M17" s="11">
        <v>8.192660658550837</v>
      </c>
      <c r="N17" s="11">
        <v>8.2861857326086739</v>
      </c>
      <c r="O17" s="11">
        <v>9.1608583786378599</v>
      </c>
      <c r="P17" s="11">
        <v>7.9801243131545379</v>
      </c>
      <c r="Q17" s="11">
        <v>8.6418937040878188</v>
      </c>
      <c r="R17" s="11"/>
      <c r="S17" s="11">
        <f t="shared" si="3"/>
        <v>-0.51896467455004114</v>
      </c>
      <c r="T17" s="11">
        <f>'RD T1'!T16</f>
        <v>3.3506008180578566</v>
      </c>
      <c r="U17" s="11">
        <f t="shared" si="6"/>
        <v>2.8316361435078155</v>
      </c>
      <c r="W17" s="10" t="str">
        <f>name!D13</f>
        <v>34 Culture, media and sports occupations</v>
      </c>
      <c r="X17" s="11">
        <v>6.6267089816261153</v>
      </c>
      <c r="Y17" s="11">
        <v>5.8753801712163476</v>
      </c>
      <c r="Z17" s="11">
        <v>8.131231858800005</v>
      </c>
      <c r="AA17" s="11">
        <v>7.1117032823139406</v>
      </c>
      <c r="AB17" s="11">
        <v>7.6643435581539672</v>
      </c>
      <c r="AC17" s="11"/>
      <c r="AD17" s="11">
        <f t="shared" si="4"/>
        <v>-0.46688830064603781</v>
      </c>
      <c r="AE17" s="11">
        <f>'RD T1'!T45</f>
        <v>3.9014477346407168</v>
      </c>
      <c r="AF17" s="11">
        <f t="shared" si="7"/>
        <v>3.434559433994679</v>
      </c>
    </row>
    <row r="18" spans="1:32" x14ac:dyDescent="0.2">
      <c r="A18" s="10" t="str">
        <f>name!D14</f>
        <v>35 Business and public service associate professionals</v>
      </c>
      <c r="B18" s="11">
        <v>46.181917512520592</v>
      </c>
      <c r="C18" s="11">
        <v>48.103785000029035</v>
      </c>
      <c r="D18" s="11">
        <v>49.429396995875727</v>
      </c>
      <c r="E18" s="11">
        <v>50.463297150040972</v>
      </c>
      <c r="F18" s="11">
        <v>53.785714943283118</v>
      </c>
      <c r="G18" s="11"/>
      <c r="H18" s="11">
        <f t="shared" si="2"/>
        <v>4.3563179474073905</v>
      </c>
      <c r="I18" s="11">
        <f>'RD T1'!E17</f>
        <v>23.75293086468967</v>
      </c>
      <c r="J18" s="11">
        <f t="shared" si="5"/>
        <v>28.109248812097061</v>
      </c>
      <c r="L18" s="10" t="str">
        <f>name!D14</f>
        <v>35 Business and public service associate professionals</v>
      </c>
      <c r="M18" s="11">
        <v>25.098729838579661</v>
      </c>
      <c r="N18" s="11">
        <v>24.910555244845568</v>
      </c>
      <c r="O18" s="11">
        <v>25.854706693354714</v>
      </c>
      <c r="P18" s="11">
        <v>26.064896761237399</v>
      </c>
      <c r="Q18" s="11">
        <v>26.652441226138198</v>
      </c>
      <c r="R18" s="11"/>
      <c r="S18" s="11">
        <f t="shared" si="3"/>
        <v>0.79773453278348327</v>
      </c>
      <c r="T18" s="11">
        <f>'RD T1'!T17</f>
        <v>10.129107886091873</v>
      </c>
      <c r="U18" s="11">
        <f t="shared" si="6"/>
        <v>10.926842418875356</v>
      </c>
      <c r="W18" s="10" t="str">
        <f>name!D14</f>
        <v>35 Business and public service associate professionals</v>
      </c>
      <c r="X18" s="11">
        <v>21.083187673940976</v>
      </c>
      <c r="Y18" s="11">
        <v>23.19322975518347</v>
      </c>
      <c r="Z18" s="11">
        <v>23.574690302520935</v>
      </c>
      <c r="AA18" s="11">
        <v>24.398400388803587</v>
      </c>
      <c r="AB18" s="11">
        <v>27.133273717144924</v>
      </c>
      <c r="AC18" s="11"/>
      <c r="AD18" s="11">
        <f t="shared" si="4"/>
        <v>3.558583414623989</v>
      </c>
      <c r="AE18" s="11">
        <f>'RD T1'!T46</f>
        <v>13.623822978597795</v>
      </c>
      <c r="AF18" s="11">
        <f t="shared" si="7"/>
        <v>17.182406393221783</v>
      </c>
    </row>
    <row r="19" spans="1:32" x14ac:dyDescent="0.2">
      <c r="A19" s="10" t="str">
        <f>name!D15</f>
        <v>41 Administrative occupations</v>
      </c>
      <c r="B19" s="11">
        <v>68.589257602043872</v>
      </c>
      <c r="C19" s="11">
        <v>65.53998612569319</v>
      </c>
      <c r="D19" s="11">
        <v>66.688446091991509</v>
      </c>
      <c r="E19" s="11">
        <v>69.360499116925496</v>
      </c>
      <c r="F19" s="11">
        <v>66.902944290042711</v>
      </c>
      <c r="G19" s="11"/>
      <c r="H19" s="11">
        <f t="shared" si="2"/>
        <v>0.21449819805120285</v>
      </c>
      <c r="I19" s="11">
        <f>'RD T1'!E18</f>
        <v>34.601534879843229</v>
      </c>
      <c r="J19" s="11">
        <f t="shared" si="5"/>
        <v>34.816033077894431</v>
      </c>
      <c r="L19" s="10" t="str">
        <f>name!D15</f>
        <v>41 Administrative occupations</v>
      </c>
      <c r="M19" s="11">
        <v>18.053507548076173</v>
      </c>
      <c r="N19" s="11">
        <v>16.046746407289863</v>
      </c>
      <c r="O19" s="11">
        <v>18.924968566964157</v>
      </c>
      <c r="P19" s="11">
        <v>20.371783818721386</v>
      </c>
      <c r="Q19" s="11">
        <v>22.356920843880925</v>
      </c>
      <c r="R19" s="11"/>
      <c r="S19" s="11">
        <f t="shared" si="3"/>
        <v>3.4319522769167676</v>
      </c>
      <c r="T19" s="11">
        <f>'RD T1'!T18</f>
        <v>7.7517216319595716</v>
      </c>
      <c r="U19" s="11">
        <f t="shared" si="6"/>
        <v>11.18367390887634</v>
      </c>
      <c r="W19" s="10" t="str">
        <f>name!D15</f>
        <v>41 Administrative occupations</v>
      </c>
      <c r="X19" s="11">
        <v>50.535750053967654</v>
      </c>
      <c r="Y19" s="11">
        <v>49.493239718403373</v>
      </c>
      <c r="Z19" s="11">
        <v>47.763477525027341</v>
      </c>
      <c r="AA19" s="11">
        <v>48.988715298204085</v>
      </c>
      <c r="AB19" s="11">
        <v>44.546023446161861</v>
      </c>
      <c r="AC19" s="11"/>
      <c r="AD19" s="11">
        <f t="shared" si="4"/>
        <v>-3.2174540788654795</v>
      </c>
      <c r="AE19" s="11">
        <f>'RD T1'!T47</f>
        <v>26.849813247883663</v>
      </c>
      <c r="AF19" s="11">
        <f t="shared" si="7"/>
        <v>23.632359169018184</v>
      </c>
    </row>
    <row r="20" spans="1:32" x14ac:dyDescent="0.2">
      <c r="A20" s="10" t="str">
        <f>name!D16</f>
        <v>42 Secretarial and related occupations</v>
      </c>
      <c r="B20" s="11">
        <v>19.401922393201925</v>
      </c>
      <c r="C20" s="11">
        <v>17.772030077417512</v>
      </c>
      <c r="D20" s="11">
        <v>17.095121737711242</v>
      </c>
      <c r="E20" s="11">
        <v>15.861474647107746</v>
      </c>
      <c r="F20" s="11">
        <v>11.164578741488784</v>
      </c>
      <c r="G20" s="11"/>
      <c r="H20" s="11">
        <f t="shared" si="2"/>
        <v>-5.9305429962224583</v>
      </c>
      <c r="I20" s="11">
        <f>'RD T1'!E19</f>
        <v>7.6913944376344991</v>
      </c>
      <c r="J20" s="11">
        <f t="shared" si="5"/>
        <v>1.7608514414120409</v>
      </c>
      <c r="L20" s="10" t="str">
        <f>name!D16</f>
        <v>42 Secretarial and related occupations</v>
      </c>
      <c r="M20" s="11">
        <v>1.1544296535525937</v>
      </c>
      <c r="N20" s="11">
        <v>0.82364196572666137</v>
      </c>
      <c r="O20" s="11">
        <v>0.81504922912500399</v>
      </c>
      <c r="P20" s="11">
        <v>0.75380003418785624</v>
      </c>
      <c r="Q20" s="11">
        <v>0.87517853027661052</v>
      </c>
      <c r="R20" s="11"/>
      <c r="S20" s="11">
        <f t="shared" si="3"/>
        <v>6.0129301151606529E-2</v>
      </c>
      <c r="T20" s="11">
        <f>'RD T1'!T19</f>
        <v>0.25864912588057209</v>
      </c>
      <c r="U20" s="11">
        <f t="shared" si="6"/>
        <v>0.31877842703217862</v>
      </c>
      <c r="W20" s="10" t="str">
        <f>name!D16</f>
        <v>42 Secretarial and related occupations</v>
      </c>
      <c r="X20" s="11">
        <v>18.247492739649338</v>
      </c>
      <c r="Y20" s="11">
        <v>16.948388111690861</v>
      </c>
      <c r="Z20" s="11">
        <v>16.280072508586251</v>
      </c>
      <c r="AA20" s="11">
        <v>15.107674612919888</v>
      </c>
      <c r="AB20" s="11">
        <v>10.28940021121217</v>
      </c>
      <c r="AC20" s="11"/>
      <c r="AD20" s="11">
        <f t="shared" si="4"/>
        <v>-5.9906722973740809</v>
      </c>
      <c r="AE20" s="11">
        <f>'RD T1'!T48</f>
        <v>7.4327453117539264</v>
      </c>
      <c r="AF20" s="11">
        <f t="shared" si="7"/>
        <v>1.4420730143798455</v>
      </c>
    </row>
    <row r="21" spans="1:32" x14ac:dyDescent="0.2">
      <c r="A21" s="10" t="str">
        <f>name!D17</f>
        <v>51 Skilled agricultural and related trades</v>
      </c>
      <c r="B21" s="11">
        <v>14.462349259875163</v>
      </c>
      <c r="C21" s="11">
        <v>14.454182878567803</v>
      </c>
      <c r="D21" s="11">
        <v>8.4312586598213173</v>
      </c>
      <c r="E21" s="11">
        <v>8.4616074443644482</v>
      </c>
      <c r="F21" s="11">
        <v>9.5235913155864829</v>
      </c>
      <c r="G21" s="11"/>
      <c r="H21" s="11">
        <f t="shared" si="2"/>
        <v>1.0923326557651656</v>
      </c>
      <c r="I21" s="11">
        <f>'RD T1'!E20</f>
        <v>4.915545643861023</v>
      </c>
      <c r="J21" s="11">
        <f t="shared" si="5"/>
        <v>6.0078782996261886</v>
      </c>
      <c r="L21" s="10" t="str">
        <f>name!D17</f>
        <v>51 Skilled agricultural and related trades</v>
      </c>
      <c r="M21" s="11">
        <v>12.405814400457137</v>
      </c>
      <c r="N21" s="11">
        <v>11.911632519266782</v>
      </c>
      <c r="O21" s="11">
        <v>6.3707843126718045</v>
      </c>
      <c r="P21" s="11">
        <v>6.3119631851883753</v>
      </c>
      <c r="Q21" s="11">
        <v>6.9590070317733961</v>
      </c>
      <c r="R21" s="11"/>
      <c r="S21" s="11">
        <f t="shared" si="3"/>
        <v>0.58822271910159163</v>
      </c>
      <c r="T21" s="11">
        <f>'RD T1'!T20</f>
        <v>3.3675359763426398</v>
      </c>
      <c r="U21" s="11">
        <f t="shared" si="6"/>
        <v>3.9557586954442314</v>
      </c>
      <c r="W21" s="10" t="str">
        <f>name!D17</f>
        <v>51 Skilled agricultural and related trades</v>
      </c>
      <c r="X21" s="11">
        <v>2.0565348594180346</v>
      </c>
      <c r="Y21" s="11">
        <v>2.5425503593010523</v>
      </c>
      <c r="Z21" s="11">
        <v>2.0604743471495102</v>
      </c>
      <c r="AA21" s="11">
        <v>2.149644259176072</v>
      </c>
      <c r="AB21" s="11">
        <v>2.5645842838130779</v>
      </c>
      <c r="AC21" s="11"/>
      <c r="AD21" s="11">
        <f t="shared" si="4"/>
        <v>0.50410993666356774</v>
      </c>
      <c r="AE21" s="11">
        <f>'RD T1'!T49</f>
        <v>1.5480096675183821</v>
      </c>
      <c r="AF21" s="11">
        <f t="shared" si="7"/>
        <v>2.0521196041819501</v>
      </c>
    </row>
    <row r="22" spans="1:32" x14ac:dyDescent="0.2">
      <c r="A22" s="10" t="str">
        <f>name!D18</f>
        <v>52 Skilled metal, electrical and electronic trades</v>
      </c>
      <c r="B22" s="11">
        <v>30.3499569999728</v>
      </c>
      <c r="C22" s="11">
        <v>28.364462153759945</v>
      </c>
      <c r="D22" s="11">
        <v>24.612765483908664</v>
      </c>
      <c r="E22" s="11">
        <v>24.949794298040096</v>
      </c>
      <c r="F22" s="11">
        <v>23.901556369635262</v>
      </c>
      <c r="G22" s="11"/>
      <c r="H22" s="11">
        <f t="shared" si="2"/>
        <v>-0.71120911427340161</v>
      </c>
      <c r="I22" s="11">
        <f>'RD T1'!E21</f>
        <v>9.3431809485317565</v>
      </c>
      <c r="J22" s="11">
        <f t="shared" si="5"/>
        <v>8.6319718342583549</v>
      </c>
      <c r="L22" s="10" t="str">
        <f>name!D18</f>
        <v>52 Skilled metal, electrical and electronic trades</v>
      </c>
      <c r="M22" s="11">
        <v>29.792845620860994</v>
      </c>
      <c r="N22" s="11">
        <v>27.506410291174365</v>
      </c>
      <c r="O22" s="11">
        <v>23.962053785694028</v>
      </c>
      <c r="P22" s="11">
        <v>23.795512284206897</v>
      </c>
      <c r="Q22" s="11">
        <v>22.51602479569716</v>
      </c>
      <c r="R22" s="11"/>
      <c r="S22" s="11">
        <f t="shared" si="3"/>
        <v>-1.4460289899968686</v>
      </c>
      <c r="T22" s="11">
        <f>'RD T1'!T21</f>
        <v>8.6733262838458831</v>
      </c>
      <c r="U22" s="11">
        <f t="shared" si="6"/>
        <v>7.2272972938490145</v>
      </c>
      <c r="W22" s="10" t="str">
        <f>name!D18</f>
        <v>52 Skilled metal, electrical and electronic trades</v>
      </c>
      <c r="X22" s="11">
        <v>0.55711137911178965</v>
      </c>
      <c r="Y22" s="11">
        <v>0.85805186258555866</v>
      </c>
      <c r="Z22" s="11">
        <v>0.65071169821466091</v>
      </c>
      <c r="AA22" s="11">
        <v>1.1542820138332004</v>
      </c>
      <c r="AB22" s="11">
        <v>1.3855315739381024</v>
      </c>
      <c r="AC22" s="11"/>
      <c r="AD22" s="11">
        <f t="shared" si="4"/>
        <v>0.73481987572344154</v>
      </c>
      <c r="AE22" s="11">
        <f>'RD T1'!T50</f>
        <v>0.66985466468587429</v>
      </c>
      <c r="AF22" s="11">
        <f t="shared" si="7"/>
        <v>1.4046745404093159</v>
      </c>
    </row>
    <row r="23" spans="1:32" x14ac:dyDescent="0.2">
      <c r="A23" s="10" t="str">
        <f>name!D19</f>
        <v>53 Skilled construction and building trades</v>
      </c>
      <c r="B23" s="11">
        <v>24.584987880672053</v>
      </c>
      <c r="C23" s="11">
        <v>20.296231427920073</v>
      </c>
      <c r="D23" s="11">
        <v>19.410769590952587</v>
      </c>
      <c r="E23" s="11">
        <v>19.525251545374381</v>
      </c>
      <c r="F23" s="11">
        <v>17.310269477167427</v>
      </c>
      <c r="G23" s="11"/>
      <c r="H23" s="11">
        <f t="shared" si="2"/>
        <v>-2.1005001137851593</v>
      </c>
      <c r="I23" s="11">
        <f>'RD T1'!E22</f>
        <v>7.9479410926017806</v>
      </c>
      <c r="J23" s="11">
        <f t="shared" si="5"/>
        <v>5.8474409788166213</v>
      </c>
      <c r="L23" s="10" t="str">
        <f>name!D19</f>
        <v>53 Skilled construction and building trades</v>
      </c>
      <c r="M23" s="11">
        <v>24.293502752186278</v>
      </c>
      <c r="N23" s="11">
        <v>19.90298218393594</v>
      </c>
      <c r="O23" s="11">
        <v>18.895943475555494</v>
      </c>
      <c r="P23" s="11">
        <v>19.18628898559659</v>
      </c>
      <c r="Q23" s="11">
        <v>16.911993714474821</v>
      </c>
      <c r="R23" s="11"/>
      <c r="S23" s="11">
        <f t="shared" si="3"/>
        <v>-1.9839497610806731</v>
      </c>
      <c r="T23" s="11">
        <f>'RD T1'!T22</f>
        <v>7.7536581273282525</v>
      </c>
      <c r="U23" s="11">
        <f t="shared" si="6"/>
        <v>5.7697083662475794</v>
      </c>
      <c r="W23" s="10" t="str">
        <f>name!D19</f>
        <v>53 Skilled construction and building trades</v>
      </c>
      <c r="X23" s="11">
        <v>0.29148512848574148</v>
      </c>
      <c r="Y23" s="11">
        <v>0.39324924398416877</v>
      </c>
      <c r="Z23" s="11">
        <v>0.5148261153970729</v>
      </c>
      <c r="AA23" s="11">
        <v>0.3389625597777941</v>
      </c>
      <c r="AB23" s="11">
        <v>0.39827576269261727</v>
      </c>
      <c r="AC23" s="11"/>
      <c r="AD23" s="11">
        <f t="shared" si="4"/>
        <v>-0.11655035270445563</v>
      </c>
      <c r="AE23" s="11">
        <f>'RD T1'!T51</f>
        <v>0.19428296527352815</v>
      </c>
      <c r="AF23" s="11">
        <f t="shared" si="7"/>
        <v>7.7732612569072518E-2</v>
      </c>
    </row>
    <row r="24" spans="1:32" x14ac:dyDescent="0.2">
      <c r="A24" s="10" t="str">
        <f>name!D20</f>
        <v>54 Textiles, printing and other skilled trades</v>
      </c>
      <c r="B24" s="11">
        <v>20.305947675281526</v>
      </c>
      <c r="C24" s="11">
        <v>17.25710184534211</v>
      </c>
      <c r="D24" s="11">
        <v>16.576134025436914</v>
      </c>
      <c r="E24" s="11">
        <v>17.819764507165228</v>
      </c>
      <c r="F24" s="11">
        <v>18.285544109381902</v>
      </c>
      <c r="G24" s="11"/>
      <c r="H24" s="11">
        <f t="shared" si="2"/>
        <v>1.7094100839449879</v>
      </c>
      <c r="I24" s="11">
        <f>'RD T1'!E23</f>
        <v>7.6447213123906179</v>
      </c>
      <c r="J24" s="11">
        <f t="shared" si="5"/>
        <v>9.3541313963356068</v>
      </c>
      <c r="L24" s="10" t="str">
        <f>name!D20</f>
        <v>54 Textiles, printing and other skilled trades</v>
      </c>
      <c r="M24" s="11">
        <v>12.96530359088138</v>
      </c>
      <c r="N24" s="11">
        <v>10.437674004846171</v>
      </c>
      <c r="O24" s="11">
        <v>9.5637071098990081</v>
      </c>
      <c r="P24" s="11">
        <v>10.492209604203767</v>
      </c>
      <c r="Q24" s="11">
        <v>10.611048994673249</v>
      </c>
      <c r="R24" s="11"/>
      <c r="S24" s="11">
        <f t="shared" si="3"/>
        <v>1.0473418847742408</v>
      </c>
      <c r="T24" s="11">
        <f>'RD T1'!T23</f>
        <v>3.3726128602870173</v>
      </c>
      <c r="U24" s="11">
        <f t="shared" si="6"/>
        <v>4.4199547450612577</v>
      </c>
      <c r="W24" s="10" t="str">
        <f>name!D20</f>
        <v>54 Textiles, printing and other skilled trades</v>
      </c>
      <c r="X24" s="11">
        <v>7.3406440844001581</v>
      </c>
      <c r="Y24" s="11">
        <v>6.8194278404959165</v>
      </c>
      <c r="Z24" s="11">
        <v>7.012426915537918</v>
      </c>
      <c r="AA24" s="11">
        <v>7.3275549029614515</v>
      </c>
      <c r="AB24" s="11">
        <v>7.6744951147086491</v>
      </c>
      <c r="AC24" s="11"/>
      <c r="AD24" s="11">
        <f t="shared" si="4"/>
        <v>0.66206819917073112</v>
      </c>
      <c r="AE24" s="11">
        <f>'RD T1'!T52</f>
        <v>4.272108452103601</v>
      </c>
      <c r="AF24" s="11">
        <f t="shared" si="7"/>
        <v>4.9341766512743321</v>
      </c>
    </row>
    <row r="25" spans="1:32" x14ac:dyDescent="0.2">
      <c r="A25" s="10" t="str">
        <f>name!D21</f>
        <v>61 Caring personal service occupations</v>
      </c>
      <c r="B25" s="11">
        <v>57.585262299123023</v>
      </c>
      <c r="C25" s="11">
        <v>60.922097086766648</v>
      </c>
      <c r="D25" s="11">
        <v>58.624701268433874</v>
      </c>
      <c r="E25" s="11">
        <v>61.445103699455053</v>
      </c>
      <c r="F25" s="11">
        <v>68.043505699373128</v>
      </c>
      <c r="G25" s="11"/>
      <c r="H25" s="11">
        <f t="shared" si="2"/>
        <v>9.4188044309392538</v>
      </c>
      <c r="I25" s="11">
        <f>'RD T1'!E24</f>
        <v>36.126000126393087</v>
      </c>
      <c r="J25" s="11">
        <f t="shared" si="5"/>
        <v>45.544804557332341</v>
      </c>
      <c r="L25" s="10" t="str">
        <f>name!D21</f>
        <v>61 Caring personal service occupations</v>
      </c>
      <c r="M25" s="11">
        <v>9.1972693816767741</v>
      </c>
      <c r="N25" s="11">
        <v>8.676183304641766</v>
      </c>
      <c r="O25" s="11">
        <v>8.2244650303791538</v>
      </c>
      <c r="P25" s="11">
        <v>10.011196501475974</v>
      </c>
      <c r="Q25" s="11">
        <v>11.982584000362021</v>
      </c>
      <c r="R25" s="11"/>
      <c r="S25" s="11">
        <f t="shared" si="3"/>
        <v>3.758118969982867</v>
      </c>
      <c r="T25" s="11">
        <f>'RD T1'!T24</f>
        <v>4.6996706264615717</v>
      </c>
      <c r="U25" s="11">
        <f t="shared" si="6"/>
        <v>8.4577895964444387</v>
      </c>
      <c r="W25" s="10" t="str">
        <f>name!D21</f>
        <v>61 Caring personal service occupations</v>
      </c>
      <c r="X25" s="11">
        <v>48.38799291744624</v>
      </c>
      <c r="Y25" s="11">
        <v>52.245913782124873</v>
      </c>
      <c r="Z25" s="11">
        <v>50.400236238054717</v>
      </c>
      <c r="AA25" s="11">
        <v>51.433907197979075</v>
      </c>
      <c r="AB25" s="11">
        <v>56.060921699011153</v>
      </c>
      <c r="AC25" s="11"/>
      <c r="AD25" s="11">
        <f t="shared" si="4"/>
        <v>5.6606854609564365</v>
      </c>
      <c r="AE25" s="11">
        <f>'RD T1'!T53</f>
        <v>31.426329499931512</v>
      </c>
      <c r="AF25" s="11">
        <f t="shared" si="7"/>
        <v>37.087014960887949</v>
      </c>
    </row>
    <row r="26" spans="1:32" x14ac:dyDescent="0.2">
      <c r="A26" s="10" t="str">
        <f>name!D22</f>
        <v>62 Leisure, travel and related personal service occupations</v>
      </c>
      <c r="B26" s="11">
        <v>16.77269280396434</v>
      </c>
      <c r="C26" s="11">
        <v>17.584003561457173</v>
      </c>
      <c r="D26" s="11">
        <v>17.311778511461338</v>
      </c>
      <c r="E26" s="11">
        <v>16.600725044372165</v>
      </c>
      <c r="F26" s="11">
        <v>16.674592911316481</v>
      </c>
      <c r="G26" s="11"/>
      <c r="H26" s="11">
        <f t="shared" si="2"/>
        <v>-0.63718560014485703</v>
      </c>
      <c r="I26" s="11">
        <f>'RD T1'!E25</f>
        <v>8.4720678845958126</v>
      </c>
      <c r="J26" s="11">
        <f t="shared" si="5"/>
        <v>7.8348822844509556</v>
      </c>
      <c r="L26" s="10" t="str">
        <f>name!D22</f>
        <v>62 Leisure, travel and related personal service occupations</v>
      </c>
      <c r="M26" s="11">
        <v>4.6255717955703695</v>
      </c>
      <c r="N26" s="11">
        <v>4.9794027331340542</v>
      </c>
      <c r="O26" s="11">
        <v>4.6289282297530079</v>
      </c>
      <c r="P26" s="11">
        <v>4.5898429261429294</v>
      </c>
      <c r="Q26" s="11">
        <v>4.9700543384640499</v>
      </c>
      <c r="R26" s="11"/>
      <c r="S26" s="11">
        <f t="shared" si="3"/>
        <v>0.34112610871104199</v>
      </c>
      <c r="T26" s="11">
        <f>'RD T1'!T25</f>
        <v>2.0290108892254506</v>
      </c>
      <c r="U26" s="11">
        <f t="shared" si="6"/>
        <v>2.3701369979364926</v>
      </c>
      <c r="W26" s="10" t="str">
        <f>name!D22</f>
        <v>62 Leisure, travel and related personal service occupations</v>
      </c>
      <c r="X26" s="11">
        <v>12.147121008393968</v>
      </c>
      <c r="Y26" s="11">
        <v>12.604600828323122</v>
      </c>
      <c r="Z26" s="11">
        <v>12.682850281708328</v>
      </c>
      <c r="AA26" s="11">
        <v>12.010882118229237</v>
      </c>
      <c r="AB26" s="11">
        <v>11.704538572852437</v>
      </c>
      <c r="AC26" s="11"/>
      <c r="AD26" s="11">
        <f t="shared" si="4"/>
        <v>-0.97831170885589103</v>
      </c>
      <c r="AE26" s="11">
        <f>'RD T1'!T54</f>
        <v>6.4430569953703607</v>
      </c>
      <c r="AF26" s="11">
        <f t="shared" si="7"/>
        <v>5.4647452865144697</v>
      </c>
    </row>
    <row r="27" spans="1:32" x14ac:dyDescent="0.2">
      <c r="A27" s="10" t="str">
        <f>name!D23</f>
        <v>63 Community and civil enforcement occupations</v>
      </c>
      <c r="B27" s="11">
        <v>0.90268523226398723</v>
      </c>
      <c r="C27" s="11">
        <v>0.76161144225949029</v>
      </c>
      <c r="D27" s="11">
        <v>0.93205778373703996</v>
      </c>
      <c r="E27" s="11">
        <v>0.73704995325844025</v>
      </c>
      <c r="F27" s="11">
        <v>0.80075935464973091</v>
      </c>
      <c r="G27" s="11"/>
      <c r="H27" s="11">
        <f t="shared" si="2"/>
        <v>-0.13129842908730904</v>
      </c>
      <c r="I27" s="11">
        <f>'RD T1'!E26</f>
        <v>0.39200737560303983</v>
      </c>
      <c r="J27" s="11">
        <f t="shared" si="5"/>
        <v>0.26070894651573079</v>
      </c>
      <c r="L27" s="10" t="str">
        <f>name!D23</f>
        <v>63 Community and civil enforcement occupations</v>
      </c>
      <c r="M27" s="11">
        <v>0.66018140855692731</v>
      </c>
      <c r="N27" s="11">
        <v>0.46516562301236442</v>
      </c>
      <c r="O27" s="11">
        <v>0.68565071836245484</v>
      </c>
      <c r="P27" s="11">
        <v>0.37954067090815152</v>
      </c>
      <c r="Q27" s="11">
        <v>0.43293067677169411</v>
      </c>
      <c r="R27" s="11"/>
      <c r="S27" s="11">
        <f t="shared" si="3"/>
        <v>-0.25272004159076072</v>
      </c>
      <c r="T27" s="11">
        <f>'RD T1'!T26</f>
        <v>0.17081191161874706</v>
      </c>
      <c r="U27" s="11">
        <f t="shared" si="6"/>
        <v>-8.190812997201366E-2</v>
      </c>
      <c r="W27" s="10" t="str">
        <f>name!D23</f>
        <v>63 Community and civil enforcement occupations</v>
      </c>
      <c r="X27" s="11">
        <v>0.24250382370705975</v>
      </c>
      <c r="Y27" s="11">
        <v>0.29644581924712665</v>
      </c>
      <c r="Z27" s="11">
        <v>0.24640706537458454</v>
      </c>
      <c r="AA27" s="11">
        <v>0.35750928235028984</v>
      </c>
      <c r="AB27" s="11">
        <v>0.3678286778780368</v>
      </c>
      <c r="AC27" s="11"/>
      <c r="AD27" s="11">
        <f t="shared" si="4"/>
        <v>0.12142161250345226</v>
      </c>
      <c r="AE27" s="11">
        <f>'RD T1'!T55</f>
        <v>0.22119546398429274</v>
      </c>
      <c r="AF27" s="11">
        <f t="shared" si="7"/>
        <v>0.34261707648774498</v>
      </c>
    </row>
    <row r="28" spans="1:32" x14ac:dyDescent="0.2">
      <c r="A28" s="10" t="str">
        <f>name!D24</f>
        <v>71 Sales occupations</v>
      </c>
      <c r="B28" s="11">
        <v>56.882918077688686</v>
      </c>
      <c r="C28" s="11">
        <v>48.911590324215467</v>
      </c>
      <c r="D28" s="11">
        <v>48.401039720675755</v>
      </c>
      <c r="E28" s="11">
        <v>47.888515357701984</v>
      </c>
      <c r="F28" s="11">
        <v>46.333215119082354</v>
      </c>
      <c r="G28" s="11"/>
      <c r="H28" s="11">
        <f t="shared" si="2"/>
        <v>-2.0678246015934008</v>
      </c>
      <c r="I28" s="11">
        <f>'RD T1'!E27</f>
        <v>21.696100021047823</v>
      </c>
      <c r="J28" s="11">
        <f t="shared" si="5"/>
        <v>19.628275419454422</v>
      </c>
      <c r="L28" s="10" t="str">
        <f>name!D24</f>
        <v>71 Sales occupations</v>
      </c>
      <c r="M28" s="11">
        <v>23.215377792568859</v>
      </c>
      <c r="N28" s="11">
        <v>20.409265612926436</v>
      </c>
      <c r="O28" s="11">
        <v>20.45432193554975</v>
      </c>
      <c r="P28" s="11">
        <v>20.551594577082184</v>
      </c>
      <c r="Q28" s="11">
        <v>20.492756406445054</v>
      </c>
      <c r="R28" s="11"/>
      <c r="S28" s="11">
        <f t="shared" si="3"/>
        <v>3.8434470895303718E-2</v>
      </c>
      <c r="T28" s="11">
        <f>'RD T1'!T27</f>
        <v>6.9027060193245857</v>
      </c>
      <c r="U28" s="11">
        <f t="shared" si="6"/>
        <v>6.9411404902198894</v>
      </c>
      <c r="W28" s="10" t="str">
        <f>name!D24</f>
        <v>71 Sales occupations</v>
      </c>
      <c r="X28" s="11">
        <v>33.667540285119863</v>
      </c>
      <c r="Y28" s="11">
        <v>28.502324711289017</v>
      </c>
      <c r="Z28" s="11">
        <v>27.946717785126001</v>
      </c>
      <c r="AA28" s="11">
        <v>27.336920780619778</v>
      </c>
      <c r="AB28" s="11">
        <v>25.840458712637329</v>
      </c>
      <c r="AC28" s="11"/>
      <c r="AD28" s="11">
        <f t="shared" si="4"/>
        <v>-2.1062590724886725</v>
      </c>
      <c r="AE28" s="11">
        <f>'RD T1'!T56</f>
        <v>14.793394001723238</v>
      </c>
      <c r="AF28" s="11">
        <f t="shared" si="7"/>
        <v>12.687134929234565</v>
      </c>
    </row>
    <row r="29" spans="1:32" x14ac:dyDescent="0.2">
      <c r="A29" s="10" t="str">
        <f>name!D25</f>
        <v>72 Customer service occupations</v>
      </c>
      <c r="B29" s="11">
        <v>11.552996127248054</v>
      </c>
      <c r="C29" s="11">
        <v>12.180692203703872</v>
      </c>
      <c r="D29" s="11">
        <v>12.237190834074667</v>
      </c>
      <c r="E29" s="11">
        <v>13.638602136780978</v>
      </c>
      <c r="F29" s="11">
        <v>15.215417332733802</v>
      </c>
      <c r="G29" s="11"/>
      <c r="H29" s="11">
        <f t="shared" si="2"/>
        <v>2.9782264986591347</v>
      </c>
      <c r="I29" s="11">
        <f>'RD T1'!E28</f>
        <v>6.5039498797341571</v>
      </c>
      <c r="J29" s="11">
        <f t="shared" si="5"/>
        <v>9.4821763783932909</v>
      </c>
      <c r="L29" s="10" t="str">
        <f>name!D25</f>
        <v>72 Customer service occupations</v>
      </c>
      <c r="M29" s="11">
        <v>3.9753693255969309</v>
      </c>
      <c r="N29" s="11">
        <v>3.4984444473738914</v>
      </c>
      <c r="O29" s="11">
        <v>4.1281076618729511</v>
      </c>
      <c r="P29" s="11">
        <v>5.1737192675960868</v>
      </c>
      <c r="Q29" s="11">
        <v>6.010933043202618</v>
      </c>
      <c r="R29" s="11"/>
      <c r="S29" s="11">
        <f t="shared" si="3"/>
        <v>1.8828253813296669</v>
      </c>
      <c r="T29" s="11">
        <f>'RD T1'!T28</f>
        <v>1.8127179786678873</v>
      </c>
      <c r="U29" s="11">
        <f t="shared" si="6"/>
        <v>3.6955433599975542</v>
      </c>
      <c r="W29" s="10" t="str">
        <f>name!D25</f>
        <v>72 Customer service occupations</v>
      </c>
      <c r="X29" s="11">
        <v>7.5776268016511263</v>
      </c>
      <c r="Y29" s="11">
        <v>8.6822477563299785</v>
      </c>
      <c r="Z29" s="11">
        <v>8.1090831722017267</v>
      </c>
      <c r="AA29" s="11">
        <v>8.4648828691848816</v>
      </c>
      <c r="AB29" s="11">
        <v>9.2044842895311785</v>
      </c>
      <c r="AC29" s="11"/>
      <c r="AD29" s="11">
        <f t="shared" si="4"/>
        <v>1.0954011173294518</v>
      </c>
      <c r="AE29" s="11">
        <f>'RD T1'!T57</f>
        <v>4.6912319010662706</v>
      </c>
      <c r="AF29" s="11">
        <f t="shared" si="7"/>
        <v>5.7866330183957224</v>
      </c>
    </row>
    <row r="30" spans="1:32" x14ac:dyDescent="0.2">
      <c r="A30" s="10" t="str">
        <f>name!D26</f>
        <v>81 Process, plant and machine operatives</v>
      </c>
      <c r="B30" s="11">
        <v>22.558256544275604</v>
      </c>
      <c r="C30" s="11">
        <v>21.462708953475662</v>
      </c>
      <c r="D30" s="11">
        <v>18.922699114250335</v>
      </c>
      <c r="E30" s="11">
        <v>20.486636959976835</v>
      </c>
      <c r="F30" s="11">
        <v>19.417434712808348</v>
      </c>
      <c r="G30" s="11"/>
      <c r="H30" s="11">
        <f t="shared" si="2"/>
        <v>0.49473559855801241</v>
      </c>
      <c r="I30" s="11">
        <f>'RD T1'!E29</f>
        <v>7.9283812017966593</v>
      </c>
      <c r="J30" s="11">
        <f t="shared" si="5"/>
        <v>8.4231168003546717</v>
      </c>
      <c r="L30" s="10" t="str">
        <f>name!D26</f>
        <v>81 Process, plant and machine operatives</v>
      </c>
      <c r="M30" s="11">
        <v>17.626345617059357</v>
      </c>
      <c r="N30" s="11">
        <v>16.320374725201482</v>
      </c>
      <c r="O30" s="11">
        <v>14.678643283280362</v>
      </c>
      <c r="P30" s="11">
        <v>15.187987404202728</v>
      </c>
      <c r="Q30" s="11">
        <v>14.417205683586436</v>
      </c>
      <c r="R30" s="11"/>
      <c r="S30" s="11">
        <f t="shared" si="3"/>
        <v>-0.26143759969392555</v>
      </c>
      <c r="T30" s="11">
        <f>'RD T1'!T29</f>
        <v>5.3944744512424574</v>
      </c>
      <c r="U30" s="11">
        <f t="shared" si="6"/>
        <v>5.1330368515485318</v>
      </c>
      <c r="W30" s="10" t="str">
        <f>name!D26</f>
        <v>81 Process, plant and machine operatives</v>
      </c>
      <c r="X30" s="11">
        <v>4.9319109272162667</v>
      </c>
      <c r="Y30" s="11">
        <v>5.1423342282741311</v>
      </c>
      <c r="Z30" s="11">
        <v>4.2440558309699652</v>
      </c>
      <c r="AA30" s="11">
        <v>5.2986495557740909</v>
      </c>
      <c r="AB30" s="11">
        <v>5.0002290292219378</v>
      </c>
      <c r="AC30" s="11"/>
      <c r="AD30" s="11">
        <f t="shared" si="4"/>
        <v>0.7561731982519726</v>
      </c>
      <c r="AE30" s="11">
        <f>'RD T1'!T58</f>
        <v>2.5339067505541983</v>
      </c>
      <c r="AF30" s="11">
        <f t="shared" si="7"/>
        <v>3.2900799488061709</v>
      </c>
    </row>
    <row r="31" spans="1:32" x14ac:dyDescent="0.2">
      <c r="A31" s="10" t="str">
        <f>name!D27</f>
        <v>82 Transport and mobile machine drivers and operatives</v>
      </c>
      <c r="B31" s="11">
        <v>30.446825473996558</v>
      </c>
      <c r="C31" s="11">
        <v>31.905915299256353</v>
      </c>
      <c r="D31" s="11">
        <v>28.406854178157861</v>
      </c>
      <c r="E31" s="11">
        <v>29.684568383887431</v>
      </c>
      <c r="F31" s="11">
        <v>29.884004836644888</v>
      </c>
      <c r="G31" s="11"/>
      <c r="H31" s="11">
        <f t="shared" si="2"/>
        <v>1.4771506584870266</v>
      </c>
      <c r="I31" s="11">
        <f>'RD T1'!E30</f>
        <v>15.600088205902564</v>
      </c>
      <c r="J31" s="11">
        <f t="shared" si="5"/>
        <v>17.077238864389592</v>
      </c>
      <c r="L31" s="10" t="str">
        <f>name!D27</f>
        <v>82 Transport and mobile machine drivers and operatives</v>
      </c>
      <c r="M31" s="11">
        <v>27.992670432187801</v>
      </c>
      <c r="N31" s="11">
        <v>29.525311348239534</v>
      </c>
      <c r="O31" s="11">
        <v>26.09382141414812</v>
      </c>
      <c r="P31" s="11">
        <v>26.599110758684382</v>
      </c>
      <c r="Q31" s="11">
        <v>26.39989398093385</v>
      </c>
      <c r="R31" s="11"/>
      <c r="S31" s="11">
        <f t="shared" si="3"/>
        <v>0.3060725667857298</v>
      </c>
      <c r="T31" s="11">
        <f>'RD T1'!T30</f>
        <v>13.642827027925808</v>
      </c>
      <c r="U31" s="11">
        <f t="shared" si="6"/>
        <v>13.948899594711538</v>
      </c>
      <c r="W31" s="10" t="str">
        <f>name!D27</f>
        <v>82 Transport and mobile machine drivers and operatives</v>
      </c>
      <c r="X31" s="11">
        <v>2.4541550418087112</v>
      </c>
      <c r="Y31" s="11">
        <v>2.3806039510168242</v>
      </c>
      <c r="Z31" s="11">
        <v>2.3130327640097526</v>
      </c>
      <c r="AA31" s="11">
        <v>3.0854576252030537</v>
      </c>
      <c r="AB31" s="11">
        <v>3.4841108557110205</v>
      </c>
      <c r="AC31" s="11"/>
      <c r="AD31" s="11">
        <f t="shared" si="4"/>
        <v>1.171078091701268</v>
      </c>
      <c r="AE31" s="11">
        <f>'RD T1'!T59</f>
        <v>1.9572611779767588</v>
      </c>
      <c r="AF31" s="11">
        <f t="shared" si="7"/>
        <v>3.128339269678027</v>
      </c>
    </row>
    <row r="32" spans="1:32" x14ac:dyDescent="0.2">
      <c r="A32" s="10" t="str">
        <f>name!D28</f>
        <v>91 Elementary trades and related occupations</v>
      </c>
      <c r="B32" s="11">
        <v>15.626923215537603</v>
      </c>
      <c r="C32" s="11">
        <v>12.832670141286133</v>
      </c>
      <c r="D32" s="11">
        <v>11.449537707945904</v>
      </c>
      <c r="E32" s="11">
        <v>20.598064478245028</v>
      </c>
      <c r="F32" s="11">
        <v>23.758253871491885</v>
      </c>
      <c r="G32" s="11"/>
      <c r="H32" s="11">
        <f t="shared" si="2"/>
        <v>12.308716163545981</v>
      </c>
      <c r="I32" s="11">
        <f>'RD T1'!E31</f>
        <v>9.5152189578251143</v>
      </c>
      <c r="J32" s="11">
        <f t="shared" si="5"/>
        <v>21.823935121371093</v>
      </c>
      <c r="L32" s="10" t="str">
        <f>name!D28</f>
        <v>91 Elementary trades and related occupations</v>
      </c>
      <c r="M32" s="11">
        <v>12.230526510686504</v>
      </c>
      <c r="N32" s="11">
        <v>9.7954027891387891</v>
      </c>
      <c r="O32" s="11">
        <v>9.1155579886763132</v>
      </c>
      <c r="P32" s="11">
        <v>12.578080607907845</v>
      </c>
      <c r="Q32" s="11">
        <v>13.965604842474736</v>
      </c>
      <c r="R32" s="11"/>
      <c r="S32" s="11">
        <f t="shared" si="3"/>
        <v>4.8500468537984229</v>
      </c>
      <c r="T32" s="11">
        <f>'RD T1'!T31</f>
        <v>4.2403052111857127</v>
      </c>
      <c r="U32" s="11">
        <f t="shared" si="6"/>
        <v>9.0903520649841347</v>
      </c>
      <c r="W32" s="10" t="str">
        <f>name!D28</f>
        <v>91 Elementary trades and related occupations</v>
      </c>
      <c r="X32" s="11">
        <v>3.396396704851095</v>
      </c>
      <c r="Y32" s="11">
        <v>3.0372673521473406</v>
      </c>
      <c r="Z32" s="11">
        <v>2.333979719269585</v>
      </c>
      <c r="AA32" s="11">
        <v>8.0199838703372013</v>
      </c>
      <c r="AB32" s="11">
        <v>9.7926490290171717</v>
      </c>
      <c r="AC32" s="11"/>
      <c r="AD32" s="11">
        <f t="shared" si="4"/>
        <v>7.4586693097475862</v>
      </c>
      <c r="AE32" s="11">
        <f>'RD T1'!T60</f>
        <v>5.2749137466394025</v>
      </c>
      <c r="AF32" s="11">
        <f t="shared" si="7"/>
        <v>12.733583056386989</v>
      </c>
    </row>
    <row r="33" spans="1:32" x14ac:dyDescent="0.2">
      <c r="A33" s="10" t="str">
        <f>name!D29</f>
        <v>92 Elementary administration and service occupations</v>
      </c>
      <c r="B33" s="11">
        <v>87.098447080510624</v>
      </c>
      <c r="C33" s="11">
        <v>84.180937032359608</v>
      </c>
      <c r="D33" s="11">
        <v>77.646347781032446</v>
      </c>
      <c r="E33" s="11">
        <v>70.371909365698244</v>
      </c>
      <c r="F33" s="11">
        <v>64.081578100953578</v>
      </c>
      <c r="G33" s="11"/>
      <c r="H33" s="11">
        <f t="shared" ref="H33" si="8">F33-D33</f>
        <v>-13.564769680078868</v>
      </c>
      <c r="I33" s="11">
        <f>'RD T1'!E32</f>
        <v>34.154016192703516</v>
      </c>
      <c r="J33" s="11">
        <f>SUM(H33:I33)</f>
        <v>20.589246512624648</v>
      </c>
      <c r="L33" s="10" t="str">
        <f>name!D29</f>
        <v>92 Elementary administration and service occupations</v>
      </c>
      <c r="M33" s="11">
        <v>41.338631244679412</v>
      </c>
      <c r="N33" s="11">
        <v>37.2226823106624</v>
      </c>
      <c r="O33" s="11">
        <v>35.706222069874997</v>
      </c>
      <c r="P33" s="11">
        <v>34.5122166030282</v>
      </c>
      <c r="Q33" s="11">
        <v>31.672554921847841</v>
      </c>
      <c r="R33" s="11"/>
      <c r="S33" s="11">
        <f t="shared" ref="S33" si="9">Q33-O33</f>
        <v>-4.0336671480271562</v>
      </c>
      <c r="T33" s="11">
        <f>'RD T1'!T32</f>
        <v>13.4441825153931</v>
      </c>
      <c r="U33" s="11">
        <f t="shared" ref="U33" si="10">SUM(S33:T33)</f>
        <v>9.4105153673659441</v>
      </c>
      <c r="W33" s="10" t="str">
        <f>name!D29</f>
        <v>92 Elementary administration and service occupations</v>
      </c>
      <c r="X33" s="11">
        <v>45.759815835831269</v>
      </c>
      <c r="Y33" s="11">
        <v>46.958254721697145</v>
      </c>
      <c r="Z33" s="11">
        <v>41.940125711157393</v>
      </c>
      <c r="AA33" s="11">
        <v>35.859692762670029</v>
      </c>
      <c r="AB33" s="11">
        <v>32.409023179105731</v>
      </c>
      <c r="AC33" s="11"/>
      <c r="AD33" s="11">
        <f t="shared" ref="AD33" si="11">AB33-Z33</f>
        <v>-9.531102532051662</v>
      </c>
      <c r="AE33" s="11">
        <f>'RD T1'!T61</f>
        <v>20.709833677310421</v>
      </c>
      <c r="AF33" s="11">
        <f t="shared" ref="AF33" si="12">SUM(AD33:AE33)</f>
        <v>11.178731145258759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794.68300000000033</v>
      </c>
      <c r="C35" s="34">
        <f>SUM(C8:C33)</f>
        <v>802.09799999999962</v>
      </c>
      <c r="D35" s="34">
        <f>SUM(D8:D33)</f>
        <v>788.61200000000031</v>
      </c>
      <c r="E35" s="34">
        <f>SUM(E8:E33)</f>
        <v>813.53399999999976</v>
      </c>
      <c r="F35" s="34">
        <f>SUM(F8:F33)</f>
        <v>848.76</v>
      </c>
      <c r="G35" s="11"/>
      <c r="H35" s="34">
        <f>F35-D35</f>
        <v>60.147999999999683</v>
      </c>
      <c r="I35" s="34">
        <f>SUM(I8:I33)</f>
        <v>398.41714804104839</v>
      </c>
      <c r="J35" s="34">
        <f>SUM(J8:J33)</f>
        <v>458.56514804104808</v>
      </c>
      <c r="L35" s="231" t="str">
        <f>name!D3</f>
        <v>All occupations</v>
      </c>
      <c r="M35" s="34">
        <f>SUM(M8:M33)</f>
        <v>422.35652639894874</v>
      </c>
      <c r="N35" s="34">
        <f>SUM(N8:N33)</f>
        <v>408.89857102711943</v>
      </c>
      <c r="O35" s="34">
        <f>SUM(O8:O33)</f>
        <v>399.466186662822</v>
      </c>
      <c r="P35" s="34">
        <f>SUM(P8:P33)</f>
        <v>411.8306353820505</v>
      </c>
      <c r="Q35" s="34">
        <f>SUM(Q8:Q33)</f>
        <v>427.08291437455682</v>
      </c>
      <c r="R35" s="11"/>
      <c r="S35" s="34">
        <f>Q35-O35</f>
        <v>27.616727711734825</v>
      </c>
      <c r="T35" s="34">
        <f>SUM(T8:T33)</f>
        <v>166.30552131071272</v>
      </c>
      <c r="U35" s="34">
        <f>SUM(U8:U33)</f>
        <v>193.92224902244769</v>
      </c>
      <c r="W35" s="231" t="str">
        <f>name!D3</f>
        <v>All occupations</v>
      </c>
      <c r="X35" s="34">
        <f>SUM(X8:X33)</f>
        <v>372.32647360105165</v>
      </c>
      <c r="Y35" s="34">
        <f>SUM(Y8:Y33)</f>
        <v>393.1994289728803</v>
      </c>
      <c r="Z35" s="34">
        <f>SUM(Z8:Z33)</f>
        <v>389.14581333717814</v>
      </c>
      <c r="AA35" s="34">
        <f>SUM(AA8:AA33)</f>
        <v>401.70336461794915</v>
      </c>
      <c r="AB35" s="34">
        <f>SUM(AB8:AB33)</f>
        <v>421.67708562544351</v>
      </c>
      <c r="AC35" s="11"/>
      <c r="AD35" s="34">
        <f t="shared" ref="AD35" si="13">AB35-Z35</f>
        <v>32.53127228826537</v>
      </c>
      <c r="AE35" s="34">
        <f>SUM(AE8:AE33)</f>
        <v>232.1116267303357</v>
      </c>
      <c r="AF35" s="34">
        <f>SUM(AF8:AF33)</f>
        <v>264.64289901860093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Norfolk and Suffolk  (Continued)</v>
      </c>
      <c r="L38" s="19" t="str">
        <f>CONCATENATE(L$1," (Continued)")</f>
        <v>Occupation Table 2.1  Males: Employment Change by Occupation (SOC 2020) and Replacement Demand, 2015-2035, Norfolk and Suffolk  (Continued)</v>
      </c>
      <c r="W38" s="19" t="str">
        <f>CONCATENATE(W$1," (Continued)")</f>
        <v>Occupation Table 2.2  Females: Employment Change by Occupation (SOC 2020) and Replacement Demand, 2015-2035, Norfolk and Suffolk 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6.7637801688294861</v>
      </c>
      <c r="C45" s="173">
        <f t="shared" si="20"/>
        <v>7.5403009491133712</v>
      </c>
      <c r="D45" s="173">
        <f t="shared" si="20"/>
        <v>7.8332987255710442</v>
      </c>
      <c r="E45" s="173">
        <f t="shared" si="20"/>
        <v>6.9568678042669756</v>
      </c>
      <c r="F45" s="173">
        <f t="shared" si="20"/>
        <v>7.298764735850841</v>
      </c>
      <c r="H45" s="68">
        <f t="shared" ref="H45:H70" si="21">IF(D8&gt;0,(H8/D8)*100,0)</f>
        <v>0.28274174032577143</v>
      </c>
      <c r="I45" s="69">
        <f t="shared" ref="I45:I70" si="22">IF(D8&gt;0,I8/D8*100,0)</f>
        <v>48.944232120950453</v>
      </c>
      <c r="J45" s="69">
        <f t="shared" ref="J45:J70" si="23">IF(D8&gt;0,(J8/D8)*100,0)</f>
        <v>49.226973861276221</v>
      </c>
      <c r="L45" t="str">
        <f t="shared" ref="L45:L70" si="24">L8</f>
        <v>11 Corporate managers and directors</v>
      </c>
      <c r="M45" s="173">
        <f t="shared" ref="M45:Q45" si="25">M8/M$35*100</f>
        <v>8.9958444829308775</v>
      </c>
      <c r="N45" s="173">
        <f t="shared" si="25"/>
        <v>9.9191688246520151</v>
      </c>
      <c r="O45" s="173">
        <f t="shared" si="25"/>
        <v>10.330607651240324</v>
      </c>
      <c r="P45" s="173">
        <f t="shared" si="25"/>
        <v>8.7568209816257063</v>
      </c>
      <c r="Q45" s="173">
        <f t="shared" si="25"/>
        <v>8.7855105455607632</v>
      </c>
      <c r="S45" s="68">
        <f t="shared" ref="S45:S70" si="26">IF(O8&gt;0,(S8/O8)*100,0)</f>
        <v>-9.0770934248663604</v>
      </c>
      <c r="T45" s="69">
        <f t="shared" ref="T45:T70" si="27">IF(O8&gt;0,T8/O8*100,0)</f>
        <v>41.844722130437447</v>
      </c>
      <c r="U45" s="69">
        <f t="shared" ref="U45:U70" si="28">IF(O8&gt;0,(U8/O8)*100,0)</f>
        <v>32.767628705571084</v>
      </c>
      <c r="W45" t="str">
        <f t="shared" ref="W45:W70" si="29">W8</f>
        <v>11 Corporate managers and directors</v>
      </c>
      <c r="X45" s="173">
        <f t="shared" ref="X45:AB45" si="30">X8/X$35*100</f>
        <v>4.2317901083723504</v>
      </c>
      <c r="Y45" s="173">
        <f t="shared" si="30"/>
        <v>5.066452811767352</v>
      </c>
      <c r="Z45" s="173">
        <f t="shared" si="30"/>
        <v>5.2697597145737305</v>
      </c>
      <c r="AA45" s="173">
        <f t="shared" si="30"/>
        <v>5.1115363333827393</v>
      </c>
      <c r="AB45" s="173">
        <f t="shared" si="30"/>
        <v>5.7929590969144389</v>
      </c>
      <c r="AD45" s="68">
        <f t="shared" ref="AD45:AD70" si="31">IF(Z8&gt;0,(AD8/Z8)*100,0)</f>
        <v>19.117971246749175</v>
      </c>
      <c r="AE45" s="69">
        <f t="shared" ref="AE45:AE70" si="32">IF(Z8&gt;0,AE8/Z8*100,0)</f>
        <v>63.230904663191566</v>
      </c>
      <c r="AF45" s="69">
        <f t="shared" ref="AF45:AF70" si="33">IF(Z8&gt;0,(AF8/Z8)*100,0)</f>
        <v>82.348875909940745</v>
      </c>
    </row>
    <row r="46" spans="1:32" x14ac:dyDescent="0.2">
      <c r="A46" t="str">
        <f t="shared" si="19"/>
        <v>12 Other managers and proprietors</v>
      </c>
      <c r="B46" s="173">
        <f t="shared" si="20"/>
        <v>3.3211603119529394</v>
      </c>
      <c r="C46" s="173">
        <f t="shared" si="20"/>
        <v>3.3319301323195281</v>
      </c>
      <c r="D46" s="173">
        <f t="shared" si="20"/>
        <v>3.4045302852116324</v>
      </c>
      <c r="E46" s="173">
        <f t="shared" si="20"/>
        <v>3.4569079826447719</v>
      </c>
      <c r="F46" s="173">
        <f t="shared" si="20"/>
        <v>3.7300430237292987</v>
      </c>
      <c r="H46" s="68">
        <f t="shared" si="21"/>
        <v>17.917472621011377</v>
      </c>
      <c r="I46" s="69">
        <f t="shared" si="22"/>
        <v>60.79677452477361</v>
      </c>
      <c r="J46" s="69">
        <f t="shared" si="23"/>
        <v>78.714247145784981</v>
      </c>
      <c r="L46" t="str">
        <f t="shared" si="24"/>
        <v>12 Other managers and proprietors</v>
      </c>
      <c r="M46" s="173">
        <f t="shared" ref="M46:Q46" si="34">M9/M$35*100</f>
        <v>3.7850552505344663</v>
      </c>
      <c r="N46" s="173">
        <f t="shared" si="34"/>
        <v>3.6799602143839518</v>
      </c>
      <c r="O46" s="173">
        <f t="shared" si="34"/>
        <v>3.8126393253449518</v>
      </c>
      <c r="P46" s="173">
        <f t="shared" si="34"/>
        <v>4.2011121520978971</v>
      </c>
      <c r="Q46" s="173">
        <f t="shared" si="34"/>
        <v>4.5412084696166293</v>
      </c>
      <c r="S46" s="68">
        <f t="shared" si="26"/>
        <v>27.343824829916109</v>
      </c>
      <c r="T46" s="69">
        <f t="shared" si="27"/>
        <v>59.091893800174958</v>
      </c>
      <c r="U46" s="69">
        <f t="shared" si="28"/>
        <v>86.43571863009106</v>
      </c>
      <c r="W46" t="str">
        <f t="shared" si="29"/>
        <v>12 Other managers and proprietors</v>
      </c>
      <c r="X46" s="173">
        <f t="shared" ref="X46:AB46" si="35">X9/X$35*100</f>
        <v>2.794931132012104</v>
      </c>
      <c r="Y46" s="173">
        <f t="shared" si="35"/>
        <v>2.9700043696032954</v>
      </c>
      <c r="Z46" s="173">
        <f t="shared" si="35"/>
        <v>2.9855979559476111</v>
      </c>
      <c r="AA46" s="173">
        <f t="shared" si="35"/>
        <v>2.6939418166746671</v>
      </c>
      <c r="AB46" s="173">
        <f t="shared" si="35"/>
        <v>2.9084785743458097</v>
      </c>
      <c r="AD46" s="68">
        <f t="shared" si="31"/>
        <v>5.5606810131072981</v>
      </c>
      <c r="AE46" s="69">
        <f t="shared" si="32"/>
        <v>63.031664051848502</v>
      </c>
      <c r="AF46" s="69">
        <f t="shared" si="33"/>
        <v>68.592345064955794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5.368626939652045</v>
      </c>
      <c r="C47" s="173">
        <f t="shared" si="20"/>
        <v>5.8133136918021657</v>
      </c>
      <c r="D47" s="173">
        <f t="shared" si="20"/>
        <v>6.1610004445083755</v>
      </c>
      <c r="E47" s="173">
        <f t="shared" si="20"/>
        <v>7.354894494690976</v>
      </c>
      <c r="F47" s="173">
        <f t="shared" si="20"/>
        <v>8.0556454956694843</v>
      </c>
      <c r="H47" s="68">
        <f t="shared" si="21"/>
        <v>40.72479631010345</v>
      </c>
      <c r="I47" s="69">
        <f t="shared" si="22"/>
        <v>47.228644818286824</v>
      </c>
      <c r="J47" s="69">
        <f t="shared" si="23"/>
        <v>87.953441128390267</v>
      </c>
      <c r="L47" t="str">
        <f t="shared" si="24"/>
        <v>21 Science, research, engineering and technology professionals</v>
      </c>
      <c r="M47" s="173">
        <f t="shared" ref="M47:Q47" si="36">M10/M$35*100</f>
        <v>8.0957287921646213</v>
      </c>
      <c r="N47" s="173">
        <f t="shared" si="36"/>
        <v>9.1862071513980208</v>
      </c>
      <c r="O47" s="173">
        <f t="shared" si="36"/>
        <v>9.3743881647835607</v>
      </c>
      <c r="P47" s="173">
        <f t="shared" si="36"/>
        <v>10.858864776723602</v>
      </c>
      <c r="Q47" s="173">
        <f t="shared" si="36"/>
        <v>11.655018689811737</v>
      </c>
      <c r="S47" s="68">
        <f t="shared" si="26"/>
        <v>32.923637010917965</v>
      </c>
      <c r="T47" s="69">
        <f t="shared" si="27"/>
        <v>39.704528843782562</v>
      </c>
      <c r="U47" s="69">
        <f t="shared" si="28"/>
        <v>72.628165854700526</v>
      </c>
      <c r="W47" t="str">
        <f t="shared" si="29"/>
        <v>21 Science, research, engineering and technology professionals</v>
      </c>
      <c r="X47" s="173">
        <f t="shared" ref="X47:AB47" si="37">X10/X$35*100</f>
        <v>2.2750804227381849</v>
      </c>
      <c r="Y47" s="173">
        <f t="shared" si="37"/>
        <v>2.3057518434593276</v>
      </c>
      <c r="Z47" s="173">
        <f t="shared" si="37"/>
        <v>2.8623918127478958</v>
      </c>
      <c r="AA47" s="173">
        <f t="shared" si="37"/>
        <v>3.7625862525587208</v>
      </c>
      <c r="AB47" s="173">
        <f t="shared" si="37"/>
        <v>4.4101289473944911</v>
      </c>
      <c r="AD47" s="68">
        <f t="shared" si="31"/>
        <v>66.951315775452258</v>
      </c>
      <c r="AE47" s="69">
        <f t="shared" si="32"/>
        <v>72.523779361363651</v>
      </c>
      <c r="AF47" s="69">
        <f t="shared" si="33"/>
        <v>139.4750951368159</v>
      </c>
    </row>
    <row r="48" spans="1:32" x14ac:dyDescent="0.2">
      <c r="A48" t="str">
        <f t="shared" si="19"/>
        <v>22 Health professionals</v>
      </c>
      <c r="B48" s="173">
        <f t="shared" si="20"/>
        <v>3.5672068237754653</v>
      </c>
      <c r="C48" s="173">
        <f t="shared" si="20"/>
        <v>4.1416614670985119</v>
      </c>
      <c r="D48" s="173">
        <f t="shared" si="20"/>
        <v>4.0918067083790071</v>
      </c>
      <c r="E48" s="173">
        <f t="shared" si="20"/>
        <v>3.9672394700160902</v>
      </c>
      <c r="F48" s="173">
        <f t="shared" si="20"/>
        <v>4.1788715819053888</v>
      </c>
      <c r="H48" s="68">
        <f t="shared" si="21"/>
        <v>9.9171446765661315</v>
      </c>
      <c r="I48" s="69">
        <f t="shared" si="22"/>
        <v>55.184584721635353</v>
      </c>
      <c r="J48" s="69">
        <f t="shared" si="23"/>
        <v>65.101729398201485</v>
      </c>
      <c r="L48" t="str">
        <f t="shared" si="24"/>
        <v>22 Health professionals</v>
      </c>
      <c r="M48" s="173">
        <f t="shared" ref="M48:Q48" si="38">M11/M$35*100</f>
        <v>1.8759349005708308</v>
      </c>
      <c r="N48" s="173">
        <f t="shared" si="38"/>
        <v>2.0972863902857117</v>
      </c>
      <c r="O48" s="173">
        <f t="shared" si="38"/>
        <v>2.124444167089806</v>
      </c>
      <c r="P48" s="173">
        <f t="shared" si="38"/>
        <v>2.1105131677150437</v>
      </c>
      <c r="Q48" s="173">
        <f t="shared" si="38"/>
        <v>2.2631978450256929</v>
      </c>
      <c r="S48" s="68">
        <f t="shared" si="26"/>
        <v>13.896236280598556</v>
      </c>
      <c r="T48" s="69">
        <f t="shared" si="27"/>
        <v>40.359498036884403</v>
      </c>
      <c r="U48" s="69">
        <f t="shared" si="28"/>
        <v>54.255734317482954</v>
      </c>
      <c r="W48" t="str">
        <f t="shared" si="29"/>
        <v>22 Health professionals</v>
      </c>
      <c r="X48" s="173">
        <f t="shared" ref="X48:AB48" si="39">X11/X$35*100</f>
        <v>5.4857374288437804</v>
      </c>
      <c r="Y48" s="173">
        <f t="shared" si="39"/>
        <v>6.2676616236497802</v>
      </c>
      <c r="Z48" s="173">
        <f t="shared" si="39"/>
        <v>6.1113448486265378</v>
      </c>
      <c r="AA48" s="173">
        <f t="shared" si="39"/>
        <v>5.8707753628121413</v>
      </c>
      <c r="AB48" s="173">
        <f t="shared" si="39"/>
        <v>6.1191039313200388</v>
      </c>
      <c r="AD48" s="68">
        <f t="shared" si="31"/>
        <v>8.4972369257632074</v>
      </c>
      <c r="AE48" s="69">
        <f t="shared" si="32"/>
        <v>60.474801078723061</v>
      </c>
      <c r="AF48" s="69">
        <f t="shared" si="33"/>
        <v>68.972038004486279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3.8906549564977069</v>
      </c>
      <c r="C49" s="173">
        <f t="shared" si="20"/>
        <v>4.2709268173815449</v>
      </c>
      <c r="D49" s="173">
        <f t="shared" si="20"/>
        <v>4.5252384837714317</v>
      </c>
      <c r="E49" s="173">
        <f t="shared" si="20"/>
        <v>4.2527627137891058</v>
      </c>
      <c r="F49" s="173">
        <f t="shared" si="20"/>
        <v>4.3744681514404409</v>
      </c>
      <c r="H49" s="68">
        <f t="shared" si="21"/>
        <v>4.0411897824080878</v>
      </c>
      <c r="I49" s="69">
        <f t="shared" si="22"/>
        <v>50.571822733270857</v>
      </c>
      <c r="J49" s="69">
        <f t="shared" si="23"/>
        <v>54.613012515678946</v>
      </c>
      <c r="L49" t="str">
        <f t="shared" si="24"/>
        <v>23 Teaching and other educational professionals</v>
      </c>
      <c r="M49" s="173">
        <f t="shared" ref="M49:Q49" si="40">M12/M$35*100</f>
        <v>2.589291797175469</v>
      </c>
      <c r="N49" s="173">
        <f t="shared" si="40"/>
        <v>2.587886345653565</v>
      </c>
      <c r="O49" s="173">
        <f t="shared" si="40"/>
        <v>2.8298356389727837</v>
      </c>
      <c r="P49" s="173">
        <f t="shared" si="40"/>
        <v>2.7518915757685374</v>
      </c>
      <c r="Q49" s="173">
        <f t="shared" si="40"/>
        <v>2.8216547816337876</v>
      </c>
      <c r="S49" s="68">
        <f t="shared" si="26"/>
        <v>6.6043289001876708</v>
      </c>
      <c r="T49" s="69">
        <f t="shared" si="27"/>
        <v>43.076952737811347</v>
      </c>
      <c r="U49" s="69">
        <f t="shared" si="28"/>
        <v>49.681281637999014</v>
      </c>
      <c r="W49" t="str">
        <f t="shared" si="29"/>
        <v>23 Teaching and other educational professionals</v>
      </c>
      <c r="X49" s="173">
        <f t="shared" ref="X49:AB49" si="41">X12/X$35*100</f>
        <v>5.3668841868259349</v>
      </c>
      <c r="Y49" s="173">
        <f t="shared" si="41"/>
        <v>6.0211654829566328</v>
      </c>
      <c r="Z49" s="173">
        <f t="shared" si="41"/>
        <v>6.2656043981856326</v>
      </c>
      <c r="AA49" s="173">
        <f t="shared" si="41"/>
        <v>5.7914720422147035</v>
      </c>
      <c r="AB49" s="173">
        <f t="shared" si="41"/>
        <v>5.9471883253933484</v>
      </c>
      <c r="AD49" s="68">
        <f t="shared" si="31"/>
        <v>2.8528569914345594</v>
      </c>
      <c r="AE49" s="69">
        <f t="shared" si="32"/>
        <v>54.046624283412427</v>
      </c>
      <c r="AF49" s="69">
        <f t="shared" si="33"/>
        <v>56.899481274846984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5.1232344262288336</v>
      </c>
      <c r="C50" s="173">
        <f t="shared" si="20"/>
        <v>5.8098835007627994</v>
      </c>
      <c r="D50" s="173">
        <f t="shared" si="20"/>
        <v>6.3958986394908575</v>
      </c>
      <c r="E50" s="173">
        <f t="shared" si="20"/>
        <v>6.5606161734295805</v>
      </c>
      <c r="F50" s="173">
        <f t="shared" si="20"/>
        <v>7.0881332445425382</v>
      </c>
      <c r="H50" s="68">
        <f t="shared" si="21"/>
        <v>19.275658593945057</v>
      </c>
      <c r="I50" s="69">
        <f t="shared" si="22"/>
        <v>52.284767745049166</v>
      </c>
      <c r="J50" s="69">
        <f t="shared" si="23"/>
        <v>71.560426338994233</v>
      </c>
      <c r="L50" t="str">
        <f t="shared" si="24"/>
        <v>24 Business, media and public service professionals</v>
      </c>
      <c r="M50" s="173">
        <f t="shared" ref="M50:Q50" si="42">M13/M$35*100</f>
        <v>5.752367026122414</v>
      </c>
      <c r="N50" s="173">
        <f t="shared" si="42"/>
        <v>6.4346936909885137</v>
      </c>
      <c r="O50" s="173">
        <f t="shared" si="42"/>
        <v>7.007526415664592</v>
      </c>
      <c r="P50" s="173">
        <f t="shared" si="42"/>
        <v>7.2788267902673347</v>
      </c>
      <c r="Q50" s="173">
        <f t="shared" si="42"/>
        <v>7.6731785621307251</v>
      </c>
      <c r="S50" s="68">
        <f t="shared" si="26"/>
        <v>17.069222773869459</v>
      </c>
      <c r="T50" s="69">
        <f t="shared" si="27"/>
        <v>46.104913751462654</v>
      </c>
      <c r="U50" s="69">
        <f t="shared" si="28"/>
        <v>63.174136525332116</v>
      </c>
      <c r="W50" t="str">
        <f t="shared" si="29"/>
        <v>24 Business, media and public service professionals</v>
      </c>
      <c r="X50" s="173">
        <f t="shared" ref="X50:AB50" si="43">X13/X$35*100</f>
        <v>4.4095643587597291</v>
      </c>
      <c r="Y50" s="173">
        <f t="shared" si="43"/>
        <v>5.160126723104554</v>
      </c>
      <c r="Z50" s="173">
        <f t="shared" si="43"/>
        <v>5.76805013892512</v>
      </c>
      <c r="AA50" s="173">
        <f t="shared" si="43"/>
        <v>5.8242988788215637</v>
      </c>
      <c r="AB50" s="173">
        <f t="shared" si="43"/>
        <v>6.4955877451679367</v>
      </c>
      <c r="AD50" s="68">
        <f t="shared" si="31"/>
        <v>22.027318003354203</v>
      </c>
      <c r="AE50" s="69">
        <f t="shared" si="32"/>
        <v>59.991700906442844</v>
      </c>
      <c r="AF50" s="69">
        <f t="shared" si="33"/>
        <v>82.019018909797055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1.5611481171630328</v>
      </c>
      <c r="C51" s="173">
        <f t="shared" si="20"/>
        <v>1.7648384995710908</v>
      </c>
      <c r="D51" s="173">
        <f t="shared" si="20"/>
        <v>1.9560879842830055</v>
      </c>
      <c r="E51" s="173">
        <f t="shared" si="20"/>
        <v>1.797626688670823</v>
      </c>
      <c r="F51" s="173">
        <f t="shared" si="20"/>
        <v>1.8816781969745178</v>
      </c>
      <c r="H51" s="68">
        <f t="shared" si="21"/>
        <v>3.5329265406793113</v>
      </c>
      <c r="I51" s="69">
        <f t="shared" si="22"/>
        <v>40.136631668369091</v>
      </c>
      <c r="J51" s="69">
        <f t="shared" si="23"/>
        <v>43.669558209048397</v>
      </c>
      <c r="L51" t="str">
        <f t="shared" si="24"/>
        <v>31 Science, engineering and technology associate professionals</v>
      </c>
      <c r="M51" s="173">
        <f t="shared" ref="M51:Q51" si="44">M14/M$35*100</f>
        <v>2.1090040062819209</v>
      </c>
      <c r="N51" s="173">
        <f t="shared" si="44"/>
        <v>2.5690679419020506</v>
      </c>
      <c r="O51" s="173">
        <f t="shared" si="44"/>
        <v>2.7507274226581027</v>
      </c>
      <c r="P51" s="173">
        <f t="shared" si="44"/>
        <v>2.3961361436011162</v>
      </c>
      <c r="Q51" s="173">
        <f t="shared" si="44"/>
        <v>2.4061441291279744</v>
      </c>
      <c r="S51" s="68">
        <f t="shared" si="26"/>
        <v>-6.4796216776572786</v>
      </c>
      <c r="T51" s="69">
        <f t="shared" si="27"/>
        <v>33.33282882888949</v>
      </c>
      <c r="U51" s="69">
        <f t="shared" si="28"/>
        <v>26.853207151232212</v>
      </c>
      <c r="W51" t="str">
        <f t="shared" si="29"/>
        <v>31 Science, engineering and technology associate professionals</v>
      </c>
      <c r="X51" s="173">
        <f t="shared" ref="X51:AB51" si="45">X14/X$35*100</f>
        <v>0.93967603096537788</v>
      </c>
      <c r="Y51" s="173">
        <f t="shared" si="45"/>
        <v>0.92849885735418969</v>
      </c>
      <c r="Z51" s="173">
        <f t="shared" si="45"/>
        <v>1.1403742457812225</v>
      </c>
      <c r="AA51" s="173">
        <f t="shared" si="45"/>
        <v>1.1840283202814175</v>
      </c>
      <c r="AB51" s="173">
        <f t="shared" si="45"/>
        <v>1.3504887004856634</v>
      </c>
      <c r="AD51" s="68">
        <f t="shared" si="31"/>
        <v>28.324976497892802</v>
      </c>
      <c r="AE51" s="69">
        <f t="shared" si="32"/>
        <v>56.983513822353991</v>
      </c>
      <c r="AF51" s="69">
        <f t="shared" si="33"/>
        <v>85.30849032024679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1.5248114281780134</v>
      </c>
      <c r="C52" s="173">
        <f t="shared" si="20"/>
        <v>1.7404890237795769</v>
      </c>
      <c r="D52" s="173">
        <f t="shared" si="20"/>
        <v>1.7780493628194454</v>
      </c>
      <c r="E52" s="173">
        <f t="shared" si="20"/>
        <v>2.7264904853967371</v>
      </c>
      <c r="F52" s="173">
        <f t="shared" si="20"/>
        <v>3.1435767159074279</v>
      </c>
      <c r="H52" s="68">
        <f t="shared" si="21"/>
        <v>90.283780982711363</v>
      </c>
      <c r="I52" s="69">
        <f t="shared" si="22"/>
        <v>97.032530611313689</v>
      </c>
      <c r="J52" s="69">
        <f t="shared" si="23"/>
        <v>187.31631159402505</v>
      </c>
      <c r="L52" t="str">
        <f t="shared" si="24"/>
        <v>32 Health and social care associate professionals</v>
      </c>
      <c r="M52" s="173">
        <f t="shared" ref="M52:Q52" si="46">M15/M$35*100</f>
        <v>0.59113595372272776</v>
      </c>
      <c r="N52" s="173">
        <f t="shared" si="46"/>
        <v>0.58138401607959933</v>
      </c>
      <c r="O52" s="173">
        <f t="shared" si="46"/>
        <v>0.61637234728608614</v>
      </c>
      <c r="P52" s="173">
        <f t="shared" si="46"/>
        <v>0.80447013276116441</v>
      </c>
      <c r="Q52" s="173">
        <f t="shared" si="46"/>
        <v>0.88387719464912551</v>
      </c>
      <c r="S52" s="68">
        <f t="shared" si="26"/>
        <v>53.313696889977138</v>
      </c>
      <c r="T52" s="69">
        <f t="shared" si="27"/>
        <v>65.297834643933825</v>
      </c>
      <c r="U52" s="69">
        <f t="shared" si="28"/>
        <v>118.61153153391098</v>
      </c>
      <c r="W52" t="str">
        <f t="shared" si="29"/>
        <v>32 Health and social care associate professionals</v>
      </c>
      <c r="X52" s="173">
        <f t="shared" ref="X52:AB52" si="47">X15/X$35*100</f>
        <v>2.5839462416679746</v>
      </c>
      <c r="Y52" s="173">
        <f t="shared" si="47"/>
        <v>2.945873229339012</v>
      </c>
      <c r="Z52" s="173">
        <f t="shared" si="47"/>
        <v>2.9705347285218879</v>
      </c>
      <c r="AA52" s="173">
        <f t="shared" si="47"/>
        <v>4.6969665450034661</v>
      </c>
      <c r="AB52" s="173">
        <f t="shared" si="47"/>
        <v>5.4322452019323491</v>
      </c>
      <c r="AD52" s="68">
        <f t="shared" si="31"/>
        <v>98.158346707397527</v>
      </c>
      <c r="AE52" s="69">
        <f t="shared" si="32"/>
        <v>103.79196747170157</v>
      </c>
      <c r="AF52" s="69">
        <f t="shared" si="33"/>
        <v>201.95031417909911</v>
      </c>
    </row>
    <row r="53" spans="1:32" x14ac:dyDescent="0.2">
      <c r="A53" t="str">
        <f t="shared" si="19"/>
        <v>33 Protective service occupations</v>
      </c>
      <c r="B53" s="173">
        <f t="shared" si="20"/>
        <v>1.1639839203174982</v>
      </c>
      <c r="C53" s="173">
        <f t="shared" si="20"/>
        <v>1.1691444099348811</v>
      </c>
      <c r="D53" s="173">
        <f t="shared" si="20"/>
        <v>1.2798209395521087</v>
      </c>
      <c r="E53" s="173">
        <f t="shared" si="20"/>
        <v>1.0994681316549368</v>
      </c>
      <c r="F53" s="173">
        <f t="shared" si="20"/>
        <v>1.175677041467496</v>
      </c>
      <c r="H53" s="68">
        <f t="shared" si="21"/>
        <v>-1.1309528318985407</v>
      </c>
      <c r="I53" s="69">
        <f t="shared" si="22"/>
        <v>33.208187689409911</v>
      </c>
      <c r="J53" s="69">
        <f t="shared" si="23"/>
        <v>32.077234857511371</v>
      </c>
      <c r="L53" t="str">
        <f t="shared" si="24"/>
        <v>33 Protective service occupations</v>
      </c>
      <c r="M53" s="173">
        <f t="shared" ref="M53:Q53" si="48">M16/M$35*100</f>
        <v>1.6112203920475348</v>
      </c>
      <c r="N53" s="173">
        <f t="shared" si="48"/>
        <v>1.6288801702190949</v>
      </c>
      <c r="O53" s="173">
        <f t="shared" si="48"/>
        <v>1.7582465047012656</v>
      </c>
      <c r="P53" s="173">
        <f t="shared" si="48"/>
        <v>1.4626179468195188</v>
      </c>
      <c r="Q53" s="173">
        <f t="shared" si="48"/>
        <v>1.4008202190249084</v>
      </c>
      <c r="S53" s="68">
        <f t="shared" si="26"/>
        <v>-14.820553686258691</v>
      </c>
      <c r="T53" s="69">
        <f t="shared" si="27"/>
        <v>24.263692377731424</v>
      </c>
      <c r="U53" s="69">
        <f t="shared" si="28"/>
        <v>9.4431386914727327</v>
      </c>
      <c r="W53" t="str">
        <f t="shared" si="29"/>
        <v>33 Protective service occupations</v>
      </c>
      <c r="X53" s="173">
        <f t="shared" ref="X53:AB53" si="49">X16/X$35*100</f>
        <v>0.65665162978255698</v>
      </c>
      <c r="Y53" s="173">
        <f t="shared" si="49"/>
        <v>0.69105293375614085</v>
      </c>
      <c r="Z53" s="173">
        <f t="shared" si="49"/>
        <v>0.78870725012756426</v>
      </c>
      <c r="AA53" s="173">
        <f t="shared" si="49"/>
        <v>0.72716301227824776</v>
      </c>
      <c r="AB53" s="173">
        <f t="shared" si="49"/>
        <v>0.94764756654322002</v>
      </c>
      <c r="AD53" s="68">
        <f t="shared" si="31"/>
        <v>30.196304656995999</v>
      </c>
      <c r="AE53" s="69">
        <f t="shared" si="32"/>
        <v>53.676754356780663</v>
      </c>
      <c r="AF53" s="69">
        <f t="shared" si="33"/>
        <v>83.873059013776668</v>
      </c>
    </row>
    <row r="54" spans="1:32" x14ac:dyDescent="0.2">
      <c r="A54" t="str">
        <f t="shared" si="19"/>
        <v>34 Culture, media and sports occupations</v>
      </c>
      <c r="B54" s="173">
        <f t="shared" si="20"/>
        <v>1.8648152332662156</v>
      </c>
      <c r="C54" s="173">
        <f t="shared" si="20"/>
        <v>1.7655655423433343</v>
      </c>
      <c r="D54" s="173">
        <f t="shared" si="20"/>
        <v>2.1927247160121643</v>
      </c>
      <c r="E54" s="173">
        <f t="shared" si="20"/>
        <v>1.8550948817711985</v>
      </c>
      <c r="F54" s="173">
        <f t="shared" si="20"/>
        <v>1.9211835221077544</v>
      </c>
      <c r="H54" s="68">
        <f t="shared" si="21"/>
        <v>-5.7011787566414558</v>
      </c>
      <c r="I54" s="69">
        <f t="shared" si="22"/>
        <v>41.938530583177766</v>
      </c>
      <c r="J54" s="69">
        <f t="shared" si="23"/>
        <v>36.237351826536312</v>
      </c>
      <c r="L54" t="str">
        <f t="shared" si="24"/>
        <v>34 Culture, media and sports occupations</v>
      </c>
      <c r="M54" s="173">
        <f t="shared" ref="M54:Q54" si="50">M17/M$35*100</f>
        <v>1.9397499852558759</v>
      </c>
      <c r="N54" s="173">
        <f t="shared" si="50"/>
        <v>2.0264648300908612</v>
      </c>
      <c r="O54" s="173">
        <f t="shared" si="50"/>
        <v>2.293275046673795</v>
      </c>
      <c r="P54" s="173">
        <f t="shared" si="50"/>
        <v>1.9377199332806967</v>
      </c>
      <c r="Q54" s="173">
        <f t="shared" si="50"/>
        <v>2.0234697791044796</v>
      </c>
      <c r="S54" s="68">
        <f t="shared" si="26"/>
        <v>-5.6650223494362839</v>
      </c>
      <c r="T54" s="69">
        <f t="shared" si="27"/>
        <v>36.57518411016045</v>
      </c>
      <c r="U54" s="69">
        <f t="shared" si="28"/>
        <v>30.910161760724165</v>
      </c>
      <c r="W54" t="str">
        <f t="shared" si="29"/>
        <v>34 Culture, media and sports occupations</v>
      </c>
      <c r="X54" s="173">
        <f t="shared" ref="X54:AB54" si="51">X17/X$35*100</f>
        <v>1.7798113890570788</v>
      </c>
      <c r="Y54" s="173">
        <f t="shared" si="51"/>
        <v>1.4942494160187563</v>
      </c>
      <c r="Z54" s="173">
        <f t="shared" si="51"/>
        <v>2.0895077320938928</v>
      </c>
      <c r="AA54" s="173">
        <f t="shared" si="51"/>
        <v>1.7703867850541202</v>
      </c>
      <c r="AB54" s="173">
        <f t="shared" si="51"/>
        <v>1.8175859726373307</v>
      </c>
      <c r="AD54" s="68">
        <f t="shared" si="31"/>
        <v>-5.7419135101989394</v>
      </c>
      <c r="AE54" s="69">
        <f t="shared" si="32"/>
        <v>47.981016928183948</v>
      </c>
      <c r="AF54" s="69">
        <f t="shared" si="33"/>
        <v>42.239103417985007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5.8113634634842537</v>
      </c>
      <c r="C55" s="173">
        <f t="shared" si="52"/>
        <v>5.9972453490756816</v>
      </c>
      <c r="D55" s="173">
        <f t="shared" si="52"/>
        <v>6.2678981547168586</v>
      </c>
      <c r="E55" s="173">
        <f t="shared" si="52"/>
        <v>6.202973342237815</v>
      </c>
      <c r="F55" s="173">
        <f t="shared" si="52"/>
        <v>6.3369756990531032</v>
      </c>
      <c r="H55" s="68">
        <f t="shared" si="21"/>
        <v>8.8132128089097908</v>
      </c>
      <c r="I55" s="69">
        <f t="shared" si="22"/>
        <v>48.054259829776115</v>
      </c>
      <c r="J55" s="69">
        <f t="shared" si="23"/>
        <v>56.867472638685904</v>
      </c>
      <c r="L55" t="str">
        <f t="shared" si="24"/>
        <v>35 Business and public service associate professionals</v>
      </c>
      <c r="M55" s="173">
        <f t="shared" ref="M55:Q55" si="53">M18/M$35*100</f>
        <v>5.9425457569162665</v>
      </c>
      <c r="N55" s="173">
        <f t="shared" si="53"/>
        <v>6.0921111028273618</v>
      </c>
      <c r="O55" s="173">
        <f t="shared" si="53"/>
        <v>6.4723141924344985</v>
      </c>
      <c r="P55" s="173">
        <f t="shared" si="53"/>
        <v>6.3290329863530665</v>
      </c>
      <c r="Q55" s="173">
        <f t="shared" si="53"/>
        <v>6.2405777260299597</v>
      </c>
      <c r="S55" s="68">
        <f t="shared" si="26"/>
        <v>3.0854518763058345</v>
      </c>
      <c r="T55" s="69">
        <f t="shared" si="27"/>
        <v>39.177036530432964</v>
      </c>
      <c r="U55" s="69">
        <f t="shared" si="28"/>
        <v>42.262488406738797</v>
      </c>
      <c r="W55" t="str">
        <f t="shared" si="29"/>
        <v>35 Business and public service associate professionals</v>
      </c>
      <c r="X55" s="173">
        <f t="shared" ref="X55:AB55" si="54">X18/X$35*100</f>
        <v>5.662554013425229</v>
      </c>
      <c r="Y55" s="173">
        <f t="shared" si="54"/>
        <v>5.8985919221116543</v>
      </c>
      <c r="Z55" s="173">
        <f t="shared" si="54"/>
        <v>6.0580608847754656</v>
      </c>
      <c r="AA55" s="173">
        <f t="shared" si="54"/>
        <v>6.0737356312681987</v>
      </c>
      <c r="AB55" s="173">
        <f t="shared" si="54"/>
        <v>6.4346094777476646</v>
      </c>
      <c r="AD55" s="68">
        <f t="shared" si="31"/>
        <v>15.094931763508493</v>
      </c>
      <c r="AE55" s="69">
        <f t="shared" si="32"/>
        <v>57.790040097116126</v>
      </c>
      <c r="AF55" s="69">
        <f t="shared" si="33"/>
        <v>72.884971860624617</v>
      </c>
    </row>
    <row r="56" spans="1:32" x14ac:dyDescent="0.2">
      <c r="A56" t="str">
        <f t="shared" si="19"/>
        <v>41 Administrative occupations</v>
      </c>
      <c r="B56" s="173">
        <f t="shared" si="52"/>
        <v>8.6310211244035475</v>
      </c>
      <c r="C56" s="173">
        <f t="shared" si="52"/>
        <v>8.1710696355923123</v>
      </c>
      <c r="D56" s="173">
        <f t="shared" si="52"/>
        <v>8.4564330864850508</v>
      </c>
      <c r="E56" s="173">
        <f t="shared" si="52"/>
        <v>8.5258267161453016</v>
      </c>
      <c r="F56" s="173">
        <f t="shared" si="52"/>
        <v>7.8824337021116353</v>
      </c>
      <c r="H56" s="68">
        <f t="shared" si="21"/>
        <v>0.32164221933634396</v>
      </c>
      <c r="I56" s="69">
        <f t="shared" si="22"/>
        <v>51.885351822582749</v>
      </c>
      <c r="J56" s="69">
        <f t="shared" si="23"/>
        <v>52.206994041919089</v>
      </c>
      <c r="L56" t="str">
        <f t="shared" si="24"/>
        <v>41 Administrative occupations</v>
      </c>
      <c r="M56" s="173">
        <f t="shared" ref="M56:Q56" si="55">M19/M$35*100</f>
        <v>4.2744710735269242</v>
      </c>
      <c r="N56" s="173">
        <f t="shared" si="55"/>
        <v>3.9243830974957339</v>
      </c>
      <c r="O56" s="173">
        <f t="shared" si="55"/>
        <v>4.7375645796369197</v>
      </c>
      <c r="P56" s="173">
        <f t="shared" si="55"/>
        <v>4.9466411841418063</v>
      </c>
      <c r="Q56" s="173">
        <f t="shared" si="55"/>
        <v>5.2347963571948553</v>
      </c>
      <c r="S56" s="68">
        <f t="shared" si="26"/>
        <v>18.134520354806082</v>
      </c>
      <c r="T56" s="69">
        <f t="shared" si="27"/>
        <v>40.9602880159661</v>
      </c>
      <c r="U56" s="69">
        <f t="shared" si="28"/>
        <v>59.094808370772192</v>
      </c>
      <c r="W56" t="str">
        <f t="shared" si="29"/>
        <v>41 Administrative occupations</v>
      </c>
      <c r="X56" s="173">
        <f t="shared" ref="X56:AB56" si="56">X19/X$35*100</f>
        <v>13.572967177218986</v>
      </c>
      <c r="Y56" s="173">
        <f t="shared" si="56"/>
        <v>12.587312206350385</v>
      </c>
      <c r="Z56" s="173">
        <f t="shared" si="56"/>
        <v>12.273928149303341</v>
      </c>
      <c r="AA56" s="173">
        <f t="shared" si="56"/>
        <v>12.195246446291563</v>
      </c>
      <c r="AB56" s="173">
        <f t="shared" si="56"/>
        <v>10.564013308925697</v>
      </c>
      <c r="AD56" s="68">
        <f t="shared" si="31"/>
        <v>-6.7362224142485898</v>
      </c>
      <c r="AE56" s="69">
        <f t="shared" si="32"/>
        <v>56.214108852971954</v>
      </c>
      <c r="AF56" s="69">
        <f t="shared" si="33"/>
        <v>49.47788643872336</v>
      </c>
    </row>
    <row r="57" spans="1:32" x14ac:dyDescent="0.2">
      <c r="A57" t="str">
        <f t="shared" si="19"/>
        <v>42 Secretarial and related occupations</v>
      </c>
      <c r="B57" s="173">
        <f t="shared" si="52"/>
        <v>2.4414668985245584</v>
      </c>
      <c r="C57" s="173">
        <f t="shared" si="52"/>
        <v>2.2156931045106107</v>
      </c>
      <c r="D57" s="173">
        <f t="shared" si="52"/>
        <v>2.1677481115822781</v>
      </c>
      <c r="E57" s="173">
        <f t="shared" si="52"/>
        <v>1.9497002764614326</v>
      </c>
      <c r="F57" s="173">
        <f t="shared" si="52"/>
        <v>1.3153987866403676</v>
      </c>
      <c r="H57" s="68">
        <f t="shared" si="21"/>
        <v>-34.691434709937674</v>
      </c>
      <c r="I57" s="69">
        <f t="shared" si="22"/>
        <v>44.991750018764428</v>
      </c>
      <c r="J57" s="69">
        <f t="shared" si="23"/>
        <v>10.300315308826752</v>
      </c>
      <c r="L57" t="str">
        <f t="shared" si="24"/>
        <v>42 Secretarial and related occupations</v>
      </c>
      <c r="M57" s="173">
        <f t="shared" ref="M57:Q57" si="57">M20/M$35*100</f>
        <v>0.27333060611028526</v>
      </c>
      <c r="N57" s="173">
        <f t="shared" si="57"/>
        <v>0.20142940672493442</v>
      </c>
      <c r="O57" s="173">
        <f t="shared" si="57"/>
        <v>0.20403459825573769</v>
      </c>
      <c r="P57" s="173">
        <f t="shared" si="57"/>
        <v>0.18303641580441549</v>
      </c>
      <c r="Q57" s="173">
        <f t="shared" si="57"/>
        <v>0.20492005201338226</v>
      </c>
      <c r="S57" s="68">
        <f t="shared" si="26"/>
        <v>7.3773827399552694</v>
      </c>
      <c r="T57" s="69">
        <f t="shared" si="27"/>
        <v>31.734172199419763</v>
      </c>
      <c r="U57" s="69">
        <f t="shared" si="28"/>
        <v>39.111554939375033</v>
      </c>
      <c r="W57" t="str">
        <f t="shared" si="29"/>
        <v>42 Secretarial and related occupations</v>
      </c>
      <c r="X57" s="173">
        <f t="shared" ref="X57:AB57" si="58">X20/X$35*100</f>
        <v>4.9009388355235659</v>
      </c>
      <c r="Y57" s="173">
        <f t="shared" si="58"/>
        <v>4.3103796350782142</v>
      </c>
      <c r="Z57" s="173">
        <f t="shared" si="58"/>
        <v>4.1835404495230346</v>
      </c>
      <c r="AA57" s="173">
        <f t="shared" si="58"/>
        <v>3.7609031797103447</v>
      </c>
      <c r="AB57" s="173">
        <f t="shared" si="58"/>
        <v>2.4401136703813626</v>
      </c>
      <c r="AD57" s="68">
        <f t="shared" si="31"/>
        <v>-36.797577493678531</v>
      </c>
      <c r="AE57" s="69">
        <f t="shared" si="32"/>
        <v>45.655480390728187</v>
      </c>
      <c r="AF57" s="69">
        <f t="shared" si="33"/>
        <v>8.8579028970496516</v>
      </c>
    </row>
    <row r="58" spans="1:32" x14ac:dyDescent="0.2">
      <c r="A58" t="str">
        <f t="shared" si="19"/>
        <v>51 Skilled agricultural and related trades</v>
      </c>
      <c r="B58" s="173">
        <f t="shared" si="52"/>
        <v>1.8198890953845945</v>
      </c>
      <c r="C58" s="173">
        <f t="shared" si="52"/>
        <v>1.802046991585543</v>
      </c>
      <c r="D58" s="173">
        <f t="shared" si="52"/>
        <v>1.0691263460131617</v>
      </c>
      <c r="E58" s="173">
        <f t="shared" si="52"/>
        <v>1.040104954969854</v>
      </c>
      <c r="F58" s="173">
        <f t="shared" si="52"/>
        <v>1.1220593943619497</v>
      </c>
      <c r="H58" s="68">
        <f t="shared" si="21"/>
        <v>12.955748362585704</v>
      </c>
      <c r="I58" s="69">
        <f t="shared" si="22"/>
        <v>58.301445160089507</v>
      </c>
      <c r="J58" s="69">
        <f t="shared" si="23"/>
        <v>71.257193522675209</v>
      </c>
      <c r="L58" t="str">
        <f t="shared" si="24"/>
        <v>51 Skilled agricultural and related trades</v>
      </c>
      <c r="M58" s="173">
        <f t="shared" ref="M58:Q58" si="59">M21/M$35*100</f>
        <v>2.9372848825683531</v>
      </c>
      <c r="N58" s="173">
        <f t="shared" si="59"/>
        <v>2.913102016802295</v>
      </c>
      <c r="O58" s="173">
        <f t="shared" si="59"/>
        <v>1.5948244245386409</v>
      </c>
      <c r="P58" s="173">
        <f t="shared" si="59"/>
        <v>1.5326599438948587</v>
      </c>
      <c r="Q58" s="173">
        <f t="shared" si="59"/>
        <v>1.6294276351383759</v>
      </c>
      <c r="S58" s="68">
        <f t="shared" si="26"/>
        <v>9.2331287677027092</v>
      </c>
      <c r="T58" s="69">
        <f t="shared" si="27"/>
        <v>52.859048604807491</v>
      </c>
      <c r="U58" s="69">
        <f t="shared" si="28"/>
        <v>62.092177372510193</v>
      </c>
      <c r="W58" t="str">
        <f t="shared" si="29"/>
        <v>51 Skilled agricultural and related trades</v>
      </c>
      <c r="X58" s="173">
        <f t="shared" ref="X58:AB58" si="60">X21/X$35*100</f>
        <v>0.55234720204763488</v>
      </c>
      <c r="Y58" s="173">
        <f t="shared" si="60"/>
        <v>0.64663124408464412</v>
      </c>
      <c r="Z58" s="173">
        <f t="shared" si="60"/>
        <v>0.5294864486603631</v>
      </c>
      <c r="AA58" s="173">
        <f t="shared" si="60"/>
        <v>0.53513225143646714</v>
      </c>
      <c r="AB58" s="173">
        <f t="shared" si="60"/>
        <v>0.60818677875493599</v>
      </c>
      <c r="AD58" s="68">
        <f t="shared" si="31"/>
        <v>24.465722534277639</v>
      </c>
      <c r="AE58" s="69">
        <f t="shared" si="32"/>
        <v>75.128800786086998</v>
      </c>
      <c r="AF58" s="69">
        <f t="shared" si="33"/>
        <v>99.594523320364644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3.8191275011511241</v>
      </c>
      <c r="C59" s="173">
        <f t="shared" si="52"/>
        <v>3.5362838647845973</v>
      </c>
      <c r="D59" s="173">
        <f t="shared" si="52"/>
        <v>3.1210234543614166</v>
      </c>
      <c r="E59" s="173">
        <f t="shared" si="52"/>
        <v>3.0668410045603629</v>
      </c>
      <c r="F59" s="173">
        <f t="shared" si="52"/>
        <v>2.8160559368532052</v>
      </c>
      <c r="H59" s="68">
        <f t="shared" si="21"/>
        <v>-2.8895944859929532</v>
      </c>
      <c r="I59" s="69">
        <f t="shared" si="22"/>
        <v>37.960711707264842</v>
      </c>
      <c r="J59" s="69">
        <f t="shared" si="23"/>
        <v>35.071117221271891</v>
      </c>
      <c r="L59" t="str">
        <f t="shared" si="24"/>
        <v>52 Skilled metal, electrical and electronic trades</v>
      </c>
      <c r="M59" s="173">
        <f t="shared" ref="M59:Q59" si="61">M22/M$35*100</f>
        <v>7.0539564937891654</v>
      </c>
      <c r="N59" s="173">
        <f t="shared" si="61"/>
        <v>6.7269519240628641</v>
      </c>
      <c r="O59" s="173">
        <f t="shared" si="61"/>
        <v>5.9985186695963613</v>
      </c>
      <c r="P59" s="173">
        <f t="shared" si="61"/>
        <v>5.7779849869915765</v>
      </c>
      <c r="Q59" s="173">
        <f t="shared" si="61"/>
        <v>5.2720500019699541</v>
      </c>
      <c r="S59" s="68">
        <f t="shared" si="26"/>
        <v>-6.0346621492861585</v>
      </c>
      <c r="T59" s="69">
        <f t="shared" si="27"/>
        <v>36.19608887208193</v>
      </c>
      <c r="U59" s="69">
        <f t="shared" si="28"/>
        <v>30.16142672279577</v>
      </c>
      <c r="W59" t="str">
        <f t="shared" si="29"/>
        <v>52 Skilled metal, electrical and electronic trades</v>
      </c>
      <c r="X59" s="173">
        <f t="shared" ref="X59:AB59" si="62">X22/X$35*100</f>
        <v>0.1496298057249443</v>
      </c>
      <c r="Y59" s="173">
        <f t="shared" si="62"/>
        <v>0.2182230693536282</v>
      </c>
      <c r="Z59" s="173">
        <f t="shared" si="62"/>
        <v>0.16721539225474005</v>
      </c>
      <c r="AA59" s="173">
        <f t="shared" si="62"/>
        <v>0.28734686226265782</v>
      </c>
      <c r="AB59" s="173">
        <f t="shared" si="62"/>
        <v>0.32857644419616555</v>
      </c>
      <c r="AD59" s="68">
        <f t="shared" si="31"/>
        <v>112.92556715048244</v>
      </c>
      <c r="AE59" s="69">
        <f t="shared" si="32"/>
        <v>102.94185067269197</v>
      </c>
      <c r="AF59" s="69">
        <f t="shared" si="33"/>
        <v>215.86741782317443</v>
      </c>
    </row>
    <row r="60" spans="1:32" x14ac:dyDescent="0.2">
      <c r="A60" t="str">
        <f t="shared" si="19"/>
        <v>53 Skilled construction and building trades</v>
      </c>
      <c r="B60" s="173">
        <f t="shared" si="52"/>
        <v>3.0936848882726875</v>
      </c>
      <c r="C60" s="173">
        <f t="shared" si="52"/>
        <v>2.5303929729185315</v>
      </c>
      <c r="D60" s="173">
        <f t="shared" si="52"/>
        <v>2.4613840001106473</v>
      </c>
      <c r="E60" s="173">
        <f t="shared" si="52"/>
        <v>2.4000535374519552</v>
      </c>
      <c r="F60" s="173">
        <f t="shared" si="52"/>
        <v>2.0394775292388223</v>
      </c>
      <c r="H60" s="68">
        <f t="shared" si="21"/>
        <v>-10.821312900258258</v>
      </c>
      <c r="I60" s="69">
        <f t="shared" si="22"/>
        <v>40.946037998958772</v>
      </c>
      <c r="J60" s="69">
        <f t="shared" si="23"/>
        <v>30.124725098700516</v>
      </c>
      <c r="L60" t="str">
        <f t="shared" si="24"/>
        <v>53 Skilled construction and building trades</v>
      </c>
      <c r="M60" s="173">
        <f t="shared" ref="M60:Q60" si="63">M23/M$35*100</f>
        <v>5.7518947225262398</v>
      </c>
      <c r="N60" s="173">
        <f t="shared" si="63"/>
        <v>4.8674619072258656</v>
      </c>
      <c r="O60" s="173">
        <f t="shared" si="63"/>
        <v>4.7302986101061473</v>
      </c>
      <c r="P60" s="173">
        <f t="shared" si="63"/>
        <v>4.6587813866245504</v>
      </c>
      <c r="Q60" s="173">
        <f t="shared" si="63"/>
        <v>3.9598853396515885</v>
      </c>
      <c r="S60" s="68">
        <f t="shared" si="26"/>
        <v>-10.499342166466498</v>
      </c>
      <c r="T60" s="69">
        <f t="shared" si="27"/>
        <v>41.033453224278944</v>
      </c>
      <c r="U60" s="69">
        <f t="shared" si="28"/>
        <v>30.534111057812446</v>
      </c>
      <c r="W60" t="str">
        <f t="shared" si="29"/>
        <v>53 Skilled construction and building trades</v>
      </c>
      <c r="X60" s="173">
        <f t="shared" ref="X60:AB60" si="64">X23/X$35*100</f>
        <v>7.8287510868235557E-2</v>
      </c>
      <c r="Y60" s="173">
        <f t="shared" si="64"/>
        <v>0.10001266914639692</v>
      </c>
      <c r="Z60" s="173">
        <f t="shared" si="64"/>
        <v>0.13229645488977629</v>
      </c>
      <c r="AA60" s="173">
        <f t="shared" si="64"/>
        <v>8.4381309601470125E-2</v>
      </c>
      <c r="AB60" s="173">
        <f t="shared" si="64"/>
        <v>9.4450416270991655E-2</v>
      </c>
      <c r="AD60" s="68">
        <f t="shared" si="31"/>
        <v>-22.638780205344318</v>
      </c>
      <c r="AE60" s="69">
        <f t="shared" si="32"/>
        <v>37.737589345809006</v>
      </c>
      <c r="AF60" s="69">
        <f t="shared" si="33"/>
        <v>15.098809140464686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2.5552261310839062</v>
      </c>
      <c r="C61" s="173">
        <f t="shared" si="52"/>
        <v>2.1514954338923817</v>
      </c>
      <c r="D61" s="173">
        <f t="shared" si="52"/>
        <v>2.1019378383079266</v>
      </c>
      <c r="E61" s="173">
        <f t="shared" si="52"/>
        <v>2.1904142306486558</v>
      </c>
      <c r="F61" s="173">
        <f t="shared" si="52"/>
        <v>2.1543833485769714</v>
      </c>
      <c r="H61" s="68">
        <f t="shared" si="21"/>
        <v>10.312477452956232</v>
      </c>
      <c r="I61" s="69">
        <f t="shared" si="22"/>
        <v>46.118843517188068</v>
      </c>
      <c r="J61" s="69">
        <f t="shared" si="23"/>
        <v>56.431320970144306</v>
      </c>
      <c r="L61" t="str">
        <f t="shared" si="24"/>
        <v>54 Textiles, printing and other skilled trades</v>
      </c>
      <c r="M61" s="173">
        <f t="shared" ref="M61:Q61" si="65">M24/M$35*100</f>
        <v>3.0697533435613678</v>
      </c>
      <c r="N61" s="173">
        <f t="shared" si="65"/>
        <v>2.5526315679283487</v>
      </c>
      <c r="O61" s="173">
        <f t="shared" si="65"/>
        <v>2.3941218128610871</v>
      </c>
      <c r="P61" s="173">
        <f t="shared" si="65"/>
        <v>2.5477001230057268</v>
      </c>
      <c r="Q61" s="173">
        <f t="shared" si="65"/>
        <v>2.4845407384682292</v>
      </c>
      <c r="S61" s="68">
        <f t="shared" si="26"/>
        <v>10.951212461224156</v>
      </c>
      <c r="T61" s="69">
        <f t="shared" si="27"/>
        <v>35.264702500102302</v>
      </c>
      <c r="U61" s="69">
        <f t="shared" si="28"/>
        <v>46.215914961326455</v>
      </c>
      <c r="W61" t="str">
        <f t="shared" si="29"/>
        <v>54 Textiles, printing and other skilled trades</v>
      </c>
      <c r="X61" s="173">
        <f t="shared" ref="X61:AB61" si="66">X24/X$35*100</f>
        <v>1.9715611445523127</v>
      </c>
      <c r="Y61" s="173">
        <f t="shared" si="66"/>
        <v>1.734343271634371</v>
      </c>
      <c r="Z61" s="173">
        <f t="shared" si="66"/>
        <v>1.8020049747938445</v>
      </c>
      <c r="AA61" s="173">
        <f t="shared" si="66"/>
        <v>1.8241208683752304</v>
      </c>
      <c r="AB61" s="173">
        <f t="shared" si="66"/>
        <v>1.8199933969202096</v>
      </c>
      <c r="AD61" s="68">
        <f t="shared" si="31"/>
        <v>9.4413561402506883</v>
      </c>
      <c r="AE61" s="69">
        <f t="shared" si="32"/>
        <v>60.921967580690151</v>
      </c>
      <c r="AF61" s="69">
        <f t="shared" si="33"/>
        <v>70.363323720940841</v>
      </c>
    </row>
    <row r="62" spans="1:32" x14ac:dyDescent="0.2">
      <c r="A62" t="str">
        <f t="shared" si="19"/>
        <v>61 Caring personal service occupations</v>
      </c>
      <c r="B62" s="173">
        <f t="shared" si="52"/>
        <v>7.2463186326023079</v>
      </c>
      <c r="C62" s="173">
        <f t="shared" si="52"/>
        <v>7.5953433479159251</v>
      </c>
      <c r="D62" s="173">
        <f t="shared" si="52"/>
        <v>7.4339093582691929</v>
      </c>
      <c r="E62" s="173">
        <f t="shared" si="52"/>
        <v>7.5528624125672765</v>
      </c>
      <c r="F62" s="173">
        <f t="shared" si="52"/>
        <v>8.0168134336412091</v>
      </c>
      <c r="H62" s="68">
        <f t="shared" si="21"/>
        <v>16.066272794827448</v>
      </c>
      <c r="I62" s="69">
        <f t="shared" si="22"/>
        <v>61.622489061355644</v>
      </c>
      <c r="J62" s="69">
        <f t="shared" si="23"/>
        <v>77.688761856183092</v>
      </c>
      <c r="L62" t="str">
        <f t="shared" si="24"/>
        <v>61 Caring personal service occupations</v>
      </c>
      <c r="M62" s="173">
        <f t="shared" ref="M62:Q62" si="67">M25/M$35*100</f>
        <v>2.1776079702363198</v>
      </c>
      <c r="N62" s="173">
        <f t="shared" si="67"/>
        <v>2.1218424126178554</v>
      </c>
      <c r="O62" s="173">
        <f t="shared" si="67"/>
        <v>2.0588638800913555</v>
      </c>
      <c r="P62" s="173">
        <f t="shared" si="67"/>
        <v>2.4309013563764394</v>
      </c>
      <c r="Q62" s="173">
        <f t="shared" si="67"/>
        <v>2.8056809572703139</v>
      </c>
      <c r="S62" s="68">
        <f t="shared" si="26"/>
        <v>45.694388098208194</v>
      </c>
      <c r="T62" s="69">
        <f t="shared" si="27"/>
        <v>57.142569262585987</v>
      </c>
      <c r="U62" s="69">
        <f t="shared" si="28"/>
        <v>102.83695736079419</v>
      </c>
      <c r="W62" t="str">
        <f t="shared" si="29"/>
        <v>61 Caring personal service occupations</v>
      </c>
      <c r="X62" s="173">
        <f t="shared" ref="X62:AB62" si="68">X25/X$35*100</f>
        <v>12.996119359832051</v>
      </c>
      <c r="Y62" s="173">
        <f t="shared" si="68"/>
        <v>13.287382923877129</v>
      </c>
      <c r="Z62" s="173">
        <f t="shared" si="68"/>
        <v>12.951504169051686</v>
      </c>
      <c r="AA62" s="173">
        <f t="shared" si="68"/>
        <v>12.803952301195357</v>
      </c>
      <c r="AB62" s="173">
        <f t="shared" si="68"/>
        <v>13.294751744895027</v>
      </c>
      <c r="AD62" s="68">
        <f t="shared" si="31"/>
        <v>11.231466126903458</v>
      </c>
      <c r="AE62" s="69">
        <f t="shared" si="32"/>
        <v>62.353536105457877</v>
      </c>
      <c r="AF62" s="69">
        <f t="shared" si="33"/>
        <v>73.585002232361333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2.1106142705914603</v>
      </c>
      <c r="C63" s="173">
        <f t="shared" si="52"/>
        <v>2.1922512662364424</v>
      </c>
      <c r="D63" s="173">
        <f t="shared" si="52"/>
        <v>2.1952212889813154</v>
      </c>
      <c r="E63" s="173">
        <f t="shared" si="52"/>
        <v>2.0405692994235238</v>
      </c>
      <c r="F63" s="173">
        <f t="shared" si="52"/>
        <v>1.9645827926995243</v>
      </c>
      <c r="H63" s="68">
        <f t="shared" si="21"/>
        <v>-3.680647830163756</v>
      </c>
      <c r="I63" s="69">
        <f t="shared" si="22"/>
        <v>48.938171655713155</v>
      </c>
      <c r="J63" s="69">
        <f t="shared" si="23"/>
        <v>45.257523825549399</v>
      </c>
      <c r="L63" t="str">
        <f t="shared" si="24"/>
        <v>62 Leisure, travel and related personal service occupations</v>
      </c>
      <c r="M63" s="173">
        <f t="shared" ref="M63:Q63" si="69">M26/M$35*100</f>
        <v>1.0951817970017954</v>
      </c>
      <c r="N63" s="173">
        <f t="shared" si="69"/>
        <v>1.2177598763982487</v>
      </c>
      <c r="O63" s="173">
        <f t="shared" si="69"/>
        <v>1.1587784859648593</v>
      </c>
      <c r="P63" s="173">
        <f t="shared" si="69"/>
        <v>1.1144976919662584</v>
      </c>
      <c r="Q63" s="173">
        <f t="shared" si="69"/>
        <v>1.1637211818090323</v>
      </c>
      <c r="S63" s="68">
        <f t="shared" si="26"/>
        <v>7.3694404358748047</v>
      </c>
      <c r="T63" s="69">
        <f t="shared" si="27"/>
        <v>43.833276052623425</v>
      </c>
      <c r="U63" s="69">
        <f t="shared" si="28"/>
        <v>51.202716488498233</v>
      </c>
      <c r="W63" t="str">
        <f t="shared" si="29"/>
        <v>62 Leisure, travel and related personal service occupations</v>
      </c>
      <c r="X63" s="173">
        <f t="shared" ref="X63:AB63" si="70">X26/X$35*100</f>
        <v>3.2624918907618761</v>
      </c>
      <c r="Y63" s="173">
        <f t="shared" si="70"/>
        <v>3.2056508477769139</v>
      </c>
      <c r="Z63" s="173">
        <f t="shared" si="70"/>
        <v>3.2591511580054395</v>
      </c>
      <c r="AA63" s="173">
        <f t="shared" si="70"/>
        <v>2.989987930435313</v>
      </c>
      <c r="AB63" s="173">
        <f t="shared" si="70"/>
        <v>2.775711313668356</v>
      </c>
      <c r="AD63" s="68">
        <f t="shared" si="31"/>
        <v>-7.7136581062290706</v>
      </c>
      <c r="AE63" s="69">
        <f t="shared" si="32"/>
        <v>50.80133292011476</v>
      </c>
      <c r="AF63" s="69">
        <f t="shared" si="33"/>
        <v>43.087674813885691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0.11359060559543704</v>
      </c>
      <c r="C64" s="173">
        <f t="shared" si="52"/>
        <v>9.4952417567365915E-2</v>
      </c>
      <c r="D64" s="173">
        <f t="shared" si="52"/>
        <v>0.11818965267292911</v>
      </c>
      <c r="E64" s="173">
        <f t="shared" si="52"/>
        <v>9.059854330101022E-2</v>
      </c>
      <c r="F64" s="173">
        <f t="shared" si="52"/>
        <v>9.4344615044268221E-2</v>
      </c>
      <c r="H64" s="68">
        <f t="shared" si="21"/>
        <v>-14.086940893393374</v>
      </c>
      <c r="I64" s="69">
        <f t="shared" si="22"/>
        <v>42.058269609777355</v>
      </c>
      <c r="J64" s="69">
        <f t="shared" si="23"/>
        <v>27.971328716383987</v>
      </c>
      <c r="L64" t="str">
        <f t="shared" si="24"/>
        <v>63 Community and civil enforcement occupations</v>
      </c>
      <c r="M64" s="173">
        <f t="shared" ref="M64:Q64" si="71">M27/M$35*100</f>
        <v>0.15630903449881448</v>
      </c>
      <c r="N64" s="173">
        <f t="shared" si="71"/>
        <v>0.11376063796063331</v>
      </c>
      <c r="O64" s="173">
        <f t="shared" si="71"/>
        <v>0.17164174121730935</v>
      </c>
      <c r="P64" s="173">
        <f t="shared" si="71"/>
        <v>9.2159406877552003E-2</v>
      </c>
      <c r="Q64" s="173">
        <f t="shared" si="71"/>
        <v>0.10136923351422313</v>
      </c>
      <c r="S64" s="68">
        <f t="shared" si="26"/>
        <v>-36.85842292914591</v>
      </c>
      <c r="T64" s="69">
        <f t="shared" si="27"/>
        <v>24.912379881508553</v>
      </c>
      <c r="U64" s="69">
        <f t="shared" si="28"/>
        <v>-11.946043047637362</v>
      </c>
      <c r="W64" t="str">
        <f t="shared" si="29"/>
        <v>63 Community and civil enforcement occupations</v>
      </c>
      <c r="X64" s="173">
        <f t="shared" ref="X64:AB64" si="72">X27/X$35*100</f>
        <v>6.5132038923158317E-2</v>
      </c>
      <c r="Y64" s="173">
        <f t="shared" si="72"/>
        <v>7.5393247650818201E-2</v>
      </c>
      <c r="Z64" s="173">
        <f t="shared" si="72"/>
        <v>6.3319983648669864E-2</v>
      </c>
      <c r="AA64" s="173">
        <f t="shared" si="72"/>
        <v>8.8998329075562682E-2</v>
      </c>
      <c r="AB64" s="173">
        <f t="shared" si="72"/>
        <v>8.7229942156440116E-2</v>
      </c>
      <c r="AD64" s="68">
        <f t="shared" si="31"/>
        <v>49.276838843427171</v>
      </c>
      <c r="AE64" s="69">
        <f t="shared" si="32"/>
        <v>89.768312303884031</v>
      </c>
      <c r="AF64" s="69">
        <f t="shared" si="33"/>
        <v>139.0451511473112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7.1579382065161399</v>
      </c>
      <c r="C65" s="173">
        <f t="shared" si="73"/>
        <v>6.0979568985604615</v>
      </c>
      <c r="D65" s="173">
        <f t="shared" si="73"/>
        <v>6.1374972382712585</v>
      </c>
      <c r="E65" s="173">
        <f t="shared" si="73"/>
        <v>5.886479896070969</v>
      </c>
      <c r="F65" s="173">
        <f t="shared" si="73"/>
        <v>5.4589301002736175</v>
      </c>
      <c r="H65" s="68">
        <f t="shared" si="21"/>
        <v>-4.2722731030715364</v>
      </c>
      <c r="I65" s="69">
        <f t="shared" si="22"/>
        <v>44.825689998100955</v>
      </c>
      <c r="J65" s="69">
        <f t="shared" si="23"/>
        <v>40.553416895029422</v>
      </c>
      <c r="L65" t="str">
        <f t="shared" si="24"/>
        <v>71 Sales occupations</v>
      </c>
      <c r="M65" s="173">
        <f t="shared" ref="M65:Q65" si="74">M28/M$35*100</f>
        <v>5.4966305340432031</v>
      </c>
      <c r="N65" s="173">
        <f t="shared" si="74"/>
        <v>4.9912782922327281</v>
      </c>
      <c r="O65" s="173">
        <f t="shared" si="74"/>
        <v>5.1204138468957971</v>
      </c>
      <c r="P65" s="173">
        <f t="shared" si="74"/>
        <v>4.9903025203593003</v>
      </c>
      <c r="Q65" s="173">
        <f t="shared" si="74"/>
        <v>4.79830864609879</v>
      </c>
      <c r="S65" s="68">
        <f t="shared" si="26"/>
        <v>0.18790391104827753</v>
      </c>
      <c r="T65" s="69">
        <f t="shared" si="27"/>
        <v>33.746931533954374</v>
      </c>
      <c r="U65" s="69">
        <f t="shared" si="28"/>
        <v>33.934835445002655</v>
      </c>
      <c r="W65" t="str">
        <f t="shared" si="29"/>
        <v>71 Sales occupations</v>
      </c>
      <c r="X65" s="173">
        <f t="shared" ref="X65:AB65" si="75">X28/X$35*100</f>
        <v>9.0424782206582179</v>
      </c>
      <c r="Y65" s="173">
        <f t="shared" si="75"/>
        <v>7.2488214913595099</v>
      </c>
      <c r="Z65" s="173">
        <f t="shared" si="75"/>
        <v>7.1815542727968058</v>
      </c>
      <c r="AA65" s="173">
        <f t="shared" si="75"/>
        <v>6.8052506372754173</v>
      </c>
      <c r="AB65" s="173">
        <f t="shared" si="75"/>
        <v>6.1280206094931673</v>
      </c>
      <c r="AD65" s="68">
        <f t="shared" si="31"/>
        <v>-7.5366956817006985</v>
      </c>
      <c r="AE65" s="69">
        <f t="shared" si="32"/>
        <v>52.934280567275351</v>
      </c>
      <c r="AF65" s="69">
        <f t="shared" si="33"/>
        <v>45.397584885574652</v>
      </c>
    </row>
    <row r="66" spans="1:32" x14ac:dyDescent="0.2">
      <c r="A66" t="str">
        <f t="shared" si="19"/>
        <v>72 Customer service occupations</v>
      </c>
      <c r="B66" s="173">
        <f t="shared" si="73"/>
        <v>1.4537867460670544</v>
      </c>
      <c r="C66" s="173">
        <f t="shared" si="73"/>
        <v>1.5186039865083667</v>
      </c>
      <c r="D66" s="173">
        <f t="shared" si="73"/>
        <v>1.5517378424465595</v>
      </c>
      <c r="E66" s="173">
        <f t="shared" si="73"/>
        <v>1.6764636925784271</v>
      </c>
      <c r="F66" s="173">
        <f t="shared" si="73"/>
        <v>1.7926642787989304</v>
      </c>
      <c r="H66" s="68">
        <f t="shared" si="21"/>
        <v>24.337501466155224</v>
      </c>
      <c r="I66" s="69">
        <f t="shared" si="22"/>
        <v>53.14904350125682</v>
      </c>
      <c r="J66" s="69">
        <f t="shared" si="23"/>
        <v>77.48654496741203</v>
      </c>
      <c r="L66" t="str">
        <f t="shared" si="24"/>
        <v>72 Customer service occupations</v>
      </c>
      <c r="M66" s="173">
        <f t="shared" ref="M66:Q66" si="76">M29/M$35*100</f>
        <v>0.94123544378283941</v>
      </c>
      <c r="N66" s="173">
        <f t="shared" si="76"/>
        <v>0.85557756746033331</v>
      </c>
      <c r="O66" s="173">
        <f t="shared" si="76"/>
        <v>1.0334060302724368</v>
      </c>
      <c r="P66" s="173">
        <f t="shared" si="76"/>
        <v>1.2562735316658722</v>
      </c>
      <c r="Q66" s="173">
        <f t="shared" si="76"/>
        <v>1.4074393615125884</v>
      </c>
      <c r="S66" s="68">
        <f t="shared" si="26"/>
        <v>45.609890427988887</v>
      </c>
      <c r="T66" s="69">
        <f t="shared" si="27"/>
        <v>43.911596478214051</v>
      </c>
      <c r="U66" s="69">
        <f t="shared" si="28"/>
        <v>89.521486906202938</v>
      </c>
      <c r="W66" t="str">
        <f t="shared" si="29"/>
        <v>72 Customer service occupations</v>
      </c>
      <c r="X66" s="173">
        <f t="shared" ref="X66:AB66" si="77">X29/X$35*100</f>
        <v>2.0352103164629018</v>
      </c>
      <c r="Y66" s="173">
        <f t="shared" si="77"/>
        <v>2.2081028395717253</v>
      </c>
      <c r="Z66" s="173">
        <f t="shared" si="77"/>
        <v>2.0838161157796025</v>
      </c>
      <c r="AA66" s="173">
        <f t="shared" si="77"/>
        <v>2.1072471915279172</v>
      </c>
      <c r="AB66" s="173">
        <f t="shared" si="77"/>
        <v>2.1828277142161578</v>
      </c>
      <c r="AD66" s="68">
        <f t="shared" si="31"/>
        <v>13.508322631151845</v>
      </c>
      <c r="AE66" s="69">
        <f t="shared" si="32"/>
        <v>57.85156967125468</v>
      </c>
      <c r="AF66" s="69">
        <f t="shared" si="33"/>
        <v>71.359892302406521</v>
      </c>
    </row>
    <row r="67" spans="1:32" x14ac:dyDescent="0.2">
      <c r="A67" t="str">
        <f t="shared" si="19"/>
        <v>81 Process, plant and machine operatives</v>
      </c>
      <c r="B67" s="173">
        <f t="shared" si="73"/>
        <v>2.8386484351968768</v>
      </c>
      <c r="C67" s="173">
        <f t="shared" si="73"/>
        <v>2.6758212778832102</v>
      </c>
      <c r="D67" s="173">
        <f t="shared" si="73"/>
        <v>2.3994941890625969</v>
      </c>
      <c r="E67" s="173">
        <f t="shared" si="73"/>
        <v>2.5182275061616162</v>
      </c>
      <c r="F67" s="173">
        <f t="shared" si="73"/>
        <v>2.2877414949818968</v>
      </c>
      <c r="H67" s="68">
        <f t="shared" si="21"/>
        <v>2.6145086151342762</v>
      </c>
      <c r="I67" s="69">
        <f t="shared" si="22"/>
        <v>41.898785970897471</v>
      </c>
      <c r="J67" s="69">
        <f t="shared" si="23"/>
        <v>44.513294586031748</v>
      </c>
      <c r="L67" t="str">
        <f t="shared" si="24"/>
        <v>81 Process, plant and machine operatives</v>
      </c>
      <c r="M67" s="173">
        <f t="shared" ref="M67:Q67" si="78">M30/M$35*100</f>
        <v>4.1733333132894215</v>
      </c>
      <c r="N67" s="173">
        <f t="shared" si="78"/>
        <v>3.9913014819802499</v>
      </c>
      <c r="O67" s="173">
        <f t="shared" si="78"/>
        <v>3.6745646498661437</v>
      </c>
      <c r="P67" s="173">
        <f t="shared" si="78"/>
        <v>3.6879207371527882</v>
      </c>
      <c r="Q67" s="173">
        <f t="shared" si="78"/>
        <v>3.37573927645871</v>
      </c>
      <c r="S67" s="68">
        <f t="shared" si="26"/>
        <v>-1.7810746855039035</v>
      </c>
      <c r="T67" s="69">
        <f t="shared" si="27"/>
        <v>36.750497625260827</v>
      </c>
      <c r="U67" s="69">
        <f t="shared" si="28"/>
        <v>34.969422939756925</v>
      </c>
      <c r="W67" t="str">
        <f t="shared" si="29"/>
        <v>81 Process, plant and machine operatives</v>
      </c>
      <c r="X67" s="173">
        <f t="shared" ref="X67:AB67" si="79">X30/X$35*100</f>
        <v>1.3246199980130384</v>
      </c>
      <c r="Y67" s="173">
        <f t="shared" si="79"/>
        <v>1.3078183357760695</v>
      </c>
      <c r="Z67" s="173">
        <f t="shared" si="79"/>
        <v>1.0906081179634002</v>
      </c>
      <c r="AA67" s="173">
        <f t="shared" si="79"/>
        <v>1.3190453509926447</v>
      </c>
      <c r="AB67" s="173">
        <f t="shared" si="79"/>
        <v>1.1857957663991761</v>
      </c>
      <c r="AD67" s="68">
        <f t="shared" si="31"/>
        <v>17.817230224305312</v>
      </c>
      <c r="AE67" s="69">
        <f t="shared" si="32"/>
        <v>59.704840168775121</v>
      </c>
      <c r="AF67" s="69">
        <f t="shared" si="33"/>
        <v>77.52207039308044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3.8313170753616905</v>
      </c>
      <c r="C68" s="173">
        <f t="shared" si="73"/>
        <v>3.977807611944721</v>
      </c>
      <c r="D68" s="173">
        <f t="shared" si="73"/>
        <v>3.6021331374817849</v>
      </c>
      <c r="E68" s="173">
        <f t="shared" si="73"/>
        <v>3.6488417673861746</v>
      </c>
      <c r="F68" s="173">
        <f t="shared" si="73"/>
        <v>3.5209016490698062</v>
      </c>
      <c r="H68" s="68">
        <f t="shared" si="21"/>
        <v>5.1999797275082065</v>
      </c>
      <c r="I68" s="69">
        <f t="shared" si="22"/>
        <v>54.91663423223234</v>
      </c>
      <c r="J68" s="69">
        <f t="shared" si="23"/>
        <v>60.116613959740562</v>
      </c>
      <c r="L68" t="str">
        <f t="shared" si="24"/>
        <v>82 Transport and mobile machine drivers and operatives</v>
      </c>
      <c r="M68" s="173">
        <f t="shared" ref="M68:Q68" si="80">M31/M$35*100</f>
        <v>6.6277347886289171</v>
      </c>
      <c r="N68" s="173">
        <f t="shared" si="80"/>
        <v>7.2206932086053497</v>
      </c>
      <c r="O68" s="173">
        <f t="shared" si="80"/>
        <v>6.5321727558816312</v>
      </c>
      <c r="P68" s="173">
        <f t="shared" si="80"/>
        <v>6.458749901888357</v>
      </c>
      <c r="Q68" s="173">
        <f t="shared" si="80"/>
        <v>6.1814446545105355</v>
      </c>
      <c r="S68" s="68">
        <f t="shared" si="26"/>
        <v>1.172969500817449</v>
      </c>
      <c r="T68" s="69">
        <f t="shared" si="27"/>
        <v>52.28374491951049</v>
      </c>
      <c r="U68" s="69">
        <f t="shared" si="28"/>
        <v>53.456714420327934</v>
      </c>
      <c r="W68" t="str">
        <f t="shared" si="29"/>
        <v>82 Transport and mobile machine drivers and operatives</v>
      </c>
      <c r="X68" s="173">
        <f t="shared" ref="X68:AB68" si="81">X31/X$35*100</f>
        <v>0.65914062410677299</v>
      </c>
      <c r="Y68" s="173">
        <f t="shared" si="81"/>
        <v>0.60544440698590607</v>
      </c>
      <c r="Z68" s="173">
        <f t="shared" si="81"/>
        <v>0.59438716407456471</v>
      </c>
      <c r="AA68" s="173">
        <f t="shared" si="81"/>
        <v>0.76809354786897577</v>
      </c>
      <c r="AB68" s="173">
        <f t="shared" si="81"/>
        <v>0.82625093335182953</v>
      </c>
      <c r="AD68" s="68">
        <f t="shared" si="31"/>
        <v>50.629550515797639</v>
      </c>
      <c r="AE68" s="69">
        <f t="shared" si="32"/>
        <v>84.618826349167378</v>
      </c>
      <c r="AF68" s="69">
        <f t="shared" si="33"/>
        <v>135.24837686496502</v>
      </c>
    </row>
    <row r="69" spans="1:32" x14ac:dyDescent="0.2">
      <c r="A69" t="str">
        <f t="shared" si="19"/>
        <v>91 Elementary trades and related occupations</v>
      </c>
      <c r="B69" s="173">
        <f t="shared" si="73"/>
        <v>1.9664348193603736</v>
      </c>
      <c r="C69" s="173">
        <f t="shared" si="73"/>
        <v>1.5998880612202175</v>
      </c>
      <c r="D69" s="173">
        <f t="shared" si="73"/>
        <v>1.4518594325150898</v>
      </c>
      <c r="E69" s="173">
        <f t="shared" si="73"/>
        <v>2.5319242315926602</v>
      </c>
      <c r="F69" s="173">
        <f t="shared" si="73"/>
        <v>2.7991721890159629</v>
      </c>
      <c r="H69" s="68">
        <f t="shared" si="21"/>
        <v>107.50404494500955</v>
      </c>
      <c r="I69" s="69">
        <f t="shared" si="22"/>
        <v>83.105704357142855</v>
      </c>
      <c r="J69" s="69">
        <f t="shared" si="23"/>
        <v>190.60974930215241</v>
      </c>
      <c r="L69" t="str">
        <f t="shared" si="24"/>
        <v>91 Elementary trades and related occupations</v>
      </c>
      <c r="M69" s="173">
        <f t="shared" ref="M69:Q70" si="82">M32/M$35*100</f>
        <v>2.8957825311627401</v>
      </c>
      <c r="N69" s="173">
        <f t="shared" si="82"/>
        <v>2.3955580878000005</v>
      </c>
      <c r="O69" s="173">
        <f t="shared" si="82"/>
        <v>2.2819348152664785</v>
      </c>
      <c r="P69" s="173">
        <f t="shared" si="82"/>
        <v>3.0541876993291925</v>
      </c>
      <c r="Q69" s="173">
        <f t="shared" si="82"/>
        <v>3.2699984879813604</v>
      </c>
      <c r="S69" s="68">
        <f t="shared" si="26"/>
        <v>53.206253087560107</v>
      </c>
      <c r="T69" s="69">
        <f t="shared" si="27"/>
        <v>46.51723148986796</v>
      </c>
      <c r="U69" s="69">
        <f t="shared" si="28"/>
        <v>99.723484577428053</v>
      </c>
      <c r="W69" t="str">
        <f t="shared" si="29"/>
        <v>91 Elementary trades and related occupations</v>
      </c>
      <c r="X69" s="173">
        <f t="shared" ref="X69:AB70" si="83">X32/X$35*100</f>
        <v>0.91220929632050263</v>
      </c>
      <c r="Y69" s="173">
        <f t="shared" si="83"/>
        <v>0.77244958368360872</v>
      </c>
      <c r="Z69" s="173">
        <f t="shared" si="83"/>
        <v>0.59976996777999303</v>
      </c>
      <c r="AA69" s="173">
        <f t="shared" si="83"/>
        <v>1.9964940741695862</v>
      </c>
      <c r="AB69" s="173">
        <f t="shared" si="83"/>
        <v>2.3223099767188997</v>
      </c>
      <c r="AD69" s="68">
        <f t="shared" si="31"/>
        <v>319.56872838988357</v>
      </c>
      <c r="AE69" s="69">
        <f t="shared" si="32"/>
        <v>226.00512348454242</v>
      </c>
      <c r="AF69" s="69">
        <f t="shared" si="33"/>
        <v>545.57385187442594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10.960149780542757</v>
      </c>
      <c r="C70" s="173">
        <f t="shared" si="73"/>
        <v>10.495093745696867</v>
      </c>
      <c r="D70" s="173">
        <f t="shared" si="73"/>
        <v>9.8459505791228654</v>
      </c>
      <c r="E70" s="173">
        <f t="shared" si="73"/>
        <v>8.6501497621117576</v>
      </c>
      <c r="F70" s="173">
        <f t="shared" si="73"/>
        <v>7.550023340043543</v>
      </c>
      <c r="H70" s="68">
        <f t="shared" si="21"/>
        <v>-17.469939112052465</v>
      </c>
      <c r="I70" s="69">
        <f t="shared" si="22"/>
        <v>43.986635777152038</v>
      </c>
      <c r="J70" s="69">
        <f t="shared" si="23"/>
        <v>26.516696665099577</v>
      </c>
      <c r="L70" t="str">
        <f t="shared" si="24"/>
        <v>92 Elementary administration and service occupations</v>
      </c>
      <c r="M70" s="173">
        <f t="shared" si="82"/>
        <v>9.787615121550612</v>
      </c>
      <c r="N70" s="173">
        <f t="shared" si="82"/>
        <v>9.1031578362238097</v>
      </c>
      <c r="O70" s="173">
        <f t="shared" si="82"/>
        <v>8.93848422269933</v>
      </c>
      <c r="P70" s="173">
        <f t="shared" si="82"/>
        <v>8.3801965269076248</v>
      </c>
      <c r="Q70" s="173">
        <f t="shared" si="82"/>
        <v>7.4160201346923067</v>
      </c>
      <c r="S70" s="68">
        <f t="shared" si="26"/>
        <v>-11.296818633272107</v>
      </c>
      <c r="T70" s="69">
        <f t="shared" si="27"/>
        <v>37.652212236521741</v>
      </c>
      <c r="U70" s="69">
        <f t="shared" si="28"/>
        <v>26.355393603249631</v>
      </c>
      <c r="W70" t="str">
        <f t="shared" si="29"/>
        <v>92 Elementary administration and service occupations</v>
      </c>
      <c r="X70" s="173">
        <f t="shared" si="83"/>
        <v>12.290239636535482</v>
      </c>
      <c r="Y70" s="173">
        <f t="shared" si="83"/>
        <v>11.942605014549994</v>
      </c>
      <c r="Z70" s="173">
        <f t="shared" si="83"/>
        <v>10.777483471168191</v>
      </c>
      <c r="AA70" s="173">
        <f t="shared" si="83"/>
        <v>8.9269087394314859</v>
      </c>
      <c r="AB70" s="173">
        <f t="shared" si="83"/>
        <v>7.6857444437692743</v>
      </c>
      <c r="AD70" s="68">
        <f t="shared" si="31"/>
        <v>-22.725498244074384</v>
      </c>
      <c r="AE70" s="69">
        <f t="shared" si="32"/>
        <v>49.379522178687587</v>
      </c>
      <c r="AF70" s="69">
        <f t="shared" si="33"/>
        <v>26.654023934613207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7.6270713608212484</v>
      </c>
      <c r="I72" s="67">
        <f>IF(D35&gt;0,I35/D35*100,0)</f>
        <v>50.521314415840521</v>
      </c>
      <c r="J72" s="67">
        <f>IF(D35&gt;0,(J35/D35)*100,0)</f>
        <v>58.148385776661769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6.9134081015586224</v>
      </c>
      <c r="T72" s="67">
        <f t="shared" ref="T72" si="85">IF(O35&gt;0,T35/O35*100,0)</f>
        <v>41.631939539124616</v>
      </c>
      <c r="U72" s="67">
        <f t="shared" ref="U72" si="86">IF(O35&gt;0,(U35/O35)*100,0)</f>
        <v>48.545347640683275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8.3596613848389048</v>
      </c>
      <c r="AE72" s="67">
        <f t="shared" ref="AE72" si="88">IF(Z35&gt;0,AE35/Z35*100,0)</f>
        <v>59.646440685003832</v>
      </c>
      <c r="AF72" s="67">
        <f t="shared" ref="AF72" si="89">IF(Z35&gt;0,(AF35/Z35)*100,0)</f>
        <v>68.006102069842697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Norfolk and Suffolk 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Norfolk and Suffolk 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Norfolk and Suffolk 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2.9931110114121751</v>
      </c>
      <c r="C82" s="18">
        <f t="shared" ref="B82:E107" si="96">IF(AND(D$6-C$6 &lt;&gt; 0,C8&lt;&gt;0,D8&lt;&gt;0),(EXP(LN(D8/C8)/(D$6-C$6))-1)*100,0)</f>
        <v>2.1390835613792847</v>
      </c>
      <c r="D82" s="18">
        <f t="shared" si="96"/>
        <v>-1.7355839186971478</v>
      </c>
      <c r="E82" s="18">
        <f t="shared" si="96"/>
        <v>0.90774034858642771</v>
      </c>
      <c r="F82" s="18">
        <f t="shared" ref="F82:F107" si="97">IF(AND(F$6-D$6 &lt;&gt; 0,D8&lt;&gt;0,F8&lt;&gt;0),(EXP(LN(F8/D8)/(F$6-D$6))-1)*100,0)</f>
        <v>1.8824623457436296E-2</v>
      </c>
      <c r="H82" s="18">
        <f t="shared" ref="H82:H107" si="98">IF($F$6-$D$6 &lt;&gt; 0,(EXP(LN(1+(H45/100))/($F$6-$D$6))-1)*100,0)</f>
        <v>1.8824623457436296E-2</v>
      </c>
      <c r="I82" s="18">
        <f t="shared" ref="I82:I107" si="99">IF(D8&gt;0,((1+(I8/D8))^(1/($F$6-$D$6))-1)*100,0)</f>
        <v>2.6915981460822413</v>
      </c>
      <c r="J82" s="18">
        <f t="shared" ref="J82:J107" si="100">IF($F$6-$D$6 &lt;&gt; 0,(EXP(LN(1+(J45/100))/($F$6-$D$6))-1)*100,0)</f>
        <v>2.7045826529202177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1.6465005827331902</v>
      </c>
      <c r="N82" s="18">
        <f t="shared" si="102"/>
        <v>1.7454546080825306</v>
      </c>
      <c r="O82" s="18">
        <f t="shared" si="102"/>
        <v>-2.6598870231966054</v>
      </c>
      <c r="P82" s="18">
        <f t="shared" si="102"/>
        <v>0.39715543713689794</v>
      </c>
      <c r="Q82" s="18">
        <f t="shared" ref="Q82:Q107" si="103">IF(AND(Q$6-O$6 &lt;&gt; 0,O8&lt;&gt;0,Q8&lt;&gt;0),(EXP(LN(Q8/O8)/(Q$6-O$6))-1)*100,0)</f>
        <v>-0.6323801337529078</v>
      </c>
      <c r="S82" s="18">
        <f t="shared" ref="S82:S107" si="104">IF($F$6-$D$6 &lt;&gt; 0,(EXP(LN(1+(S45/100))/($F$6-$D$6))-1)*100,0)</f>
        <v>-0.6323801337529078</v>
      </c>
      <c r="T82" s="18">
        <f t="shared" ref="T82:T107" si="105">IF(O8&gt;0,((1+(T8/O8))^(1/($F$6-$D$6))-1)*100,0)</f>
        <v>2.3577848691080927</v>
      </c>
      <c r="U82" s="18">
        <f t="shared" ref="U82:U107" si="106">IF($F$6-$D$6 &lt;&gt; 0,(EXP(LN(1+(U45/100))/($F$6-$D$6))-1)*100,0)</f>
        <v>1.9074997626127299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6.0393876411595659</v>
      </c>
      <c r="Y82" s="18">
        <f t="shared" si="108"/>
        <v>2.9405051361659273</v>
      </c>
      <c r="Z82" s="18">
        <f t="shared" si="108"/>
        <v>2.5504195936876251E-2</v>
      </c>
      <c r="AA82" s="18">
        <f t="shared" si="108"/>
        <v>1.7518594017361888</v>
      </c>
      <c r="AB82" s="18">
        <f t="shared" ref="AB82:AB107" si="109">IF(AND(AB$6-Z$6 &lt;&gt; 0,Z8&lt;&gt;0,AB8&lt;&gt;0),(EXP(LN(AB8/Z8)/(AB$6-Z$6))-1)*100,0)</f>
        <v>1.1731222058019686</v>
      </c>
      <c r="AD82" s="18">
        <f t="shared" ref="AD82:AD107" si="110">IF($F$6-$D$6 &lt;&gt; 0,(EXP(LN(1+(AD45/100))/($F$6-$D$6))-1)*100,0)</f>
        <v>1.1731222058019686</v>
      </c>
      <c r="AE82" s="18">
        <f t="shared" ref="AE82:AE107" si="111">IF(Z8&gt;0,((1+(AE8/Z8))^(1/($F$6-$D$6))-1)*100,0)</f>
        <v>3.3205777107789824</v>
      </c>
      <c r="AF82" s="18">
        <f t="shared" ref="AF82:AF107" si="112">IF($F$6-$D$6 &lt;&gt; 0,(EXP(LN(1+(AF45/100))/($F$6-$D$6))-1)*100,0)</f>
        <v>4.0862924752572694</v>
      </c>
    </row>
    <row r="83" spans="1:32" x14ac:dyDescent="0.2">
      <c r="A83" t="str">
        <f t="shared" si="95"/>
        <v>12 Other managers and proprietors</v>
      </c>
      <c r="B83" s="18">
        <f t="shared" si="96"/>
        <v>0.31361684906656695</v>
      </c>
      <c r="C83" s="18">
        <f t="shared" si="96"/>
        <v>0.46094604316153642</v>
      </c>
      <c r="D83" s="18">
        <f t="shared" si="96"/>
        <v>0.9319325730712702</v>
      </c>
      <c r="E83" s="18">
        <f t="shared" si="96"/>
        <v>1.1913807267957877</v>
      </c>
      <c r="F83" s="18">
        <f t="shared" si="97"/>
        <v>1.1048239913951319</v>
      </c>
      <c r="H83" s="18">
        <f t="shared" si="98"/>
        <v>1.1048239913951319</v>
      </c>
      <c r="I83" s="18">
        <f t="shared" si="99"/>
        <v>3.2171402307191954</v>
      </c>
      <c r="J83" s="18">
        <f t="shared" si="100"/>
        <v>3.9466773597771176</v>
      </c>
      <c r="L83" t="str">
        <f t="shared" si="101"/>
        <v>12 Other managers and proprietors</v>
      </c>
      <c r="M83" s="18">
        <f t="shared" si="102"/>
        <v>-1.5021341250006648</v>
      </c>
      <c r="N83" s="18">
        <f t="shared" si="102"/>
        <v>1.2155013568877493</v>
      </c>
      <c r="O83" s="18">
        <f t="shared" si="102"/>
        <v>2.5830094551970495</v>
      </c>
      <c r="P83" s="18">
        <f t="shared" si="102"/>
        <v>1.1486454318797801</v>
      </c>
      <c r="Q83" s="18">
        <f t="shared" si="103"/>
        <v>1.6245243711142887</v>
      </c>
      <c r="S83" s="18">
        <f t="shared" si="104"/>
        <v>1.6245243711142887</v>
      </c>
      <c r="T83" s="18">
        <f t="shared" si="105"/>
        <v>3.1438180259955928</v>
      </c>
      <c r="U83" s="18">
        <f t="shared" si="106"/>
        <v>4.2402093073925284</v>
      </c>
      <c r="W83" t="str">
        <f t="shared" si="107"/>
        <v>12 Other managers and proprietors</v>
      </c>
      <c r="X83" s="18">
        <f t="shared" si="108"/>
        <v>2.9244925864353011</v>
      </c>
      <c r="Y83" s="18">
        <f t="shared" si="108"/>
        <v>-0.51130816443026861</v>
      </c>
      <c r="Z83" s="18">
        <f t="shared" si="108"/>
        <v>-1.4106510317155152</v>
      </c>
      <c r="AA83" s="18">
        <f t="shared" si="108"/>
        <v>1.2593695142987471</v>
      </c>
      <c r="AB83" s="18">
        <f t="shared" si="109"/>
        <v>0.36142341199816297</v>
      </c>
      <c r="AD83" s="18">
        <f t="shared" si="110"/>
        <v>0.36142341199816297</v>
      </c>
      <c r="AE83" s="18">
        <f t="shared" si="111"/>
        <v>3.3121653372101711</v>
      </c>
      <c r="AF83" s="18">
        <f t="shared" si="112"/>
        <v>3.543424285446628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2.2465141625334084</v>
      </c>
      <c r="C84" s="18">
        <f t="shared" si="96"/>
        <v>4.1989708216166877</v>
      </c>
      <c r="D84" s="18">
        <f t="shared" si="96"/>
        <v>4.2527468973778237</v>
      </c>
      <c r="E84" s="18">
        <f t="shared" si="96"/>
        <v>1.3428957298824873</v>
      </c>
      <c r="F84" s="18">
        <f t="shared" si="97"/>
        <v>2.3037080560964096</v>
      </c>
      <c r="H84" s="18">
        <f t="shared" si="98"/>
        <v>2.3037080560964096</v>
      </c>
      <c r="I84" s="18">
        <f t="shared" si="99"/>
        <v>2.6123154620571798</v>
      </c>
      <c r="J84" s="18">
        <f t="shared" si="100"/>
        <v>4.2965682549141793</v>
      </c>
      <c r="L84" t="str">
        <f t="shared" si="101"/>
        <v>21 Science, research, engineering and technology professionals</v>
      </c>
      <c r="M84" s="18">
        <f t="shared" si="102"/>
        <v>2.377416711700242</v>
      </c>
      <c r="N84" s="18">
        <f t="shared" si="102"/>
        <v>-0.30551627874801923</v>
      </c>
      <c r="O84" s="18">
        <f t="shared" si="102"/>
        <v>3.6134235591401165</v>
      </c>
      <c r="P84" s="18">
        <f t="shared" si="102"/>
        <v>1.0769688768150321</v>
      </c>
      <c r="Q84" s="18">
        <f t="shared" si="103"/>
        <v>1.9154784670128322</v>
      </c>
      <c r="S84" s="18">
        <f t="shared" si="104"/>
        <v>1.9154784670128322</v>
      </c>
      <c r="T84" s="18">
        <f t="shared" si="105"/>
        <v>2.2540925637064113</v>
      </c>
      <c r="U84" s="18">
        <f t="shared" si="106"/>
        <v>3.7068501390995712</v>
      </c>
      <c r="W84" t="str">
        <f t="shared" si="107"/>
        <v>21 Science, research, engineering and technology professionals</v>
      </c>
      <c r="X84" s="18">
        <f t="shared" si="108"/>
        <v>1.7129365887230019</v>
      </c>
      <c r="Y84" s="18">
        <f t="shared" si="108"/>
        <v>22.861552954982844</v>
      </c>
      <c r="Z84" s="18">
        <f t="shared" si="108"/>
        <v>6.294329815822941</v>
      </c>
      <c r="AA84" s="18">
        <f t="shared" si="108"/>
        <v>2.094873552950216</v>
      </c>
      <c r="AB84" s="18">
        <f t="shared" si="109"/>
        <v>3.4759263601142676</v>
      </c>
      <c r="AD84" s="18">
        <f t="shared" si="110"/>
        <v>3.4759263601142676</v>
      </c>
      <c r="AE84" s="18">
        <f t="shared" si="111"/>
        <v>3.7026682605061589</v>
      </c>
      <c r="AF84" s="18">
        <f t="shared" si="112"/>
        <v>5.9946691586856948</v>
      </c>
    </row>
    <row r="85" spans="1:32" x14ac:dyDescent="0.2">
      <c r="A85" t="str">
        <f t="shared" si="95"/>
        <v>22 Health professionals</v>
      </c>
      <c r="B85" s="18">
        <f t="shared" si="96"/>
        <v>4.04469814104782</v>
      </c>
      <c r="C85" s="18">
        <f t="shared" si="96"/>
        <v>-2.8648398852245016</v>
      </c>
      <c r="D85" s="18">
        <f t="shared" si="96"/>
        <v>3.9436188553176876E-3</v>
      </c>
      <c r="E85" s="18">
        <f t="shared" si="96"/>
        <v>0.94806077930693622</v>
      </c>
      <c r="F85" s="18">
        <f t="shared" si="97"/>
        <v>0.63236883402097988</v>
      </c>
      <c r="H85" s="18">
        <f t="shared" si="98"/>
        <v>0.63236883402097988</v>
      </c>
      <c r="I85" s="18">
        <f t="shared" si="99"/>
        <v>2.9729698786646441</v>
      </c>
      <c r="J85" s="18">
        <f t="shared" si="100"/>
        <v>3.399103859812902</v>
      </c>
      <c r="L85" t="str">
        <f t="shared" si="101"/>
        <v>22 Health professionals</v>
      </c>
      <c r="M85" s="18">
        <f t="shared" si="102"/>
        <v>1.9985715534352577</v>
      </c>
      <c r="N85" s="18">
        <f t="shared" si="102"/>
        <v>-1.0417482705863512</v>
      </c>
      <c r="O85" s="18">
        <f t="shared" si="102"/>
        <v>0.47922440098535635</v>
      </c>
      <c r="P85" s="18">
        <f t="shared" si="102"/>
        <v>1.0677972038800831</v>
      </c>
      <c r="Q85" s="18">
        <f t="shared" si="103"/>
        <v>0.87122419043339505</v>
      </c>
      <c r="S85" s="18">
        <f t="shared" si="104"/>
        <v>0.87122419043339505</v>
      </c>
      <c r="T85" s="18">
        <f t="shared" si="105"/>
        <v>2.2859823408306168</v>
      </c>
      <c r="U85" s="18">
        <f t="shared" si="106"/>
        <v>2.9317653217901363</v>
      </c>
      <c r="W85" t="str">
        <f t="shared" si="107"/>
        <v>22 Health professionals</v>
      </c>
      <c r="X85" s="18">
        <f t="shared" si="108"/>
        <v>4.8068990745317342</v>
      </c>
      <c r="Y85" s="18">
        <f t="shared" si="108"/>
        <v>-3.4992402216917573</v>
      </c>
      <c r="Z85" s="18">
        <f t="shared" si="108"/>
        <v>-0.16786571821263419</v>
      </c>
      <c r="AA85" s="18">
        <f t="shared" si="108"/>
        <v>0.90360668814810641</v>
      </c>
      <c r="AB85" s="18">
        <f t="shared" si="109"/>
        <v>0.54517751702665151</v>
      </c>
      <c r="AD85" s="18">
        <f t="shared" si="110"/>
        <v>0.54517751702665151</v>
      </c>
      <c r="AE85" s="18">
        <f t="shared" si="111"/>
        <v>3.2033487962265239</v>
      </c>
      <c r="AF85" s="18">
        <f t="shared" si="112"/>
        <v>3.5589542303186894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2.5966619408580582</v>
      </c>
      <c r="C86" s="18">
        <f t="shared" si="96"/>
        <v>4.173028439315396</v>
      </c>
      <c r="D86" s="18">
        <f t="shared" si="96"/>
        <v>-0.61784692703958921</v>
      </c>
      <c r="E86" s="18">
        <f t="shared" si="96"/>
        <v>0.70854705323941669</v>
      </c>
      <c r="F86" s="18">
        <f t="shared" si="97"/>
        <v>0.26446035002540835</v>
      </c>
      <c r="H86" s="18">
        <f t="shared" si="98"/>
        <v>0.26446035002540835</v>
      </c>
      <c r="I86" s="18">
        <f t="shared" si="99"/>
        <v>2.7660302572043438</v>
      </c>
      <c r="J86" s="18">
        <f t="shared" si="100"/>
        <v>2.9476418080625066</v>
      </c>
      <c r="L86" t="str">
        <f t="shared" si="101"/>
        <v>23 Teaching and other educational professionals</v>
      </c>
      <c r="M86" s="18">
        <f t="shared" si="102"/>
        <v>-0.81976185371550603</v>
      </c>
      <c r="N86" s="18">
        <f t="shared" si="102"/>
        <v>6.8268551757221907</v>
      </c>
      <c r="O86" s="18">
        <f t="shared" si="102"/>
        <v>5.107208273262831E-2</v>
      </c>
      <c r="P86" s="18">
        <f t="shared" si="102"/>
        <v>0.61589871900051829</v>
      </c>
      <c r="Q86" s="18">
        <f t="shared" si="103"/>
        <v>0.42726976374694026</v>
      </c>
      <c r="S86" s="18">
        <f t="shared" si="104"/>
        <v>0.42726976374694026</v>
      </c>
      <c r="T86" s="18">
        <f t="shared" si="105"/>
        <v>2.4168259159384586</v>
      </c>
      <c r="U86" s="18">
        <f t="shared" si="106"/>
        <v>2.7253980720650439</v>
      </c>
      <c r="W86" t="str">
        <f t="shared" si="107"/>
        <v>23 Teaching and other educational professionals</v>
      </c>
      <c r="X86" s="18">
        <f t="shared" si="108"/>
        <v>4.3306288938483206</v>
      </c>
      <c r="Y86" s="18">
        <f t="shared" si="108"/>
        <v>2.9868776140481446</v>
      </c>
      <c r="Z86" s="18">
        <f t="shared" si="108"/>
        <v>-0.93418424104962927</v>
      </c>
      <c r="AA86" s="18">
        <f t="shared" si="108"/>
        <v>0.75340354398902853</v>
      </c>
      <c r="AB86" s="18">
        <f t="shared" si="109"/>
        <v>0.18770399688241568</v>
      </c>
      <c r="AD86" s="18">
        <f t="shared" si="110"/>
        <v>0.18770399688241568</v>
      </c>
      <c r="AE86" s="18">
        <f t="shared" si="111"/>
        <v>2.9224571023673374</v>
      </c>
      <c r="AF86" s="18">
        <f t="shared" si="112"/>
        <v>3.048442908622695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3.4342039977769412</v>
      </c>
      <c r="C87" s="18">
        <f t="shared" si="96"/>
        <v>8.2355918621861193</v>
      </c>
      <c r="D87" s="18">
        <f t="shared" si="96"/>
        <v>1.137235154859928</v>
      </c>
      <c r="E87" s="18">
        <f t="shared" si="96"/>
        <v>1.2044581200845172</v>
      </c>
      <c r="F87" s="18">
        <f t="shared" si="97"/>
        <v>1.1820455019044607</v>
      </c>
      <c r="H87" s="18">
        <f t="shared" si="98"/>
        <v>1.1820455019044607</v>
      </c>
      <c r="I87" s="18">
        <f t="shared" si="99"/>
        <v>2.8435590657667653</v>
      </c>
      <c r="J87" s="18">
        <f t="shared" si="100"/>
        <v>3.6639630468113138</v>
      </c>
      <c r="L87" t="str">
        <f t="shared" si="101"/>
        <v>24 Business, media and public service professionals</v>
      </c>
      <c r="M87" s="18">
        <f t="shared" si="102"/>
        <v>2.0127413478272738</v>
      </c>
      <c r="N87" s="18">
        <f t="shared" si="102"/>
        <v>6.3901194210733703</v>
      </c>
      <c r="O87" s="18">
        <f t="shared" si="102"/>
        <v>1.3787783431226108</v>
      </c>
      <c r="P87" s="18">
        <f t="shared" si="102"/>
        <v>0.89525603808464638</v>
      </c>
      <c r="Q87" s="18">
        <f t="shared" si="103"/>
        <v>1.0561733571276211</v>
      </c>
      <c r="S87" s="18">
        <f t="shared" si="104"/>
        <v>1.0561733571276211</v>
      </c>
      <c r="T87" s="18">
        <f t="shared" si="105"/>
        <v>2.5599156084343822</v>
      </c>
      <c r="U87" s="18">
        <f t="shared" si="106"/>
        <v>3.3181818127943297</v>
      </c>
      <c r="W87" t="str">
        <f t="shared" si="107"/>
        <v>24 Business, media and public service professionals</v>
      </c>
      <c r="X87" s="18">
        <f t="shared" si="108"/>
        <v>5.4358760208914836</v>
      </c>
      <c r="Y87" s="18">
        <f t="shared" si="108"/>
        <v>10.628785223483629</v>
      </c>
      <c r="Z87" s="18">
        <f t="shared" si="108"/>
        <v>0.83273486603208102</v>
      </c>
      <c r="AA87" s="18">
        <f t="shared" si="108"/>
        <v>1.5885901708367012</v>
      </c>
      <c r="AB87" s="18">
        <f t="shared" si="109"/>
        <v>1.3360109364582762</v>
      </c>
      <c r="AD87" s="18">
        <f t="shared" si="110"/>
        <v>1.3360109364582762</v>
      </c>
      <c r="AE87" s="18">
        <f t="shared" si="111"/>
        <v>3.182607124229464</v>
      </c>
      <c r="AF87" s="18">
        <f t="shared" si="112"/>
        <v>4.0737295207899482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3.3531202557286255</v>
      </c>
      <c r="C88" s="18">
        <f t="shared" si="96"/>
        <v>8.9731146308696488</v>
      </c>
      <c r="D88" s="18">
        <f t="shared" si="96"/>
        <v>-1.0616439823262991</v>
      </c>
      <c r="E88" s="18">
        <f t="shared" si="96"/>
        <v>0.88474582622675157</v>
      </c>
      <c r="F88" s="18">
        <f t="shared" si="97"/>
        <v>0.2317314629607603</v>
      </c>
      <c r="H88" s="18">
        <f t="shared" si="98"/>
        <v>0.2317314629607603</v>
      </c>
      <c r="I88" s="18">
        <f t="shared" si="99"/>
        <v>2.2751468245865158</v>
      </c>
      <c r="J88" s="18">
        <f t="shared" si="100"/>
        <v>2.4450511803331576</v>
      </c>
      <c r="L88" t="str">
        <f t="shared" si="101"/>
        <v>31 Science, engineering and technology associate professionals</v>
      </c>
      <c r="M88" s="18">
        <f t="shared" si="102"/>
        <v>4.2098191302838428</v>
      </c>
      <c r="N88" s="18">
        <f t="shared" si="102"/>
        <v>4.6011352900614533</v>
      </c>
      <c r="O88" s="18">
        <f t="shared" si="102"/>
        <v>-2.1275383086596045</v>
      </c>
      <c r="P88" s="18">
        <f t="shared" si="102"/>
        <v>0.4061626893499426</v>
      </c>
      <c r="Q88" s="18">
        <f t="shared" si="103"/>
        <v>-0.4456096904622342</v>
      </c>
      <c r="S88" s="18">
        <f t="shared" si="104"/>
        <v>-0.4456096904622342</v>
      </c>
      <c r="T88" s="18">
        <f t="shared" si="105"/>
        <v>1.9363642374871093</v>
      </c>
      <c r="U88" s="18">
        <f t="shared" si="106"/>
        <v>1.5983753979290638</v>
      </c>
      <c r="W88" t="str">
        <f t="shared" si="107"/>
        <v>31 Science, engineering and technology associate professionals</v>
      </c>
      <c r="X88" s="18">
        <f t="shared" si="108"/>
        <v>1.0701817045163597</v>
      </c>
      <c r="Y88" s="18">
        <f t="shared" si="108"/>
        <v>21.552952146066406</v>
      </c>
      <c r="Z88" s="18">
        <f t="shared" si="108"/>
        <v>1.3961719706363507</v>
      </c>
      <c r="AA88" s="18">
        <f t="shared" si="108"/>
        <v>1.8170101099294067</v>
      </c>
      <c r="AB88" s="18">
        <f t="shared" si="109"/>
        <v>1.6765370138509983</v>
      </c>
      <c r="AD88" s="18">
        <f t="shared" si="110"/>
        <v>1.6765370138509983</v>
      </c>
      <c r="AE88" s="18">
        <f t="shared" si="111"/>
        <v>3.0521213824791893</v>
      </c>
      <c r="AF88" s="18">
        <f t="shared" si="112"/>
        <v>4.1980731209014577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3.6029604044709895</v>
      </c>
      <c r="C89" s="18">
        <f t="shared" si="96"/>
        <v>0.44040908132481071</v>
      </c>
      <c r="D89" s="18">
        <f t="shared" si="96"/>
        <v>9.6060431945687483</v>
      </c>
      <c r="E89" s="18">
        <f t="shared" si="96"/>
        <v>1.8645162986105746</v>
      </c>
      <c r="F89" s="18">
        <f t="shared" si="97"/>
        <v>4.3822814418701839</v>
      </c>
      <c r="H89" s="18">
        <f t="shared" si="98"/>
        <v>4.3822814418701839</v>
      </c>
      <c r="I89" s="18">
        <f t="shared" si="99"/>
        <v>4.6250942797286587</v>
      </c>
      <c r="J89" s="18">
        <f t="shared" si="100"/>
        <v>7.2895323164150039</v>
      </c>
      <c r="L89" t="str">
        <f t="shared" si="101"/>
        <v>32 Health and social care associate professionals</v>
      </c>
      <c r="M89" s="18">
        <f t="shared" si="102"/>
        <v>-1.2179524154311339</v>
      </c>
      <c r="N89" s="18">
        <f t="shared" si="102"/>
        <v>3.5725072900256283</v>
      </c>
      <c r="O89" s="18">
        <f t="shared" si="102"/>
        <v>6.1160512739158346</v>
      </c>
      <c r="P89" s="18">
        <f t="shared" si="102"/>
        <v>1.3135551233400822</v>
      </c>
      <c r="Q89" s="18">
        <f>IF(AND(Q$6-O$6 &lt;&gt; 0,O15&lt;&gt;0,Q15&lt;&gt;0),(EXP(LN(Q15/O15)/(Q$6-O$6))-1)*100,0)</f>
        <v>2.8897385696735167</v>
      </c>
      <c r="S89" s="18">
        <f t="shared" si="104"/>
        <v>2.8897385696735167</v>
      </c>
      <c r="T89" s="18">
        <f t="shared" si="105"/>
        <v>3.4072870471337113</v>
      </c>
      <c r="U89" s="18">
        <f t="shared" si="106"/>
        <v>5.3525061390663264</v>
      </c>
      <c r="W89" t="str">
        <f t="shared" si="107"/>
        <v>32 Health and social care associate professionals</v>
      </c>
      <c r="X89" s="18">
        <f t="shared" si="108"/>
        <v>4.7502058974633332</v>
      </c>
      <c r="Y89" s="18">
        <f t="shared" si="108"/>
        <v>-0.2024075718812357</v>
      </c>
      <c r="Z89" s="18">
        <f t="shared" si="108"/>
        <v>10.2948382034463</v>
      </c>
      <c r="AA89" s="18">
        <f t="shared" si="108"/>
        <v>1.9585482408658317</v>
      </c>
      <c r="AB89" s="18">
        <f t="shared" si="109"/>
        <v>4.6648426018329303</v>
      </c>
      <c r="AD89" s="18">
        <f t="shared" si="110"/>
        <v>4.6648426018329303</v>
      </c>
      <c r="AE89" s="18">
        <f t="shared" si="111"/>
        <v>4.8606319784417984</v>
      </c>
      <c r="AF89" s="18">
        <f t="shared" si="112"/>
        <v>7.645455313389693</v>
      </c>
    </row>
    <row r="90" spans="1:32" x14ac:dyDescent="0.2">
      <c r="A90" t="str">
        <f t="shared" si="95"/>
        <v>33 Protective service occupations</v>
      </c>
      <c r="B90" s="18">
        <f t="shared" si="96"/>
        <v>0.34336752538186577</v>
      </c>
      <c r="C90" s="18">
        <f t="shared" si="96"/>
        <v>7.6259509706278816</v>
      </c>
      <c r="D90" s="18">
        <f t="shared" si="96"/>
        <v>-2.3866646998527474</v>
      </c>
      <c r="E90" s="18">
        <f t="shared" si="96"/>
        <v>1.1000705770778385</v>
      </c>
      <c r="F90" s="18">
        <f t="shared" si="97"/>
        <v>-7.579770798009644E-2</v>
      </c>
      <c r="H90" s="18">
        <f t="shared" si="98"/>
        <v>-7.579770798009644E-2</v>
      </c>
      <c r="I90" s="18">
        <f t="shared" si="99"/>
        <v>1.9300087081202122</v>
      </c>
      <c r="J90" s="18">
        <f t="shared" si="100"/>
        <v>1.8720856998214241</v>
      </c>
      <c r="L90" t="str">
        <f t="shared" si="101"/>
        <v>33 Protective service occupations</v>
      </c>
      <c r="M90" s="18">
        <f t="shared" si="102"/>
        <v>-0.53560565813356442</v>
      </c>
      <c r="N90" s="18">
        <f t="shared" si="102"/>
        <v>5.4520574061822868</v>
      </c>
      <c r="O90" s="18">
        <f t="shared" si="102"/>
        <v>-3.0254099609592688</v>
      </c>
      <c r="P90" s="18">
        <f t="shared" si="102"/>
        <v>-6.8017066839132223E-2</v>
      </c>
      <c r="Q90" s="18">
        <f t="shared" si="103"/>
        <v>-1.0637023900388232</v>
      </c>
      <c r="S90" s="18">
        <f t="shared" si="104"/>
        <v>-1.0637023900388232</v>
      </c>
      <c r="T90" s="18">
        <f t="shared" si="105"/>
        <v>1.4587755940836944</v>
      </c>
      <c r="U90" s="18">
        <f t="shared" si="106"/>
        <v>0.60337935747067917</v>
      </c>
      <c r="W90" t="str">
        <f t="shared" si="107"/>
        <v>33 Protective service occupations</v>
      </c>
      <c r="X90" s="18">
        <f t="shared" si="108"/>
        <v>2.6753784968366334</v>
      </c>
      <c r="Y90" s="18">
        <f t="shared" si="108"/>
        <v>12.954620810007334</v>
      </c>
      <c r="Z90" s="18">
        <f t="shared" si="108"/>
        <v>-0.98481328114867761</v>
      </c>
      <c r="AA90" s="18">
        <f t="shared" si="108"/>
        <v>3.1831923884136692</v>
      </c>
      <c r="AB90" s="18">
        <f t="shared" si="109"/>
        <v>1.7747186625256317</v>
      </c>
      <c r="AD90" s="18">
        <f t="shared" si="110"/>
        <v>1.7747186625256317</v>
      </c>
      <c r="AE90" s="18">
        <f t="shared" si="111"/>
        <v>2.9059639822929917</v>
      </c>
      <c r="AF90" s="18">
        <f t="shared" si="112"/>
        <v>4.1440685562078805</v>
      </c>
    </row>
    <row r="91" spans="1:32" x14ac:dyDescent="0.2">
      <c r="A91" t="str">
        <f t="shared" si="95"/>
        <v>34 Culture, media and sports occupations</v>
      </c>
      <c r="B91" s="18">
        <f t="shared" si="96"/>
        <v>-1.1286676106577298</v>
      </c>
      <c r="C91" s="18">
        <f t="shared" si="96"/>
        <v>22.105778095960904</v>
      </c>
      <c r="D91" s="18">
        <f t="shared" si="96"/>
        <v>-2.6852058270035228</v>
      </c>
      <c r="E91" s="18">
        <f t="shared" si="96"/>
        <v>0.77694578376670265</v>
      </c>
      <c r="F91" s="18">
        <f t="shared" si="97"/>
        <v>-0.39057855997480795</v>
      </c>
      <c r="H91" s="18">
        <f t="shared" si="98"/>
        <v>-0.39057855997480795</v>
      </c>
      <c r="I91" s="18">
        <f t="shared" si="99"/>
        <v>2.362296404956199</v>
      </c>
      <c r="J91" s="18">
        <f t="shared" si="100"/>
        <v>2.0829189069716758</v>
      </c>
      <c r="L91" t="str">
        <f t="shared" si="101"/>
        <v>34 Culture, media and sports occupations</v>
      </c>
      <c r="M91" s="18">
        <f t="shared" si="102"/>
        <v>0.28417919557348625</v>
      </c>
      <c r="N91" s="18">
        <f t="shared" si="102"/>
        <v>10.555793392212799</v>
      </c>
      <c r="O91" s="18">
        <f t="shared" si="102"/>
        <v>-2.7219855710142959</v>
      </c>
      <c r="P91" s="18">
        <f t="shared" si="102"/>
        <v>0.79985940014539736</v>
      </c>
      <c r="Q91" s="18">
        <f t="shared" si="103"/>
        <v>-0.3880328409572531</v>
      </c>
      <c r="S91" s="18">
        <f t="shared" si="104"/>
        <v>-0.3880328409572531</v>
      </c>
      <c r="T91" s="18">
        <f t="shared" si="105"/>
        <v>2.0997753026958277</v>
      </c>
      <c r="U91" s="18">
        <f t="shared" si="106"/>
        <v>1.8118253807603235</v>
      </c>
      <c r="W91" t="str">
        <f t="shared" si="107"/>
        <v>34 Culture, media and sports occupations</v>
      </c>
      <c r="X91" s="18">
        <f t="shared" si="108"/>
        <v>-2.9636351657182924</v>
      </c>
      <c r="Y91" s="18">
        <f t="shared" si="108"/>
        <v>38.394990993691572</v>
      </c>
      <c r="Z91" s="18">
        <f>IF(AND(AA$6-Z$6 &lt;&gt; 0,Z17&lt;&gt;0,AA17&lt;&gt;0),(EXP(LN(AA17/Z17)/(AA$6-Z$6))-1)*100,0)</f>
        <v>-2.6438353058645836</v>
      </c>
      <c r="AA91" s="18">
        <f t="shared" si="108"/>
        <v>0.7511781992556088</v>
      </c>
      <c r="AB91" s="18">
        <f t="shared" si="109"/>
        <v>-0.39344772515761406</v>
      </c>
      <c r="AD91" s="18">
        <f t="shared" si="110"/>
        <v>-0.39344772515761406</v>
      </c>
      <c r="AE91" s="18">
        <f t="shared" si="111"/>
        <v>2.6471905312008603</v>
      </c>
      <c r="AF91" s="18">
        <f t="shared" si="112"/>
        <v>2.3767331529600533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1.0245261610242418</v>
      </c>
      <c r="C92" s="18">
        <f t="shared" si="96"/>
        <v>2.7557332460343753</v>
      </c>
      <c r="D92" s="18">
        <f t="shared" si="96"/>
        <v>0.41487733993093023</v>
      </c>
      <c r="E92" s="18">
        <f t="shared" si="96"/>
        <v>0.63965337465829997</v>
      </c>
      <c r="F92" s="18">
        <f t="shared" si="97"/>
        <v>0.56467217916515988</v>
      </c>
      <c r="H92" s="18">
        <f t="shared" si="98"/>
        <v>0.56467217916515988</v>
      </c>
      <c r="I92" s="18">
        <f t="shared" si="99"/>
        <v>2.650576750265965</v>
      </c>
      <c r="J92" s="18">
        <f t="shared" si="100"/>
        <v>3.0470412663511803</v>
      </c>
      <c r="L92" t="str">
        <f t="shared" si="101"/>
        <v>35 Business and public service associate professionals</v>
      </c>
      <c r="M92" s="18">
        <f t="shared" si="102"/>
        <v>-0.18796367044551232</v>
      </c>
      <c r="N92" s="18">
        <f t="shared" si="102"/>
        <v>3.7901662135953584</v>
      </c>
      <c r="O92" s="18">
        <f t="shared" si="102"/>
        <v>0.1620671050081901</v>
      </c>
      <c r="P92" s="18">
        <f t="shared" si="102"/>
        <v>0.22316155812884819</v>
      </c>
      <c r="Q92" s="18">
        <f t="shared" si="103"/>
        <v>0.2027926009964931</v>
      </c>
      <c r="S92" s="18">
        <f t="shared" si="104"/>
        <v>0.2027926009964931</v>
      </c>
      <c r="T92" s="18">
        <f t="shared" si="105"/>
        <v>2.2283078971646386</v>
      </c>
      <c r="U92" s="18">
        <f t="shared" si="106"/>
        <v>2.3778551581071339</v>
      </c>
      <c r="W92" t="str">
        <f t="shared" si="107"/>
        <v>35 Business and public service associate professionals</v>
      </c>
      <c r="X92" s="18">
        <f t="shared" si="108"/>
        <v>2.4132713507571513</v>
      </c>
      <c r="Y92" s="18">
        <f t="shared" si="108"/>
        <v>1.6447064568582137</v>
      </c>
      <c r="Z92" s="18">
        <f t="shared" si="108"/>
        <v>0.68924202614073504</v>
      </c>
      <c r="AA92" s="18">
        <f t="shared" si="108"/>
        <v>1.0680959994410433</v>
      </c>
      <c r="AB92" s="18">
        <f t="shared" si="109"/>
        <v>0.94165321947758951</v>
      </c>
      <c r="AD92" s="18">
        <f t="shared" si="110"/>
        <v>0.94165321947758951</v>
      </c>
      <c r="AE92" s="18">
        <f t="shared" si="111"/>
        <v>3.0873334148971532</v>
      </c>
      <c r="AF92" s="18">
        <f t="shared" si="112"/>
        <v>3.7171281338353346</v>
      </c>
    </row>
    <row r="93" spans="1:32" x14ac:dyDescent="0.2">
      <c r="A93" t="str">
        <f t="shared" si="95"/>
        <v>41 Administrative occupations</v>
      </c>
      <c r="B93" s="18">
        <f t="shared" si="96"/>
        <v>-1.1304492606151406</v>
      </c>
      <c r="C93" s="18">
        <f t="shared" si="96"/>
        <v>1.752304256054904</v>
      </c>
      <c r="D93" s="18">
        <f t="shared" si="96"/>
        <v>0.7888111018640398</v>
      </c>
      <c r="E93" s="18">
        <f t="shared" si="96"/>
        <v>-0.36009561508685284</v>
      </c>
      <c r="F93" s="18">
        <f t="shared" si="97"/>
        <v>2.1410695579016092E-2</v>
      </c>
      <c r="H93" s="18">
        <f t="shared" si="98"/>
        <v>2.1410695579016092E-2</v>
      </c>
      <c r="I93" s="18">
        <f t="shared" si="99"/>
        <v>2.8255543242598824</v>
      </c>
      <c r="J93" s="18">
        <f t="shared" si="100"/>
        <v>2.8400566662883264</v>
      </c>
      <c r="L93" t="str">
        <f t="shared" si="101"/>
        <v>41 Administrative occupations</v>
      </c>
      <c r="M93" s="18">
        <f t="shared" si="102"/>
        <v>-2.9028798015448998</v>
      </c>
      <c r="N93" s="18">
        <f t="shared" si="102"/>
        <v>17.93648436026103</v>
      </c>
      <c r="O93" s="18">
        <f t="shared" si="102"/>
        <v>1.4842808245586259</v>
      </c>
      <c r="P93" s="18">
        <f t="shared" si="102"/>
        <v>0.93418788113985851</v>
      </c>
      <c r="Q93" s="18">
        <f t="shared" si="103"/>
        <v>1.1172200877387128</v>
      </c>
      <c r="S93" s="18">
        <f t="shared" si="104"/>
        <v>1.1172200877387128</v>
      </c>
      <c r="T93" s="18">
        <f t="shared" si="105"/>
        <v>2.315112291751209</v>
      </c>
      <c r="U93" s="18">
        <f t="shared" si="106"/>
        <v>3.1439439982086981</v>
      </c>
      <c r="W93" t="str">
        <f t="shared" si="107"/>
        <v>41 Administrative occupations</v>
      </c>
      <c r="X93" s="18">
        <f t="shared" si="108"/>
        <v>-0.51976747939129764</v>
      </c>
      <c r="Y93" s="18">
        <f t="shared" si="108"/>
        <v>-3.4949463870574737</v>
      </c>
      <c r="Z93" s="18">
        <f t="shared" si="108"/>
        <v>0.5078591070102112</v>
      </c>
      <c r="AA93" s="18">
        <f t="shared" si="108"/>
        <v>-0.94616623171555059</v>
      </c>
      <c r="AB93" s="18">
        <f t="shared" si="109"/>
        <v>-0.46384350431927235</v>
      </c>
      <c r="AD93" s="18">
        <f t="shared" si="110"/>
        <v>-0.46384350431927235</v>
      </c>
      <c r="AE93" s="18">
        <f t="shared" si="111"/>
        <v>3.0183723014010955</v>
      </c>
      <c r="AF93" s="18">
        <f t="shared" si="112"/>
        <v>2.7160862357564763</v>
      </c>
    </row>
    <row r="94" spans="1:32" x14ac:dyDescent="0.2">
      <c r="A94" t="str">
        <f t="shared" si="95"/>
        <v>42 Secretarial and related occupations</v>
      </c>
      <c r="B94" s="18">
        <f t="shared" si="96"/>
        <v>-2.1697712252809587</v>
      </c>
      <c r="C94" s="18">
        <f t="shared" si="96"/>
        <v>-3.8088408401153906</v>
      </c>
      <c r="D94" s="18">
        <f t="shared" si="96"/>
        <v>-1.4868348783151686</v>
      </c>
      <c r="E94" s="18">
        <f t="shared" si="96"/>
        <v>-3.4505335864760345</v>
      </c>
      <c r="F94" s="18">
        <f t="shared" si="97"/>
        <v>-2.8003555710821137</v>
      </c>
      <c r="H94" s="18">
        <f t="shared" si="98"/>
        <v>-2.8003555710821137</v>
      </c>
      <c r="I94" s="18">
        <f t="shared" si="99"/>
        <v>2.5076363262707346</v>
      </c>
      <c r="J94" s="18">
        <f t="shared" si="100"/>
        <v>0.65571780338875563</v>
      </c>
      <c r="L94" t="str">
        <f t="shared" si="101"/>
        <v>42 Secretarial and related occupations</v>
      </c>
      <c r="M94" s="18">
        <f t="shared" si="102"/>
        <v>-8.0942363146536245</v>
      </c>
      <c r="N94" s="18">
        <f t="shared" si="102"/>
        <v>-1.0432611449170626</v>
      </c>
      <c r="O94" s="18">
        <f t="shared" si="102"/>
        <v>-1.5502852003597134</v>
      </c>
      <c r="P94" s="18">
        <f t="shared" si="102"/>
        <v>1.5042087748377231</v>
      </c>
      <c r="Q94" s="18">
        <f t="shared" si="103"/>
        <v>0.47565690561182095</v>
      </c>
      <c r="S94" s="18">
        <f t="shared" si="104"/>
        <v>0.47565690561182095</v>
      </c>
      <c r="T94" s="18">
        <f t="shared" si="105"/>
        <v>1.8544238410746372</v>
      </c>
      <c r="U94" s="18">
        <f t="shared" si="106"/>
        <v>2.2251006906536475</v>
      </c>
      <c r="W94" t="str">
        <f t="shared" si="107"/>
        <v>42 Secretarial and related occupations</v>
      </c>
      <c r="X94" s="18">
        <f t="shared" si="108"/>
        <v>-1.8294327887389494</v>
      </c>
      <c r="Y94" s="18">
        <f t="shared" si="108"/>
        <v>-3.943239903997775</v>
      </c>
      <c r="Z94" s="18">
        <f t="shared" si="108"/>
        <v>-1.48366258068795</v>
      </c>
      <c r="AA94" s="18">
        <f t="shared" si="108"/>
        <v>-3.768059419557801</v>
      </c>
      <c r="AB94" s="18">
        <f t="shared" si="109"/>
        <v>-3.0125409174225237</v>
      </c>
      <c r="AD94" s="18">
        <f t="shared" si="110"/>
        <v>-3.0125409174225237</v>
      </c>
      <c r="AE94" s="18">
        <f t="shared" si="111"/>
        <v>2.5388530508660301</v>
      </c>
      <c r="AF94" s="18">
        <f t="shared" si="112"/>
        <v>0.56742514319645387</v>
      </c>
    </row>
    <row r="95" spans="1:32" x14ac:dyDescent="0.2">
      <c r="A95" t="str">
        <f t="shared" si="95"/>
        <v>51 Skilled agricultural and related trades</v>
      </c>
      <c r="B95" s="18">
        <f t="shared" si="96"/>
        <v>-1.4119613204410797E-2</v>
      </c>
      <c r="C95" s="18">
        <f t="shared" si="96"/>
        <v>-41.669074408053078</v>
      </c>
      <c r="D95" s="18">
        <f t="shared" si="96"/>
        <v>7.1887681417504012E-2</v>
      </c>
      <c r="E95" s="18">
        <f t="shared" si="96"/>
        <v>1.1893456908739886</v>
      </c>
      <c r="F95" s="18">
        <f t="shared" si="97"/>
        <v>0.81548006258855832</v>
      </c>
      <c r="H95" s="18">
        <f t="shared" si="98"/>
        <v>0.81548006258855832</v>
      </c>
      <c r="I95" s="18">
        <f t="shared" si="99"/>
        <v>3.1095738608584833</v>
      </c>
      <c r="J95" s="18">
        <f t="shared" si="100"/>
        <v>3.6517378991827609</v>
      </c>
      <c r="L95" t="str">
        <f t="shared" si="101"/>
        <v>51 Skilled agricultural and related trades</v>
      </c>
      <c r="M95" s="18">
        <f t="shared" si="102"/>
        <v>-1.0110991904031863</v>
      </c>
      <c r="N95" s="18">
        <f t="shared" si="102"/>
        <v>-46.516278920062284</v>
      </c>
      <c r="O95" s="18">
        <f t="shared" si="102"/>
        <v>-0.18534476401254052</v>
      </c>
      <c r="P95" s="18">
        <f t="shared" si="102"/>
        <v>0.98067788987790117</v>
      </c>
      <c r="Q95" s="18">
        <f t="shared" si="103"/>
        <v>0.5904979950594802</v>
      </c>
      <c r="S95" s="18">
        <f t="shared" si="104"/>
        <v>0.5904979950594802</v>
      </c>
      <c r="T95" s="18">
        <f t="shared" si="105"/>
        <v>2.8693692203774823</v>
      </c>
      <c r="U95" s="18">
        <f t="shared" si="106"/>
        <v>3.2723684084341009</v>
      </c>
      <c r="W95" t="str">
        <f t="shared" si="107"/>
        <v>51 Skilled agricultural and related trades</v>
      </c>
      <c r="X95" s="18">
        <f t="shared" si="108"/>
        <v>5.4467920648926471</v>
      </c>
      <c r="Y95" s="18">
        <f t="shared" si="108"/>
        <v>-18.960332895198384</v>
      </c>
      <c r="Z95" s="18">
        <f t="shared" si="108"/>
        <v>0.85092285512984311</v>
      </c>
      <c r="AA95" s="18">
        <f t="shared" si="108"/>
        <v>1.7806073594384575</v>
      </c>
      <c r="AB95" s="18">
        <f t="shared" si="109"/>
        <v>1.4697641600171396</v>
      </c>
      <c r="AD95" s="18">
        <f t="shared" si="110"/>
        <v>1.4697641600171396</v>
      </c>
      <c r="AE95" s="18">
        <f t="shared" si="111"/>
        <v>3.8063302668481569</v>
      </c>
      <c r="AF95" s="18">
        <f t="shared" si="112"/>
        <v>4.7152437607639097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-1.6772270614968332</v>
      </c>
      <c r="C96" s="18">
        <f t="shared" si="96"/>
        <v>-13.226750606141714</v>
      </c>
      <c r="D96" s="18">
        <f t="shared" si="96"/>
        <v>0.27237721735480225</v>
      </c>
      <c r="E96" s="18">
        <f t="shared" si="96"/>
        <v>-0.42830017453666658</v>
      </c>
      <c r="F96" s="18">
        <f t="shared" si="97"/>
        <v>-0.195286757255142</v>
      </c>
      <c r="H96" s="18">
        <f t="shared" si="98"/>
        <v>-0.195286757255142</v>
      </c>
      <c r="I96" s="18">
        <f t="shared" si="99"/>
        <v>2.1685026185753298</v>
      </c>
      <c r="J96" s="18">
        <f t="shared" si="100"/>
        <v>2.0244274265460493</v>
      </c>
      <c r="L96" t="str">
        <f t="shared" si="101"/>
        <v>52 Skilled metal, electrical and electronic trades</v>
      </c>
      <c r="M96" s="18">
        <f t="shared" si="102"/>
        <v>-1.9764373939013868</v>
      </c>
      <c r="N96" s="18">
        <f t="shared" si="102"/>
        <v>-12.885565466234505</v>
      </c>
      <c r="O96" s="18">
        <f t="shared" si="102"/>
        <v>-0.1393924269613156</v>
      </c>
      <c r="P96" s="18">
        <f t="shared" si="102"/>
        <v>-0.55117278386834778</v>
      </c>
      <c r="Q96" s="18">
        <f t="shared" si="103"/>
        <v>-0.41410167788951124</v>
      </c>
      <c r="S96" s="18">
        <f t="shared" si="104"/>
        <v>-0.41410167788951124</v>
      </c>
      <c r="T96" s="18">
        <f t="shared" si="105"/>
        <v>2.0808573879831593</v>
      </c>
      <c r="U96" s="18">
        <f t="shared" si="106"/>
        <v>1.7729008250746192</v>
      </c>
      <c r="W96" t="str">
        <f t="shared" si="107"/>
        <v>52 Skilled metal, electrical and electronic trades</v>
      </c>
      <c r="X96" s="18">
        <f t="shared" si="108"/>
        <v>11.401971661221189</v>
      </c>
      <c r="Y96" s="18">
        <f t="shared" si="108"/>
        <v>-24.164059704517371</v>
      </c>
      <c r="Z96" s="18">
        <f t="shared" si="108"/>
        <v>12.146225935508269</v>
      </c>
      <c r="AA96" s="18">
        <f t="shared" si="108"/>
        <v>1.8428278677723453</v>
      </c>
      <c r="AB96" s="18">
        <f t="shared" si="109"/>
        <v>5.1675736193271593</v>
      </c>
      <c r="AD96" s="18">
        <f t="shared" si="110"/>
        <v>5.1675736193271593</v>
      </c>
      <c r="AE96" s="18">
        <f t="shared" si="111"/>
        <v>4.8314133624263622</v>
      </c>
      <c r="AF96" s="18">
        <f t="shared" si="112"/>
        <v>7.9693090240266162</v>
      </c>
    </row>
    <row r="97" spans="1:32" x14ac:dyDescent="0.2">
      <c r="A97" t="str">
        <f t="shared" si="95"/>
        <v>53 Skilled construction and building trades</v>
      </c>
      <c r="B97" s="18">
        <f t="shared" si="96"/>
        <v>-4.6794911806831596</v>
      </c>
      <c r="C97" s="18">
        <f t="shared" si="96"/>
        <v>-4.3626908774277222</v>
      </c>
      <c r="D97" s="18">
        <f t="shared" si="96"/>
        <v>0.11767985435851003</v>
      </c>
      <c r="E97" s="18">
        <f t="shared" si="96"/>
        <v>-1.1968663083603781</v>
      </c>
      <c r="F97" s="18">
        <f t="shared" si="97"/>
        <v>-0.76061331019278144</v>
      </c>
      <c r="H97" s="18">
        <f t="shared" si="98"/>
        <v>-0.76061331019278144</v>
      </c>
      <c r="I97" s="18">
        <f t="shared" si="99"/>
        <v>2.314422707047048</v>
      </c>
      <c r="J97" s="18">
        <f t="shared" si="100"/>
        <v>1.7709874459541863</v>
      </c>
      <c r="L97" t="str">
        <f t="shared" si="101"/>
        <v>53 Skilled construction and building trades</v>
      </c>
      <c r="M97" s="18">
        <f t="shared" si="102"/>
        <v>-4.8613457270863636</v>
      </c>
      <c r="N97" s="18">
        <f t="shared" si="102"/>
        <v>-5.0597377773530123</v>
      </c>
      <c r="O97" s="18">
        <f t="shared" si="102"/>
        <v>0.30543832503142632</v>
      </c>
      <c r="P97" s="18">
        <f t="shared" si="102"/>
        <v>-1.2538020887976287</v>
      </c>
      <c r="Q97" s="18">
        <f t="shared" si="103"/>
        <v>-0.73676720272511931</v>
      </c>
      <c r="S97" s="18">
        <f t="shared" si="104"/>
        <v>-0.73676720272511931</v>
      </c>
      <c r="T97" s="18">
        <f t="shared" si="105"/>
        <v>2.3186518673108614</v>
      </c>
      <c r="U97" s="18">
        <f t="shared" si="106"/>
        <v>1.7923016464858943</v>
      </c>
      <c r="W97" t="str">
        <f t="shared" si="107"/>
        <v>53 Skilled construction and building trades</v>
      </c>
      <c r="X97" s="18">
        <f t="shared" si="108"/>
        <v>7.7737200066886114</v>
      </c>
      <c r="Y97" s="18">
        <f t="shared" si="108"/>
        <v>30.915983507344901</v>
      </c>
      <c r="Z97" s="18">
        <f t="shared" si="108"/>
        <v>-8.0189776571383931</v>
      </c>
      <c r="AA97" s="18">
        <f t="shared" si="108"/>
        <v>1.6256215353236847</v>
      </c>
      <c r="AB97" s="18">
        <f t="shared" si="109"/>
        <v>-1.6966720605594787</v>
      </c>
      <c r="AD97" s="18">
        <f t="shared" si="110"/>
        <v>-1.6966720605594787</v>
      </c>
      <c r="AE97" s="18">
        <f t="shared" si="111"/>
        <v>2.1574785619253412</v>
      </c>
      <c r="AF97" s="18">
        <f t="shared" si="112"/>
        <v>0.94187992085130734</v>
      </c>
    </row>
    <row r="98" spans="1:32" x14ac:dyDescent="0.2">
      <c r="A98" t="str">
        <f t="shared" si="95"/>
        <v>54 Textiles, printing and other skilled trades</v>
      </c>
      <c r="B98" s="18">
        <f t="shared" si="96"/>
        <v>-3.9856491847446218</v>
      </c>
      <c r="C98" s="18">
        <f t="shared" si="96"/>
        <v>-3.9460149566712843</v>
      </c>
      <c r="D98" s="18">
        <f t="shared" si="96"/>
        <v>1.4574031556286782</v>
      </c>
      <c r="E98" s="18">
        <f t="shared" si="96"/>
        <v>0.2583591879529834</v>
      </c>
      <c r="F98" s="18">
        <f t="shared" si="97"/>
        <v>0.6564576781908249</v>
      </c>
      <c r="H98" s="18">
        <f t="shared" si="98"/>
        <v>0.6564576781908249</v>
      </c>
      <c r="I98" s="18">
        <f t="shared" si="99"/>
        <v>2.56056745602391</v>
      </c>
      <c r="J98" s="18">
        <f t="shared" si="100"/>
        <v>3.0279157550739733</v>
      </c>
      <c r="L98" t="str">
        <f t="shared" si="101"/>
        <v>54 Textiles, printing and other skilled trades</v>
      </c>
      <c r="M98" s="18">
        <f t="shared" si="102"/>
        <v>-5.2770402931939024</v>
      </c>
      <c r="N98" s="18">
        <f t="shared" si="102"/>
        <v>-8.3731959298727237</v>
      </c>
      <c r="O98" s="18">
        <f t="shared" si="102"/>
        <v>1.8704297162948524</v>
      </c>
      <c r="P98" s="18">
        <f t="shared" si="102"/>
        <v>0.11269121786003922</v>
      </c>
      <c r="Q98" s="18">
        <f t="shared" si="103"/>
        <v>0.69520803787335161</v>
      </c>
      <c r="S98" s="18">
        <f t="shared" si="104"/>
        <v>0.69520803787335161</v>
      </c>
      <c r="T98" s="18">
        <f t="shared" si="105"/>
        <v>2.0341690748076457</v>
      </c>
      <c r="U98" s="18">
        <f t="shared" si="106"/>
        <v>2.5651083338428915</v>
      </c>
      <c r="W98" t="str">
        <f t="shared" si="107"/>
        <v>54 Textiles, printing and other skilled trades</v>
      </c>
      <c r="X98" s="18">
        <f t="shared" si="108"/>
        <v>-1.8244274569040875</v>
      </c>
      <c r="Y98" s="18">
        <f t="shared" si="108"/>
        <v>2.8301358934530008</v>
      </c>
      <c r="Z98" s="18">
        <f t="shared" si="108"/>
        <v>0.88303671915781479</v>
      </c>
      <c r="AA98" s="18">
        <f t="shared" si="108"/>
        <v>0.4636778935483532</v>
      </c>
      <c r="AB98" s="18">
        <f t="shared" si="109"/>
        <v>0.60327011837659761</v>
      </c>
      <c r="AD98" s="18">
        <f t="shared" si="110"/>
        <v>0.60327011837659761</v>
      </c>
      <c r="AE98" s="18">
        <f t="shared" si="111"/>
        <v>3.2224958010385274</v>
      </c>
      <c r="AF98" s="18">
        <f t="shared" si="112"/>
        <v>3.6155826898513377</v>
      </c>
    </row>
    <row r="99" spans="1:32" x14ac:dyDescent="0.2">
      <c r="A99" t="str">
        <f t="shared" si="95"/>
        <v>61 Caring personal service occupations</v>
      </c>
      <c r="B99" s="18">
        <f t="shared" si="96"/>
        <v>1.4181942693788363</v>
      </c>
      <c r="C99" s="18">
        <f t="shared" si="96"/>
        <v>-3.7710386348992042</v>
      </c>
      <c r="D99" s="18">
        <f t="shared" si="96"/>
        <v>0.94419005943102707</v>
      </c>
      <c r="E99" s="18">
        <f t="shared" si="96"/>
        <v>1.0252514223991316</v>
      </c>
      <c r="F99" s="18">
        <f t="shared" si="97"/>
        <v>0.99822373789808516</v>
      </c>
      <c r="H99" s="18">
        <f t="shared" si="98"/>
        <v>0.99822373789808516</v>
      </c>
      <c r="I99" s="18">
        <f t="shared" si="99"/>
        <v>3.2523914877046423</v>
      </c>
      <c r="J99" s="18">
        <f t="shared" si="100"/>
        <v>3.90680652622728</v>
      </c>
      <c r="L99" t="str">
        <f t="shared" si="101"/>
        <v>61 Caring personal service occupations</v>
      </c>
      <c r="M99" s="18">
        <f t="shared" si="102"/>
        <v>-1.447543698800291</v>
      </c>
      <c r="N99" s="18">
        <f t="shared" si="102"/>
        <v>-5.2064169047804976</v>
      </c>
      <c r="O99" s="18">
        <f t="shared" si="102"/>
        <v>4.0101363006015189</v>
      </c>
      <c r="P99" s="18">
        <f t="shared" si="102"/>
        <v>1.8137537445385155</v>
      </c>
      <c r="Q99" s="18">
        <f t="shared" si="103"/>
        <v>2.5406788452910778</v>
      </c>
      <c r="S99" s="18">
        <f t="shared" si="104"/>
        <v>2.5406788452910778</v>
      </c>
      <c r="T99" s="18">
        <f t="shared" si="105"/>
        <v>3.0590789094625093</v>
      </c>
      <c r="U99" s="18">
        <f t="shared" si="106"/>
        <v>4.8278002527981201</v>
      </c>
      <c r="W99" t="str">
        <f t="shared" si="107"/>
        <v>61 Caring personal service occupations</v>
      </c>
      <c r="X99" s="18">
        <f t="shared" si="108"/>
        <v>1.9362564302242813</v>
      </c>
      <c r="Y99" s="18">
        <f t="shared" si="108"/>
        <v>-3.532673486709359</v>
      </c>
      <c r="Z99" s="18">
        <f t="shared" si="108"/>
        <v>0.40686075531155552</v>
      </c>
      <c r="AA99" s="18">
        <f t="shared" si="108"/>
        <v>0.8651344312429643</v>
      </c>
      <c r="AB99" s="18">
        <f t="shared" si="109"/>
        <v>0.71214460527644352</v>
      </c>
      <c r="AD99" s="18">
        <f t="shared" si="110"/>
        <v>0.71214460527644352</v>
      </c>
      <c r="AE99" s="18">
        <f t="shared" si="111"/>
        <v>3.2834612105670846</v>
      </c>
      <c r="AF99" s="18">
        <f t="shared" si="112"/>
        <v>3.745072842713526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1.1879372010153322</v>
      </c>
      <c r="C100" s="18">
        <f t="shared" si="96"/>
        <v>-1.5481403256339954</v>
      </c>
      <c r="D100" s="18">
        <f t="shared" si="96"/>
        <v>-0.83530650264003192</v>
      </c>
      <c r="E100" s="18">
        <f t="shared" si="96"/>
        <v>4.4407923487566059E-2</v>
      </c>
      <c r="F100" s="18">
        <f t="shared" si="97"/>
        <v>-0.24969394651346288</v>
      </c>
      <c r="H100" s="18">
        <f t="shared" si="98"/>
        <v>-0.24969394651346288</v>
      </c>
      <c r="I100" s="18">
        <f t="shared" si="99"/>
        <v>2.691319576190776</v>
      </c>
      <c r="J100" s="18">
        <f t="shared" si="100"/>
        <v>2.5201522418271782</v>
      </c>
      <c r="L100" t="str">
        <f t="shared" si="101"/>
        <v>62 Leisure, travel and related personal service occupations</v>
      </c>
      <c r="M100" s="18">
        <f t="shared" si="102"/>
        <v>1.8598322893697228</v>
      </c>
      <c r="N100" s="18">
        <f t="shared" si="102"/>
        <v>-7.0384847774796588</v>
      </c>
      <c r="O100" s="18">
        <f t="shared" si="102"/>
        <v>-0.16944737243803631</v>
      </c>
      <c r="P100" s="18">
        <f t="shared" si="102"/>
        <v>0.79902500912059082</v>
      </c>
      <c r="Q100" s="18">
        <f t="shared" si="103"/>
        <v>0.47516143456314275</v>
      </c>
      <c r="S100" s="18">
        <f t="shared" si="104"/>
        <v>0.47516143456314275</v>
      </c>
      <c r="T100" s="18">
        <f t="shared" si="105"/>
        <v>2.4528297570594493</v>
      </c>
      <c r="U100" s="18">
        <f t="shared" si="106"/>
        <v>2.7946801574367575</v>
      </c>
      <c r="W100" t="str">
        <f t="shared" si="107"/>
        <v>62 Leisure, travel and related personal service occupations</v>
      </c>
      <c r="X100" s="18">
        <f t="shared" si="108"/>
        <v>0.92852692971956419</v>
      </c>
      <c r="Y100" s="18">
        <f t="shared" si="108"/>
        <v>0.62080072547301413</v>
      </c>
      <c r="Z100" s="18">
        <f t="shared" si="108"/>
        <v>-1.0828470874846174</v>
      </c>
      <c r="AA100" s="18">
        <f t="shared" si="108"/>
        <v>-0.25803055983734113</v>
      </c>
      <c r="AB100" s="18">
        <f t="shared" si="109"/>
        <v>-0.53373077268297209</v>
      </c>
      <c r="AD100" s="18">
        <f t="shared" si="110"/>
        <v>-0.53373077268297209</v>
      </c>
      <c r="AE100" s="18">
        <f t="shared" si="111"/>
        <v>2.7764656271831667</v>
      </c>
      <c r="AF100" s="18">
        <f t="shared" si="112"/>
        <v>2.4173375672219111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-4.1594536824096089</v>
      </c>
      <c r="C101" s="18">
        <f t="shared" si="96"/>
        <v>22.379698100632851</v>
      </c>
      <c r="D101" s="18">
        <f t="shared" si="96"/>
        <v>-4.5862825113257566</v>
      </c>
      <c r="E101" s="18">
        <f t="shared" si="96"/>
        <v>0.83249413686692364</v>
      </c>
      <c r="F101" s="18">
        <f t="shared" si="97"/>
        <v>-1.0071231494558908</v>
      </c>
      <c r="H101" s="18">
        <f t="shared" si="98"/>
        <v>-1.0071231494558908</v>
      </c>
      <c r="I101" s="18">
        <f t="shared" si="99"/>
        <v>2.3680509801112137</v>
      </c>
      <c r="J101" s="18">
        <f t="shared" si="100"/>
        <v>1.6578324148837753</v>
      </c>
      <c r="L101" t="str">
        <f t="shared" si="101"/>
        <v>63 Community and civil enforcement occupations</v>
      </c>
      <c r="M101" s="18">
        <f t="shared" si="102"/>
        <v>-8.3808875161866645</v>
      </c>
      <c r="N101" s="18">
        <f t="shared" si="102"/>
        <v>47.399266936849656</v>
      </c>
      <c r="O101" s="18">
        <f t="shared" si="102"/>
        <v>-11.155391670334625</v>
      </c>
      <c r="P101" s="18">
        <f t="shared" si="102"/>
        <v>1.324858036438914</v>
      </c>
      <c r="Q101" s="18">
        <f t="shared" si="103"/>
        <v>-3.0187684182131469</v>
      </c>
      <c r="S101" s="18">
        <f t="shared" si="104"/>
        <v>-3.0187684182131469</v>
      </c>
      <c r="T101" s="18">
        <f t="shared" si="105"/>
        <v>1.4939992075911235</v>
      </c>
      <c r="U101" s="18">
        <f t="shared" si="106"/>
        <v>-0.84454955412223143</v>
      </c>
      <c r="W101" t="str">
        <f t="shared" si="107"/>
        <v>63 Community and civil enforcement occupations</v>
      </c>
      <c r="X101" s="18">
        <f t="shared" si="108"/>
        <v>5.1493723764784116</v>
      </c>
      <c r="Y101" s="18">
        <f t="shared" si="108"/>
        <v>-16.87956133084414</v>
      </c>
      <c r="Z101" s="18">
        <f t="shared" si="108"/>
        <v>7.727562445968883</v>
      </c>
      <c r="AA101" s="18">
        <f t="shared" si="108"/>
        <v>0.28496479606407998</v>
      </c>
      <c r="AB101" s="18">
        <f t="shared" si="109"/>
        <v>2.7068702481627627</v>
      </c>
      <c r="AD101" s="18">
        <f t="shared" si="110"/>
        <v>2.7068702481627627</v>
      </c>
      <c r="AE101" s="18">
        <f t="shared" si="111"/>
        <v>4.3634064978714582</v>
      </c>
      <c r="AF101" s="18">
        <f t="shared" si="112"/>
        <v>5.9819719450176168</v>
      </c>
    </row>
    <row r="102" spans="1:32" x14ac:dyDescent="0.2">
      <c r="A102" t="str">
        <f t="shared" si="95"/>
        <v>71 Sales occupations</v>
      </c>
      <c r="B102" s="18">
        <f t="shared" si="96"/>
        <v>-3.704170384689176</v>
      </c>
      <c r="C102" s="18">
        <f t="shared" si="96"/>
        <v>-1.0438233558865639</v>
      </c>
      <c r="D102" s="18">
        <f t="shared" si="96"/>
        <v>-0.21268515476009497</v>
      </c>
      <c r="E102" s="18">
        <f t="shared" si="96"/>
        <v>-0.32962174786522747</v>
      </c>
      <c r="F102" s="18">
        <f t="shared" si="97"/>
        <v>-0.29065811733421931</v>
      </c>
      <c r="H102" s="18">
        <f t="shared" si="98"/>
        <v>-0.29065811733421931</v>
      </c>
      <c r="I102" s="18">
        <f t="shared" si="99"/>
        <v>2.4998052945015115</v>
      </c>
      <c r="J102" s="18">
        <f t="shared" si="100"/>
        <v>2.2953974042952296</v>
      </c>
      <c r="L102" t="str">
        <f t="shared" si="101"/>
        <v>71 Sales occupations</v>
      </c>
      <c r="M102" s="18">
        <f t="shared" si="102"/>
        <v>-3.1693369803382665</v>
      </c>
      <c r="N102" s="18">
        <f t="shared" si="102"/>
        <v>0.22076405627635687</v>
      </c>
      <c r="O102" s="18">
        <f t="shared" si="102"/>
        <v>9.4931655053298591E-2</v>
      </c>
      <c r="P102" s="18">
        <f t="shared" si="102"/>
        <v>-2.8666442868530151E-2</v>
      </c>
      <c r="Q102" s="18">
        <f t="shared" si="103"/>
        <v>1.2515956012948415E-2</v>
      </c>
      <c r="S102" s="18">
        <f t="shared" si="104"/>
        <v>1.2515956012948415E-2</v>
      </c>
      <c r="T102" s="18">
        <f t="shared" si="105"/>
        <v>1.9574398500212808</v>
      </c>
      <c r="U102" s="18">
        <f t="shared" si="106"/>
        <v>1.9669830732607974</v>
      </c>
      <c r="W102" t="str">
        <f t="shared" si="107"/>
        <v>71 Sales occupations</v>
      </c>
      <c r="X102" s="18">
        <f t="shared" si="108"/>
        <v>-4.0782212204595769</v>
      </c>
      <c r="Y102" s="18">
        <f t="shared" si="108"/>
        <v>-1.9493389812619499</v>
      </c>
      <c r="Z102" s="18">
        <f t="shared" si="108"/>
        <v>-0.44025926480363298</v>
      </c>
      <c r="AA102" s="18">
        <f t="shared" si="108"/>
        <v>-0.5613859791452791</v>
      </c>
      <c r="AB102" s="18">
        <f t="shared" si="109"/>
        <v>-0.52102679051365675</v>
      </c>
      <c r="AD102" s="18">
        <f t="shared" si="110"/>
        <v>-0.52102679051365675</v>
      </c>
      <c r="AE102" s="18">
        <f t="shared" si="111"/>
        <v>2.8727436962628472</v>
      </c>
      <c r="AF102" s="18">
        <f t="shared" si="112"/>
        <v>2.5267394503680762</v>
      </c>
    </row>
    <row r="103" spans="1:32" x14ac:dyDescent="0.2">
      <c r="A103" t="str">
        <f t="shared" si="95"/>
        <v>72 Customer service occupations</v>
      </c>
      <c r="B103" s="18">
        <f t="shared" si="96"/>
        <v>1.3314682232629549</v>
      </c>
      <c r="C103" s="18">
        <f t="shared" si="96"/>
        <v>0.4638375999158395</v>
      </c>
      <c r="D103" s="18">
        <f t="shared" si="96"/>
        <v>2.1921710009565443</v>
      </c>
      <c r="E103" s="18">
        <f t="shared" si="96"/>
        <v>1.1000570921898767</v>
      </c>
      <c r="F103" s="18">
        <f t="shared" si="97"/>
        <v>1.4627920554520113</v>
      </c>
      <c r="H103" s="18">
        <f t="shared" si="98"/>
        <v>1.4627920554520113</v>
      </c>
      <c r="I103" s="18">
        <f t="shared" si="99"/>
        <v>2.8823682168341414</v>
      </c>
      <c r="J103" s="18">
        <f t="shared" si="100"/>
        <v>3.8989189974497629</v>
      </c>
      <c r="L103" t="str">
        <f t="shared" si="101"/>
        <v>72 Customer service occupations</v>
      </c>
      <c r="M103" s="18">
        <f t="shared" si="102"/>
        <v>-3.1444804884916411</v>
      </c>
      <c r="N103" s="18">
        <f t="shared" si="102"/>
        <v>17.998376820638583</v>
      </c>
      <c r="O103" s="18">
        <f t="shared" si="102"/>
        <v>4.6189528742998309</v>
      </c>
      <c r="P103" s="18">
        <f t="shared" si="102"/>
        <v>1.5111862819073396</v>
      </c>
      <c r="Q103" s="18">
        <f t="shared" si="103"/>
        <v>2.5367131037176138</v>
      </c>
      <c r="S103" s="18">
        <f t="shared" si="104"/>
        <v>2.5367131037176138</v>
      </c>
      <c r="T103" s="18">
        <f t="shared" si="105"/>
        <v>2.4565480023061248</v>
      </c>
      <c r="U103" s="18">
        <f t="shared" si="106"/>
        <v>4.3543515305833669</v>
      </c>
      <c r="W103" t="str">
        <f t="shared" si="107"/>
        <v>72 Customer service occupations</v>
      </c>
      <c r="X103" s="18">
        <f t="shared" si="108"/>
        <v>3.4605399364620038</v>
      </c>
      <c r="Y103" s="18">
        <f t="shared" si="108"/>
        <v>-6.6015690891840118</v>
      </c>
      <c r="Z103" s="18">
        <f t="shared" si="108"/>
        <v>0.86252581673185169</v>
      </c>
      <c r="AA103" s="18">
        <f t="shared" si="108"/>
        <v>0.84116416765949165</v>
      </c>
      <c r="AB103" s="18">
        <f t="shared" si="109"/>
        <v>0.8482842146164904</v>
      </c>
      <c r="AD103" s="18">
        <f t="shared" si="110"/>
        <v>0.8482842146164904</v>
      </c>
      <c r="AE103" s="18">
        <f t="shared" si="111"/>
        <v>3.0900128259926607</v>
      </c>
      <c r="AF103" s="18">
        <f t="shared" si="112"/>
        <v>3.6558805686450091</v>
      </c>
    </row>
    <row r="104" spans="1:32" x14ac:dyDescent="0.2">
      <c r="A104" t="str">
        <f t="shared" si="95"/>
        <v>81 Process, plant and machine operatives</v>
      </c>
      <c r="B104" s="18">
        <f t="shared" si="96"/>
        <v>-1.2368913525959147</v>
      </c>
      <c r="C104" s="18">
        <f t="shared" si="96"/>
        <v>-11.834525850074485</v>
      </c>
      <c r="D104" s="18">
        <f t="shared" si="96"/>
        <v>1.6008912276761711</v>
      </c>
      <c r="E104" s="18">
        <f t="shared" si="96"/>
        <v>-0.5345805947170934</v>
      </c>
      <c r="F104" s="18">
        <f t="shared" si="97"/>
        <v>0.17220908486605957</v>
      </c>
      <c r="H104" s="18">
        <f t="shared" si="98"/>
        <v>0.17220908486605957</v>
      </c>
      <c r="I104" s="18">
        <f t="shared" si="99"/>
        <v>2.3603853046678891</v>
      </c>
      <c r="J104" s="18">
        <f t="shared" si="100"/>
        <v>2.4850506625694768</v>
      </c>
      <c r="L104" t="str">
        <f t="shared" si="101"/>
        <v>81 Process, plant and machine operatives</v>
      </c>
      <c r="M104" s="18">
        <f t="shared" si="102"/>
        <v>-1.906109105206788</v>
      </c>
      <c r="N104" s="18">
        <f t="shared" si="102"/>
        <v>-10.059397958467232</v>
      </c>
      <c r="O104" s="18">
        <f t="shared" si="102"/>
        <v>0.68455672140619317</v>
      </c>
      <c r="P104" s="18">
        <f t="shared" si="102"/>
        <v>-0.51947086494055217</v>
      </c>
      <c r="Q104" s="18">
        <f t="shared" si="103"/>
        <v>-0.11973670535152525</v>
      </c>
      <c r="S104" s="18">
        <f t="shared" si="104"/>
        <v>-0.11973670535152525</v>
      </c>
      <c r="T104" s="18">
        <f t="shared" si="105"/>
        <v>2.1085073707324042</v>
      </c>
      <c r="U104" s="18">
        <f t="shared" si="106"/>
        <v>2.0193047187475832</v>
      </c>
      <c r="W104" t="str">
        <f t="shared" si="107"/>
        <v>81 Process, plant and machine operatives</v>
      </c>
      <c r="X104" s="18">
        <f t="shared" si="108"/>
        <v>1.0499886315126883</v>
      </c>
      <c r="Y104" s="18">
        <f t="shared" si="108"/>
        <v>-17.468300531014801</v>
      </c>
      <c r="Z104" s="18">
        <f t="shared" si="108"/>
        <v>4.5386341911857864</v>
      </c>
      <c r="AA104" s="18">
        <f t="shared" si="108"/>
        <v>-0.57800578230668975</v>
      </c>
      <c r="AB104" s="18">
        <f t="shared" si="109"/>
        <v>1.0990917265209399</v>
      </c>
      <c r="AD104" s="18">
        <f t="shared" si="110"/>
        <v>1.0990917265209399</v>
      </c>
      <c r="AE104" s="18">
        <f t="shared" si="111"/>
        <v>3.170263219970848</v>
      </c>
      <c r="AF104" s="18">
        <f t="shared" si="112"/>
        <v>3.9003052841672048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1.1771163777662297</v>
      </c>
      <c r="C105" s="18">
        <f t="shared" si="96"/>
        <v>-10.966810035943542</v>
      </c>
      <c r="D105" s="18">
        <f t="shared" si="96"/>
        <v>0.88382017704387028</v>
      </c>
      <c r="E105" s="18">
        <f t="shared" si="96"/>
        <v>6.6982965738993094E-2</v>
      </c>
      <c r="F105" s="18">
        <f t="shared" si="97"/>
        <v>0.33852451510170134</v>
      </c>
      <c r="H105" s="18">
        <f t="shared" si="98"/>
        <v>0.33852451510170134</v>
      </c>
      <c r="I105" s="18">
        <f t="shared" si="99"/>
        <v>2.9611070530241035</v>
      </c>
      <c r="J105" s="18">
        <f t="shared" si="100"/>
        <v>3.1879758030442407</v>
      </c>
      <c r="L105" t="str">
        <f t="shared" si="101"/>
        <v>82 Transport and mobile machine drivers and operatives</v>
      </c>
      <c r="M105" s="18">
        <f t="shared" si="102"/>
        <v>1.3415491305929672</v>
      </c>
      <c r="N105" s="18">
        <f t="shared" si="102"/>
        <v>-11.622197285638503</v>
      </c>
      <c r="O105" s="18">
        <f t="shared" si="102"/>
        <v>0.38432115154247715</v>
      </c>
      <c r="P105" s="18">
        <f t="shared" si="102"/>
        <v>-7.5149656827744327E-2</v>
      </c>
      <c r="Q105" s="18">
        <f t="shared" si="103"/>
        <v>7.7773130250480271E-2</v>
      </c>
      <c r="S105" s="18">
        <f t="shared" si="104"/>
        <v>7.7773130250480271E-2</v>
      </c>
      <c r="T105" s="18">
        <f t="shared" si="105"/>
        <v>2.8435130154843558</v>
      </c>
      <c r="U105" s="18">
        <f t="shared" si="106"/>
        <v>2.8961344471500894</v>
      </c>
      <c r="W105" t="str">
        <f t="shared" si="107"/>
        <v>82 Transport and mobile machine drivers and operatives</v>
      </c>
      <c r="X105" s="18">
        <f t="shared" si="108"/>
        <v>-0.7578216192202003</v>
      </c>
      <c r="Y105" s="18">
        <f t="shared" si="108"/>
        <v>-2.838405228144314</v>
      </c>
      <c r="Z105" s="18">
        <f t="shared" si="108"/>
        <v>5.9320947599714069</v>
      </c>
      <c r="AA105" s="18">
        <f t="shared" si="108"/>
        <v>1.22254160400177</v>
      </c>
      <c r="AB105" s="18">
        <f t="shared" si="109"/>
        <v>2.7686564209367992</v>
      </c>
      <c r="AD105" s="18">
        <f t="shared" si="110"/>
        <v>2.7686564209367992</v>
      </c>
      <c r="AE105" s="18">
        <f t="shared" si="111"/>
        <v>4.1721751292077558</v>
      </c>
      <c r="AF105" s="18">
        <f t="shared" si="112"/>
        <v>5.8689101609709748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-4.8057123781862003</v>
      </c>
      <c r="C106" s="18">
        <f t="shared" si="96"/>
        <v>-10.778212313665902</v>
      </c>
      <c r="D106" s="18">
        <f t="shared" si="96"/>
        <v>12.462489336430282</v>
      </c>
      <c r="E106" s="18">
        <f t="shared" si="96"/>
        <v>1.437563851427992</v>
      </c>
      <c r="F106" s="18">
        <f t="shared" si="97"/>
        <v>4.986898110128779</v>
      </c>
      <c r="H106" s="18">
        <f t="shared" si="98"/>
        <v>4.986898110128779</v>
      </c>
      <c r="I106" s="18">
        <f t="shared" si="99"/>
        <v>4.1150371167257394</v>
      </c>
      <c r="J106" s="18">
        <f t="shared" si="100"/>
        <v>7.3710858854570072</v>
      </c>
      <c r="L106" t="str">
        <f t="shared" si="101"/>
        <v>91 Elementary trades and related occupations</v>
      </c>
      <c r="M106" s="18">
        <f t="shared" si="102"/>
        <v>-5.3993138480651348</v>
      </c>
      <c r="N106" s="18">
        <f t="shared" si="102"/>
        <v>-6.9404476272919791</v>
      </c>
      <c r="O106" s="18">
        <f t="shared" si="102"/>
        <v>6.6513170782457776</v>
      </c>
      <c r="P106" s="18">
        <f t="shared" si="102"/>
        <v>1.0519125551980091</v>
      </c>
      <c r="Q106" s="18">
        <f t="shared" si="103"/>
        <v>2.8849299182895694</v>
      </c>
      <c r="S106" s="18">
        <f t="shared" si="104"/>
        <v>2.8849299182895694</v>
      </c>
      <c r="T106" s="18">
        <f t="shared" si="105"/>
        <v>2.5791856346181419</v>
      </c>
      <c r="U106" s="18">
        <f t="shared" si="106"/>
        <v>4.7197529490715429</v>
      </c>
      <c r="W106" t="str">
        <f t="shared" si="107"/>
        <v>91 Elementary trades and related occupations</v>
      </c>
      <c r="X106" s="18">
        <f t="shared" si="108"/>
        <v>-2.7552525530594174</v>
      </c>
      <c r="Y106" s="18">
        <f t="shared" si="108"/>
        <v>-23.155275823201173</v>
      </c>
      <c r="Z106" s="18">
        <f t="shared" si="108"/>
        <v>28.001566127244224</v>
      </c>
      <c r="AA106" s="18">
        <f t="shared" si="108"/>
        <v>2.017028500289908</v>
      </c>
      <c r="AB106" s="18">
        <f t="shared" si="109"/>
        <v>10.032304141507975</v>
      </c>
      <c r="AD106" s="18">
        <f t="shared" si="110"/>
        <v>10.032304141507975</v>
      </c>
      <c r="AE106" s="18">
        <f t="shared" si="111"/>
        <v>8.1969358561833516</v>
      </c>
      <c r="AF106" s="18">
        <f t="shared" si="112"/>
        <v>13.239096456058675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-0.84814676704406677</v>
      </c>
      <c r="C107" s="18">
        <f t="shared" si="96"/>
        <v>-7.7625522852225242</v>
      </c>
      <c r="D107" s="18">
        <f t="shared" si="96"/>
        <v>-1.9481797543410062</v>
      </c>
      <c r="E107" s="18">
        <f t="shared" si="96"/>
        <v>-0.93200207859074347</v>
      </c>
      <c r="F107" s="18">
        <f t="shared" si="97"/>
        <v>-1.2718927619711384</v>
      </c>
      <c r="H107" s="18">
        <f t="shared" si="98"/>
        <v>-1.2718927619711384</v>
      </c>
      <c r="I107" s="18">
        <f t="shared" si="99"/>
        <v>2.4601087055648785</v>
      </c>
      <c r="J107" s="18">
        <f t="shared" si="100"/>
        <v>1.5803854097564685</v>
      </c>
      <c r="L107" t="str">
        <f t="shared" si="101"/>
        <v>92 Elementary administration and service occupations</v>
      </c>
      <c r="M107" s="18">
        <f t="shared" si="102"/>
        <v>-2.5879028419030448</v>
      </c>
      <c r="N107" s="18">
        <f t="shared" si="102"/>
        <v>-4.0740219313883603</v>
      </c>
      <c r="O107" s="18">
        <f t="shared" si="102"/>
        <v>-0.67792356929594622</v>
      </c>
      <c r="P107" s="18">
        <f t="shared" si="102"/>
        <v>-0.85495266689892269</v>
      </c>
      <c r="Q107" s="18">
        <f t="shared" si="103"/>
        <v>-0.79597805461952831</v>
      </c>
      <c r="S107" s="18">
        <f t="shared" si="104"/>
        <v>-0.79597805461952831</v>
      </c>
      <c r="T107" s="18">
        <f t="shared" si="105"/>
        <v>2.1532558297943982</v>
      </c>
      <c r="U107" s="18">
        <f t="shared" si="106"/>
        <v>1.571746242224048</v>
      </c>
      <c r="W107" t="str">
        <f t="shared" si="107"/>
        <v>92 Elementary administration and service occupations</v>
      </c>
      <c r="X107" s="18">
        <f t="shared" si="108"/>
        <v>0.64841031451434716</v>
      </c>
      <c r="Y107" s="18">
        <f t="shared" si="108"/>
        <v>-10.68636183410181</v>
      </c>
      <c r="Z107" s="18">
        <f t="shared" si="108"/>
        <v>-3.0840254347930252</v>
      </c>
      <c r="AA107" s="18">
        <f t="shared" si="108"/>
        <v>-1.0066690559680347</v>
      </c>
      <c r="AB107" s="18">
        <f t="shared" si="109"/>
        <v>-1.7040221121626176</v>
      </c>
      <c r="AD107" s="18">
        <f t="shared" si="110"/>
        <v>-1.7040221121626176</v>
      </c>
      <c r="AE107" s="18">
        <f t="shared" si="111"/>
        <v>2.7115786812295317</v>
      </c>
      <c r="AF107" s="18">
        <f t="shared" si="112"/>
        <v>1.5877323692903289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0.23245731198051622</v>
      </c>
      <c r="C109" s="26">
        <f>IF(AND(D$6-C$6 &lt;&gt; 0,C35&lt;&gt;0,D35&lt;&gt;0),(EXP(LN(D35/C35)/(D$6-C$6))-1)*100,0)</f>
        <v>-1.6813406840559764</v>
      </c>
      <c r="D109" s="26">
        <f>IF(AND(E$6-D$6 &lt;&gt; 0,D35&lt;&gt;0,E35&lt;&gt;0),(EXP(LN(E35/D35)/(E$6-D$6))-1)*100,0)</f>
        <v>0.62420574141230922</v>
      </c>
      <c r="E109" s="26">
        <f>IF(AND(F$6-E$6 &lt;&gt; 0,E35&lt;&gt;0,F35&lt;&gt;0),(EXP(LN(F35/E35)/(F$6-E$6))-1)*100,0)</f>
        <v>0.42478707676505412</v>
      </c>
      <c r="F109" s="26">
        <f t="shared" ref="F109" si="113">IF(AND(F$6-D$6 &lt;&gt; 0,D35&lt;&gt;0,F35&lt;&gt;0),(EXP(LN(F35/D35)/(F$6-D$6))-1)*100,0)</f>
        <v>0.49121601391242109</v>
      </c>
      <c r="H109" s="26">
        <f t="shared" ref="H109" si="114">IF($F$6-$D$6 &lt;&gt; 0,(EXP(LN(1+(H72/100))/($F$6-$D$6))-1)*100,0)</f>
        <v>0.49121601391242109</v>
      </c>
      <c r="I109" s="26">
        <f>IF(D35&gt;0,((1+(I35/D35))^(1/($F$6-$D$6))-1)*100,0)</f>
        <v>2.7637317519076943</v>
      </c>
      <c r="J109" s="26">
        <f t="shared" ref="J109" si="115">IF($F$6-$D$6 &lt;&gt; 0,(EXP(LN(1+(J72/100))/($F$6-$D$6))-1)*100,0)</f>
        <v>3.1029245161132701</v>
      </c>
      <c r="L109" s="24" t="str">
        <f>L35</f>
        <v>All occupations</v>
      </c>
      <c r="M109" s="26">
        <f>IF(AND(N$6-M$6 &lt;&gt; 0,M35&lt;&gt;0,N35&lt;&gt;0),(EXP(LN(N35/M35)/(N$6-M$6))-1)*100,0)</f>
        <v>-0.80629868160436713</v>
      </c>
      <c r="N109" s="26">
        <f>IF(AND(O$6-N$6 &lt;&gt; 0,N35&lt;&gt;0,O35&lt;&gt;0),(EXP(LN(O35/N35)/(O$6-N$6))-1)*100,0)</f>
        <v>-2.3067785100358895</v>
      </c>
      <c r="O109" s="26">
        <f>IF(AND(P$6-O$6 &lt;&gt; 0,O35&lt;&gt;0,P35&lt;&gt;0),(EXP(LN(P35/O35)/(P$6-O$6))-1)*100,0)</f>
        <v>0.61152348038668869</v>
      </c>
      <c r="P109" s="26">
        <f>IF(AND(Q$6-P$6 &lt;&gt; 0,P35&lt;&gt;0,Q35&lt;&gt;0),(EXP(LN(Q35/P35)/(Q$6-P$6))-1)*100,0)</f>
        <v>0.36432192059283608</v>
      </c>
      <c r="Q109" s="26">
        <f t="shared" ref="Q109" si="116">IF(AND(Q$6-O$6 &lt;&gt; 0,O35&lt;&gt;0,Q35&lt;&gt;0),(EXP(LN(Q35/O35)/(Q$6-O$6))-1)*100,0)</f>
        <v>0.44665488095860795</v>
      </c>
      <c r="S109" s="26">
        <f t="shared" ref="S109" si="117">IF($F$6-$D$6 &lt;&gt; 0,(EXP(LN(1+(S72/100))/($F$6-$D$6))-1)*100,0)</f>
        <v>0.44665488095860795</v>
      </c>
      <c r="T109" s="26">
        <f t="shared" ref="T109" si="118">IF(O35&gt;0,((1+(T35/O35))^(1/($F$6-$D$6))-1)*100,0)</f>
        <v>2.3475411715333516</v>
      </c>
      <c r="U109" s="26">
        <f t="shared" ref="U109" si="119">IF($F$6-$D$6 &lt;&gt; 0,(EXP(LN(1+(U72/100))/($F$6-$D$6))-1)*100,0)</f>
        <v>2.6732407757216636</v>
      </c>
      <c r="W109" s="24" t="str">
        <f>W35</f>
        <v>All occupations</v>
      </c>
      <c r="X109" s="26">
        <f>IF(AND(Y$6-X$6 &lt;&gt; 0,X35&lt;&gt;0,Y35&lt;&gt;0),(EXP(LN(Y35/X35)/(Y$6-X$6))-1)*100,0)</f>
        <v>1.3729862975317753</v>
      </c>
      <c r="Y109" s="26">
        <f>IF(AND(Z$6-Y$6 &lt;&gt; 0,Y35&lt;&gt;0,Z35&lt;&gt;0),(EXP(LN(Z35/Y35)/(Z$6-Y$6))-1)*100,0)</f>
        <v>-1.0309312112408375</v>
      </c>
      <c r="Z109" s="26">
        <f>IF(AND(AA$6-Z$6 &lt;&gt; 0,Z35&lt;&gt;0,AA35&lt;&gt;0),(EXP(LN(AA35/Z35)/(AA$6-Z$6))-1)*100,0)</f>
        <v>0.63721769651989835</v>
      </c>
      <c r="AA109" s="26">
        <f>IF(AND(AB$6-AA$6 &lt;&gt; 0,AA35&lt;&gt;0,AB35&lt;&gt;0),(EXP(LN(AB35/AA35)/(AB$6-AA$6))-1)*100,0)</f>
        <v>0.48643832747921056</v>
      </c>
      <c r="AB109" s="26">
        <f t="shared" ref="AB109" si="120">IF(AND(AB$6-Z$6 &lt;&gt; 0,Z35&lt;&gt;0,AB35&lt;&gt;0),(EXP(LN(AB35/Z35)/(AB$6-Z$6))-1)*100,0)</f>
        <v>0.53667299991104755</v>
      </c>
      <c r="AD109" s="26">
        <f t="shared" ref="AD109" si="121">IF($F$6-$D$6 &lt;&gt; 0,(EXP(LN(1+(AD72/100))/($F$6-$D$6))-1)*100,0)</f>
        <v>0.53667299991104755</v>
      </c>
      <c r="AE109" s="26">
        <f t="shared" ref="AE109" si="122">IF(Z35&gt;0,((1+(AE35/Z35))^(1/($F$6-$D$6))-1)*100,0)</f>
        <v>3.1677476967469254</v>
      </c>
      <c r="AF109" s="26">
        <f t="shared" ref="AF109" si="123">IF($F$6-$D$6 &lt;&gt; 0,(EXP(LN(1+(AF72/100))/($F$6-$D$6))-1)*100,0)</f>
        <v>3.5193819400491932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Norfolk and Suffolk  (Continued)</v>
      </c>
      <c r="L112" s="19" t="str">
        <f>CONCATENATE(L$1," (Continued)")</f>
        <v>Occupation Table 2.1  Males: Employment Change by Occupation (SOC 2020) and Replacement Demand, 2015-2035, Norfolk and Suffolk  (Continued)</v>
      </c>
      <c r="W112" s="19" t="str">
        <f>CONCATENATE(W$1," (Continued)")</f>
        <v>Occupation Table 2.2  Females: Employment Change by Occupation (SOC 2020) and Replacement Demand, 2015-2035, Norfolk and Suffolk 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6.7299919477600838</v>
      </c>
      <c r="C119" s="27">
        <f t="shared" si="125"/>
        <v>1.2937306388810157</v>
      </c>
      <c r="D119" s="27">
        <f t="shared" si="125"/>
        <v>-5.1778488229350756</v>
      </c>
      <c r="E119" s="27">
        <f t="shared" si="125"/>
        <v>5.3525106492423191</v>
      </c>
      <c r="F119" s="27">
        <f t="shared" ref="F119:F144" si="126">F8-D8</f>
        <v>0.17466182630724347</v>
      </c>
      <c r="L119" t="str">
        <f t="shared" ref="L119:L144" si="127">L8</f>
        <v>11 Corporate managers and directors</v>
      </c>
      <c r="M119" s="27">
        <f t="shared" ref="M119:P144" si="128">N8-M8</f>
        <v>2.5648033034112814</v>
      </c>
      <c r="N119" s="27">
        <f t="shared" si="128"/>
        <v>0.70794486173783611</v>
      </c>
      <c r="O119" s="27">
        <f t="shared" si="128"/>
        <v>-5.2040129556095849</v>
      </c>
      <c r="P119" s="27">
        <f t="shared" si="128"/>
        <v>1.4581429927670726</v>
      </c>
      <c r="Q119" s="27">
        <f t="shared" ref="Q119:Q144" si="129">Q8-O8</f>
        <v>-3.7458699628425123</v>
      </c>
      <c r="W119" t="str">
        <f t="shared" ref="W119:W144" si="130">W8</f>
        <v>11 Corporate managers and directors</v>
      </c>
      <c r="X119" s="27">
        <f t="shared" ref="X119:AA144" si="131">Y8-X8</f>
        <v>4.1651886443487722</v>
      </c>
      <c r="Y119" s="27">
        <f t="shared" si="131"/>
        <v>0.58578577714323288</v>
      </c>
      <c r="Z119" s="27">
        <f t="shared" si="131"/>
        <v>2.6164132674512786E-2</v>
      </c>
      <c r="AA119" s="27">
        <f t="shared" si="131"/>
        <v>3.8943676564754028</v>
      </c>
      <c r="AB119" s="27">
        <f t="shared" ref="AB119:AB144" si="132">AB8-Z8</f>
        <v>3.9205317891499156</v>
      </c>
    </row>
    <row r="120" spans="1:28" x14ac:dyDescent="0.2">
      <c r="A120" t="str">
        <f t="shared" si="124"/>
        <v>12 Other managers and proprietors</v>
      </c>
      <c r="B120" s="27">
        <f t="shared" si="125"/>
        <v>0.33264855089528922</v>
      </c>
      <c r="C120" s="27">
        <f t="shared" si="125"/>
        <v>0.12318942008089095</v>
      </c>
      <c r="D120" s="27">
        <f t="shared" si="125"/>
        <v>1.2745874147161445</v>
      </c>
      <c r="E120" s="27">
        <f t="shared" si="125"/>
        <v>3.5359913806754832</v>
      </c>
      <c r="F120" s="27">
        <f t="shared" si="126"/>
        <v>4.8105787953916277</v>
      </c>
      <c r="L120" t="str">
        <f t="shared" si="127"/>
        <v>12 Other managers and proprietors</v>
      </c>
      <c r="M120" s="27">
        <f t="shared" si="128"/>
        <v>-0.93912314745590209</v>
      </c>
      <c r="N120" s="27">
        <f t="shared" si="128"/>
        <v>0.18290019318012618</v>
      </c>
      <c r="O120" s="27">
        <f t="shared" si="128"/>
        <v>2.0712619449346832</v>
      </c>
      <c r="P120" s="27">
        <f t="shared" si="128"/>
        <v>2.0932586107656022</v>
      </c>
      <c r="Q120" s="27">
        <f t="shared" si="129"/>
        <v>4.1645205557002853</v>
      </c>
      <c r="W120" t="str">
        <f t="shared" si="130"/>
        <v>12 Other managers and proprietors</v>
      </c>
      <c r="X120" s="27">
        <f t="shared" si="131"/>
        <v>1.2717716983511327</v>
      </c>
      <c r="Y120" s="27">
        <f t="shared" si="131"/>
        <v>-5.9710773099256542E-2</v>
      </c>
      <c r="Z120" s="27">
        <f t="shared" si="131"/>
        <v>-0.79667453021845347</v>
      </c>
      <c r="AA120" s="27">
        <f t="shared" si="131"/>
        <v>1.4427327699098154</v>
      </c>
      <c r="AB120" s="27">
        <f t="shared" si="132"/>
        <v>0.64605823969136189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3.9649072328362323</v>
      </c>
      <c r="C121" s="27">
        <f t="shared" si="125"/>
        <v>1.9579159697750939</v>
      </c>
      <c r="D121" s="27">
        <f t="shared" si="125"/>
        <v>11.248178552992862</v>
      </c>
      <c r="E121" s="27">
        <f t="shared" si="125"/>
        <v>8.5385293306050514</v>
      </c>
      <c r="F121" s="27">
        <f t="shared" si="126"/>
        <v>19.786707883597913</v>
      </c>
      <c r="L121" t="str">
        <f t="shared" si="127"/>
        <v>21 Science, research, engineering and technology professionals</v>
      </c>
      <c r="M121" s="27">
        <f t="shared" si="128"/>
        <v>3.3694308603915033</v>
      </c>
      <c r="N121" s="27">
        <f t="shared" si="128"/>
        <v>-0.11475884882577247</v>
      </c>
      <c r="O121" s="27">
        <f t="shared" si="128"/>
        <v>7.2726208804266932</v>
      </c>
      <c r="P121" s="27">
        <f t="shared" si="128"/>
        <v>5.0564616860887739</v>
      </c>
      <c r="Q121" s="27">
        <f t="shared" si="129"/>
        <v>12.329082566515467</v>
      </c>
      <c r="W121" t="str">
        <f t="shared" si="130"/>
        <v>21 Science, research, engineering and technology professionals</v>
      </c>
      <c r="X121" s="27">
        <f t="shared" si="131"/>
        <v>0.5954763724447556</v>
      </c>
      <c r="Y121" s="27">
        <f t="shared" si="131"/>
        <v>2.0726748186008574</v>
      </c>
      <c r="Z121" s="27">
        <f t="shared" si="131"/>
        <v>3.9755576725661914</v>
      </c>
      <c r="AA121" s="27">
        <f t="shared" si="131"/>
        <v>3.4820676445163539</v>
      </c>
      <c r="AB121" s="27">
        <f t="shared" si="132"/>
        <v>7.4576253170825453</v>
      </c>
    </row>
    <row r="122" spans="1:28" x14ac:dyDescent="0.2">
      <c r="A122" t="str">
        <f t="shared" si="124"/>
        <v>22 Health professionals</v>
      </c>
      <c r="B122" s="27">
        <f t="shared" si="125"/>
        <v>4.8721975909842143</v>
      </c>
      <c r="C122" s="27">
        <f t="shared" si="125"/>
        <v>-0.95170507528593618</v>
      </c>
      <c r="D122" s="27">
        <f t="shared" si="125"/>
        <v>6.3632309188221825E-3</v>
      </c>
      <c r="E122" s="27">
        <f t="shared" si="125"/>
        <v>3.1937484885794802</v>
      </c>
      <c r="F122" s="27">
        <f t="shared" si="126"/>
        <v>3.2001117194983024</v>
      </c>
      <c r="L122" t="str">
        <f t="shared" si="127"/>
        <v>22 Health professionals</v>
      </c>
      <c r="M122" s="27">
        <f t="shared" si="128"/>
        <v>0.65264059666799668</v>
      </c>
      <c r="N122" s="27">
        <f t="shared" si="128"/>
        <v>-8.9337978170132004E-2</v>
      </c>
      <c r="O122" s="27">
        <f t="shared" si="128"/>
        <v>0.20530368636830865</v>
      </c>
      <c r="P122" s="27">
        <f t="shared" si="128"/>
        <v>0.97399152617518858</v>
      </c>
      <c r="Q122" s="27">
        <f t="shared" si="129"/>
        <v>1.1792952125434972</v>
      </c>
      <c r="W122" t="str">
        <f t="shared" si="130"/>
        <v>22 Health professionals</v>
      </c>
      <c r="X122" s="27">
        <f t="shared" si="131"/>
        <v>4.2195569943162425</v>
      </c>
      <c r="Y122" s="27">
        <f t="shared" si="131"/>
        <v>-0.86236709711581128</v>
      </c>
      <c r="Z122" s="27">
        <f t="shared" si="131"/>
        <v>-0.19894045544949535</v>
      </c>
      <c r="AA122" s="27">
        <f t="shared" si="131"/>
        <v>2.219756962404297</v>
      </c>
      <c r="AB122" s="27">
        <f t="shared" si="132"/>
        <v>2.0208165069548016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3.3386450557363219</v>
      </c>
      <c r="C123" s="27">
        <f t="shared" si="125"/>
        <v>1.4295551279585652</v>
      </c>
      <c r="D123" s="27">
        <f t="shared" si="125"/>
        <v>-1.0889030956425216</v>
      </c>
      <c r="E123" s="27">
        <f t="shared" si="125"/>
        <v>2.5310652661688309</v>
      </c>
      <c r="F123" s="27">
        <f t="shared" si="126"/>
        <v>1.4421621705263092</v>
      </c>
      <c r="L123" t="str">
        <f t="shared" si="127"/>
        <v>23 Teaching and other educational professionals</v>
      </c>
      <c r="M123" s="27">
        <f t="shared" si="128"/>
        <v>-0.35421260569985868</v>
      </c>
      <c r="N123" s="27">
        <f t="shared" si="128"/>
        <v>0.72240622864671522</v>
      </c>
      <c r="O123" s="27">
        <f t="shared" si="128"/>
        <v>2.8896045682607507E-2</v>
      </c>
      <c r="P123" s="27">
        <f t="shared" si="128"/>
        <v>0.7176729134779265</v>
      </c>
      <c r="Q123" s="27">
        <f t="shared" si="129"/>
        <v>0.74656895916053401</v>
      </c>
      <c r="W123" t="str">
        <f t="shared" si="130"/>
        <v>23 Teaching and other educational professionals</v>
      </c>
      <c r="X123" s="27">
        <f t="shared" si="131"/>
        <v>3.6928576614361717</v>
      </c>
      <c r="Y123" s="27">
        <f t="shared" si="131"/>
        <v>0.70714889931183578</v>
      </c>
      <c r="Z123" s="27">
        <f t="shared" si="131"/>
        <v>-1.1177991413251718</v>
      </c>
      <c r="AA123" s="27">
        <f t="shared" si="131"/>
        <v>1.8133923526909719</v>
      </c>
      <c r="AB123" s="27">
        <f t="shared" si="132"/>
        <v>0.6955932113658001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5.8874863265602784</v>
      </c>
      <c r="C124" s="27">
        <f t="shared" si="125"/>
        <v>3.8378648169132816</v>
      </c>
      <c r="D124" s="27">
        <f t="shared" si="125"/>
        <v>2.9340190014869307</v>
      </c>
      <c r="E124" s="27">
        <f t="shared" si="125"/>
        <v>6.7883965460306541</v>
      </c>
      <c r="F124" s="27">
        <f t="shared" si="126"/>
        <v>9.7224155475175849</v>
      </c>
      <c r="L124" t="str">
        <f t="shared" si="127"/>
        <v>24 Business, media and public service professionals</v>
      </c>
      <c r="M124" s="27">
        <f t="shared" si="128"/>
        <v>2.0158729951751049</v>
      </c>
      <c r="N124" s="27">
        <f t="shared" si="128"/>
        <v>1.6813279996210397</v>
      </c>
      <c r="O124" s="27">
        <f t="shared" si="128"/>
        <v>1.9837400666715972</v>
      </c>
      <c r="P124" s="27">
        <f t="shared" si="128"/>
        <v>2.7943960095947418</v>
      </c>
      <c r="Q124" s="27">
        <f t="shared" si="129"/>
        <v>4.778136076266339</v>
      </c>
      <c r="W124" t="str">
        <f t="shared" si="130"/>
        <v>24 Business, media and public service professionals</v>
      </c>
      <c r="X124" s="27">
        <f t="shared" si="131"/>
        <v>3.8716133313851806</v>
      </c>
      <c r="Y124" s="27">
        <f t="shared" si="131"/>
        <v>2.1565368172922845</v>
      </c>
      <c r="Z124" s="27">
        <f t="shared" si="131"/>
        <v>0.95027893481531933</v>
      </c>
      <c r="AA124" s="27">
        <f t="shared" si="131"/>
        <v>3.9940005364359088</v>
      </c>
      <c r="AB124" s="27">
        <f t="shared" si="132"/>
        <v>4.9442794712512281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1.7495556163750123</v>
      </c>
      <c r="C125" s="27">
        <f t="shared" si="125"/>
        <v>1.2702102663241792</v>
      </c>
      <c r="D125" s="27">
        <f t="shared" si="125"/>
        <v>-0.801640269202613</v>
      </c>
      <c r="E125" s="27">
        <f t="shared" si="125"/>
        <v>1.3466275592296277</v>
      </c>
      <c r="F125" s="27">
        <f t="shared" si="126"/>
        <v>0.54498729002701474</v>
      </c>
      <c r="L125" t="str">
        <f t="shared" si="127"/>
        <v>31 Science, engineering and technology associate professionals</v>
      </c>
      <c r="M125" s="27">
        <f t="shared" si="128"/>
        <v>1.5973660406063246</v>
      </c>
      <c r="N125" s="27">
        <f t="shared" si="128"/>
        <v>0.48334383762753674</v>
      </c>
      <c r="O125" s="27">
        <f t="shared" si="128"/>
        <v>-1.1202032359694094</v>
      </c>
      <c r="P125" s="27">
        <f t="shared" si="128"/>
        <v>0.40820776592061314</v>
      </c>
      <c r="Q125" s="27">
        <f t="shared" si="129"/>
        <v>-0.71199547004879626</v>
      </c>
      <c r="W125" t="str">
        <f t="shared" si="130"/>
        <v>31 Science, engineering and technology associate professionals</v>
      </c>
      <c r="X125" s="27">
        <f t="shared" si="131"/>
        <v>0.15218957576867487</v>
      </c>
      <c r="Y125" s="27">
        <f t="shared" si="131"/>
        <v>0.78686642869665713</v>
      </c>
      <c r="Z125" s="27">
        <f t="shared" si="131"/>
        <v>0.31856296676679197</v>
      </c>
      <c r="AA125" s="27">
        <f t="shared" si="131"/>
        <v>0.9384197933090288</v>
      </c>
      <c r="AB125" s="27">
        <f t="shared" si="132"/>
        <v>1.2569827600758208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1.8430104481676164</v>
      </c>
      <c r="C126" s="27">
        <f t="shared" si="125"/>
        <v>6.148299116218503E-2</v>
      </c>
      <c r="D126" s="27">
        <f t="shared" si="125"/>
        <v>8.1590164643497971</v>
      </c>
      <c r="E126" s="27">
        <f t="shared" si="125"/>
        <v>4.5004946284683953</v>
      </c>
      <c r="F126" s="27">
        <f t="shared" si="126"/>
        <v>12.659511092818192</v>
      </c>
      <c r="L126" t="str">
        <f t="shared" si="127"/>
        <v>32 Health and social care associate professionals</v>
      </c>
      <c r="M126" s="27">
        <f t="shared" si="128"/>
        <v>-0.11943034650905027</v>
      </c>
      <c r="N126" s="27">
        <f t="shared" si="128"/>
        <v>8.4928177418293949E-2</v>
      </c>
      <c r="O126" s="27">
        <f t="shared" si="128"/>
        <v>0.85085534786127415</v>
      </c>
      <c r="P126" s="27">
        <f t="shared" si="128"/>
        <v>0.46183402319043143</v>
      </c>
      <c r="Q126" s="27">
        <f t="shared" si="129"/>
        <v>1.3126893710517056</v>
      </c>
      <c r="W126" t="str">
        <f t="shared" si="130"/>
        <v>32 Health and social care associate professionals</v>
      </c>
      <c r="X126" s="27">
        <f t="shared" si="131"/>
        <v>1.9624407946766649</v>
      </c>
      <c r="Y126" s="27">
        <f t="shared" si="131"/>
        <v>-2.3445186256106254E-2</v>
      </c>
      <c r="Z126" s="27">
        <f t="shared" si="131"/>
        <v>7.3081611164885256</v>
      </c>
      <c r="AA126" s="27">
        <f t="shared" si="131"/>
        <v>4.0386606052779577</v>
      </c>
      <c r="AB126" s="27">
        <f t="shared" si="132"/>
        <v>11.346821721766483</v>
      </c>
    </row>
    <row r="127" spans="1:28" x14ac:dyDescent="0.2">
      <c r="A127" t="str">
        <f t="shared" si="124"/>
        <v>33 Protective service occupations</v>
      </c>
      <c r="B127" s="27">
        <f t="shared" si="125"/>
        <v>0.12770159170276862</v>
      </c>
      <c r="C127" s="27">
        <f t="shared" si="125"/>
        <v>0.71513757862120286</v>
      </c>
      <c r="D127" s="27">
        <f t="shared" si="125"/>
        <v>-1.1482744376430105</v>
      </c>
      <c r="E127" s="27">
        <f t="shared" si="125"/>
        <v>1.0341293869818475</v>
      </c>
      <c r="F127" s="27">
        <f t="shared" si="126"/>
        <v>-0.11414505066116298</v>
      </c>
      <c r="L127" t="str">
        <f t="shared" si="127"/>
        <v>33 Protective service occupations</v>
      </c>
      <c r="M127" s="27">
        <f t="shared" si="128"/>
        <v>-0.14462674071350179</v>
      </c>
      <c r="N127" s="27">
        <f t="shared" si="128"/>
        <v>0.36313252469251101</v>
      </c>
      <c r="O127" s="27">
        <f t="shared" si="128"/>
        <v>-1.0000914808637749</v>
      </c>
      <c r="P127" s="27">
        <f t="shared" si="128"/>
        <v>-4.0844967039097568E-2</v>
      </c>
      <c r="Q127" s="27">
        <f t="shared" si="129"/>
        <v>-1.0409364479028724</v>
      </c>
      <c r="W127" t="str">
        <f t="shared" si="130"/>
        <v>33 Protective service occupations</v>
      </c>
      <c r="X127" s="27">
        <f t="shared" si="131"/>
        <v>0.27232833241625487</v>
      </c>
      <c r="Y127" s="27">
        <f t="shared" si="131"/>
        <v>0.35200505392871984</v>
      </c>
      <c r="Z127" s="27">
        <f t="shared" si="131"/>
        <v>-0.14818295677925031</v>
      </c>
      <c r="AA127" s="27">
        <f t="shared" si="131"/>
        <v>1.0749743540209336</v>
      </c>
      <c r="AB127" s="27">
        <f t="shared" si="132"/>
        <v>0.92679139724168325</v>
      </c>
    </row>
    <row r="128" spans="1:28" x14ac:dyDescent="0.2">
      <c r="A128" t="str">
        <f t="shared" si="124"/>
        <v>34 Culture, media and sports occupations</v>
      </c>
      <c r="B128" s="27">
        <f t="shared" si="125"/>
        <v>-0.65780373635193357</v>
      </c>
      <c r="C128" s="27">
        <f t="shared" si="125"/>
        <v>3.1305243336128221</v>
      </c>
      <c r="D128" s="27">
        <f t="shared" si="125"/>
        <v>-2.2002626419693563</v>
      </c>
      <c r="E128" s="27">
        <f t="shared" si="125"/>
        <v>1.2144096667732782</v>
      </c>
      <c r="F128" s="27">
        <f t="shared" si="126"/>
        <v>-0.98585297519607806</v>
      </c>
      <c r="L128" t="str">
        <f t="shared" si="127"/>
        <v>34 Culture, media and sports occupations</v>
      </c>
      <c r="M128" s="27">
        <f t="shared" si="128"/>
        <v>9.3525074057836832E-2</v>
      </c>
      <c r="N128" s="27">
        <f t="shared" si="128"/>
        <v>0.87467264602918604</v>
      </c>
      <c r="O128" s="27">
        <f t="shared" si="128"/>
        <v>-1.180734065483322</v>
      </c>
      <c r="P128" s="27">
        <f t="shared" si="128"/>
        <v>0.66176939093328091</v>
      </c>
      <c r="Q128" s="27">
        <f t="shared" si="129"/>
        <v>-0.51896467455004114</v>
      </c>
      <c r="W128" t="str">
        <f t="shared" si="130"/>
        <v>34 Culture, media and sports occupations</v>
      </c>
      <c r="X128" s="27">
        <f t="shared" si="131"/>
        <v>-0.75132881040976773</v>
      </c>
      <c r="Y128" s="27">
        <f t="shared" si="131"/>
        <v>2.2558516875836574</v>
      </c>
      <c r="Z128" s="27">
        <f t="shared" si="131"/>
        <v>-1.0195285764860644</v>
      </c>
      <c r="AA128" s="27">
        <f t="shared" si="131"/>
        <v>0.55264027584002662</v>
      </c>
      <c r="AB128" s="27">
        <f t="shared" si="132"/>
        <v>-0.46688830064603781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1.9218674875084432</v>
      </c>
      <c r="C129" s="27">
        <f t="shared" si="125"/>
        <v>1.3256119958466925</v>
      </c>
      <c r="D129" s="27">
        <f t="shared" si="125"/>
        <v>1.0339001541652451</v>
      </c>
      <c r="E129" s="27">
        <f t="shared" si="125"/>
        <v>3.3224177932421455</v>
      </c>
      <c r="F129" s="27">
        <f t="shared" si="126"/>
        <v>4.3563179474073905</v>
      </c>
      <c r="L129" t="str">
        <f t="shared" si="127"/>
        <v>35 Business and public service associate professionals</v>
      </c>
      <c r="M129" s="27">
        <f t="shared" si="128"/>
        <v>-0.18817459373409307</v>
      </c>
      <c r="N129" s="27">
        <f t="shared" si="128"/>
        <v>0.94415144850914601</v>
      </c>
      <c r="O129" s="27">
        <f t="shared" si="128"/>
        <v>0.21019006788268513</v>
      </c>
      <c r="P129" s="27">
        <f t="shared" si="128"/>
        <v>0.58754446490079815</v>
      </c>
      <c r="Q129" s="27">
        <f t="shared" si="129"/>
        <v>0.79773453278348327</v>
      </c>
      <c r="W129" t="str">
        <f t="shared" si="130"/>
        <v>35 Business and public service associate professionals</v>
      </c>
      <c r="X129" s="27">
        <f t="shared" si="131"/>
        <v>2.1100420812424936</v>
      </c>
      <c r="Y129" s="27">
        <f t="shared" si="131"/>
        <v>0.38146054733746482</v>
      </c>
      <c r="Z129" s="27">
        <f t="shared" si="131"/>
        <v>0.8237100862826523</v>
      </c>
      <c r="AA129" s="27">
        <f t="shared" si="131"/>
        <v>2.7348733283413367</v>
      </c>
      <c r="AB129" s="27">
        <f t="shared" si="132"/>
        <v>3.558583414623989</v>
      </c>
    </row>
    <row r="130" spans="1:28" x14ac:dyDescent="0.2">
      <c r="A130" t="str">
        <f t="shared" si="124"/>
        <v>41 Administrative occupations</v>
      </c>
      <c r="B130" s="27">
        <f t="shared" si="125"/>
        <v>-3.0492714763506825</v>
      </c>
      <c r="C130" s="27">
        <f t="shared" si="125"/>
        <v>1.1484599662983186</v>
      </c>
      <c r="D130" s="27">
        <f t="shared" si="125"/>
        <v>2.6720530249339873</v>
      </c>
      <c r="E130" s="27">
        <f t="shared" si="125"/>
        <v>-2.4575548268827845</v>
      </c>
      <c r="F130" s="27">
        <f t="shared" si="126"/>
        <v>0.21449819805120285</v>
      </c>
      <c r="L130" t="str">
        <f t="shared" si="127"/>
        <v>41 Administrative occupations</v>
      </c>
      <c r="M130" s="27">
        <f t="shared" si="128"/>
        <v>-2.0067611407863097</v>
      </c>
      <c r="N130" s="27">
        <f t="shared" si="128"/>
        <v>2.8782221596742943</v>
      </c>
      <c r="O130" s="27">
        <f t="shared" si="128"/>
        <v>1.4468152517572292</v>
      </c>
      <c r="P130" s="27">
        <f t="shared" si="128"/>
        <v>1.9851370251595384</v>
      </c>
      <c r="Q130" s="27">
        <f t="shared" si="129"/>
        <v>3.4319522769167676</v>
      </c>
      <c r="W130" t="str">
        <f t="shared" si="130"/>
        <v>41 Administrative occupations</v>
      </c>
      <c r="X130" s="27">
        <f t="shared" si="131"/>
        <v>-1.0425103355642804</v>
      </c>
      <c r="Y130" s="27">
        <f t="shared" si="131"/>
        <v>-1.7297621933760325</v>
      </c>
      <c r="Z130" s="27">
        <f t="shared" si="131"/>
        <v>1.2252377731767439</v>
      </c>
      <c r="AA130" s="27">
        <f t="shared" si="131"/>
        <v>-4.4426918520422234</v>
      </c>
      <c r="AB130" s="27">
        <f t="shared" si="132"/>
        <v>-3.2174540788654795</v>
      </c>
    </row>
    <row r="131" spans="1:28" x14ac:dyDescent="0.2">
      <c r="A131" t="str">
        <f t="shared" si="124"/>
        <v>42 Secretarial and related occupations</v>
      </c>
      <c r="B131" s="27">
        <f t="shared" si="125"/>
        <v>-1.6298923157844136</v>
      </c>
      <c r="C131" s="27">
        <f t="shared" si="125"/>
        <v>-0.6769083397062694</v>
      </c>
      <c r="D131" s="27">
        <f t="shared" si="125"/>
        <v>-1.2336470906034958</v>
      </c>
      <c r="E131" s="27">
        <f t="shared" si="125"/>
        <v>-4.6968959056189625</v>
      </c>
      <c r="F131" s="27">
        <f t="shared" si="126"/>
        <v>-5.9305429962224583</v>
      </c>
      <c r="L131" t="str">
        <f t="shared" si="127"/>
        <v>42 Secretarial and related occupations</v>
      </c>
      <c r="M131" s="27">
        <f t="shared" si="128"/>
        <v>-0.33078768782593237</v>
      </c>
      <c r="N131" s="27">
        <f t="shared" si="128"/>
        <v>-8.5927366016573803E-3</v>
      </c>
      <c r="O131" s="27">
        <f t="shared" si="128"/>
        <v>-6.1249194937147755E-2</v>
      </c>
      <c r="P131" s="27">
        <f t="shared" si="128"/>
        <v>0.12137849608875428</v>
      </c>
      <c r="Q131" s="27">
        <f t="shared" si="129"/>
        <v>6.0129301151606529E-2</v>
      </c>
      <c r="W131" t="str">
        <f t="shared" si="130"/>
        <v>42 Secretarial and related occupations</v>
      </c>
      <c r="X131" s="27">
        <f t="shared" si="131"/>
        <v>-1.2991046279584779</v>
      </c>
      <c r="Y131" s="27">
        <f t="shared" si="131"/>
        <v>-0.66831560310460958</v>
      </c>
      <c r="Z131" s="27">
        <f t="shared" si="131"/>
        <v>-1.1723978956663625</v>
      </c>
      <c r="AA131" s="27">
        <f t="shared" si="131"/>
        <v>-4.8182744017077184</v>
      </c>
      <c r="AB131" s="27">
        <f t="shared" si="132"/>
        <v>-5.9906722973740809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-8.1663813073600267E-3</v>
      </c>
      <c r="C132" s="27">
        <f t="shared" si="125"/>
        <v>-6.0229242187464855</v>
      </c>
      <c r="D132" s="27">
        <f t="shared" si="125"/>
        <v>3.0348784543130947E-2</v>
      </c>
      <c r="E132" s="27">
        <f t="shared" si="125"/>
        <v>1.0619838712220346</v>
      </c>
      <c r="F132" s="27">
        <f t="shared" si="126"/>
        <v>1.0923326557651656</v>
      </c>
      <c r="L132" t="str">
        <f t="shared" si="127"/>
        <v>51 Skilled agricultural and related trades</v>
      </c>
      <c r="M132" s="27">
        <f t="shared" si="128"/>
        <v>-0.49418188119035555</v>
      </c>
      <c r="N132" s="27">
        <f t="shared" si="128"/>
        <v>-5.5408482065949771</v>
      </c>
      <c r="O132" s="27">
        <f t="shared" si="128"/>
        <v>-5.8821127483429159E-2</v>
      </c>
      <c r="P132" s="27">
        <f t="shared" si="128"/>
        <v>0.64704384658502079</v>
      </c>
      <c r="Q132" s="27">
        <f t="shared" si="129"/>
        <v>0.58822271910159163</v>
      </c>
      <c r="W132" t="str">
        <f t="shared" si="130"/>
        <v>51 Skilled agricultural and related trades</v>
      </c>
      <c r="X132" s="27">
        <f t="shared" si="131"/>
        <v>0.48601549988301773</v>
      </c>
      <c r="Y132" s="27">
        <f t="shared" si="131"/>
        <v>-0.48207601215154217</v>
      </c>
      <c r="Z132" s="27">
        <f t="shared" si="131"/>
        <v>8.9169912026561882E-2</v>
      </c>
      <c r="AA132" s="27">
        <f t="shared" si="131"/>
        <v>0.41494002463700586</v>
      </c>
      <c r="AB132" s="27">
        <f t="shared" si="132"/>
        <v>0.50410993666356774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-1.9854948462128554</v>
      </c>
      <c r="C133" s="27">
        <f t="shared" si="125"/>
        <v>-3.751696669851281</v>
      </c>
      <c r="D133" s="27">
        <f t="shared" si="125"/>
        <v>0.3370288141314326</v>
      </c>
      <c r="E133" s="27">
        <f t="shared" si="125"/>
        <v>-1.0482379284048342</v>
      </c>
      <c r="F133" s="27">
        <f t="shared" si="126"/>
        <v>-0.71120911427340161</v>
      </c>
      <c r="L133" t="str">
        <f t="shared" si="127"/>
        <v>52 Skilled metal, electrical and electronic trades</v>
      </c>
      <c r="M133" s="27">
        <f t="shared" si="128"/>
        <v>-2.2864353296866291</v>
      </c>
      <c r="N133" s="27">
        <f t="shared" si="128"/>
        <v>-3.5443565054803372</v>
      </c>
      <c r="O133" s="27">
        <f t="shared" si="128"/>
        <v>-0.16654150148713143</v>
      </c>
      <c r="P133" s="27">
        <f t="shared" si="128"/>
        <v>-1.2794874885097371</v>
      </c>
      <c r="Q133" s="27">
        <f t="shared" si="129"/>
        <v>-1.4460289899968686</v>
      </c>
      <c r="W133" t="str">
        <f t="shared" si="130"/>
        <v>52 Skilled metal, electrical and electronic trades</v>
      </c>
      <c r="X133" s="27">
        <f t="shared" si="131"/>
        <v>0.300940483473769</v>
      </c>
      <c r="Y133" s="27">
        <f t="shared" si="131"/>
        <v>-0.20734016437089775</v>
      </c>
      <c r="Z133" s="27">
        <f t="shared" si="131"/>
        <v>0.50357031561853949</v>
      </c>
      <c r="AA133" s="27">
        <f t="shared" si="131"/>
        <v>0.23124956010490205</v>
      </c>
      <c r="AB133" s="27">
        <f t="shared" si="132"/>
        <v>0.73481987572344154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-4.2887564527519793</v>
      </c>
      <c r="C134" s="27">
        <f t="shared" si="125"/>
        <v>-0.8854618369674867</v>
      </c>
      <c r="D134" s="27">
        <f t="shared" si="125"/>
        <v>0.11448195442179454</v>
      </c>
      <c r="E134" s="27">
        <f t="shared" si="125"/>
        <v>-2.2149820682069539</v>
      </c>
      <c r="F134" s="27">
        <f t="shared" si="126"/>
        <v>-2.1005001137851593</v>
      </c>
      <c r="L134" t="str">
        <f t="shared" si="127"/>
        <v>53 Skilled construction and building trades</v>
      </c>
      <c r="M134" s="27">
        <f t="shared" si="128"/>
        <v>-4.3905205682503379</v>
      </c>
      <c r="N134" s="27">
        <f t="shared" si="128"/>
        <v>-1.0070387083804455</v>
      </c>
      <c r="O134" s="27">
        <f t="shared" si="128"/>
        <v>0.29034551004109588</v>
      </c>
      <c r="P134" s="27">
        <f t="shared" si="128"/>
        <v>-2.274295271121769</v>
      </c>
      <c r="Q134" s="27">
        <f t="shared" si="129"/>
        <v>-1.9839497610806731</v>
      </c>
      <c r="W134" t="str">
        <f t="shared" si="130"/>
        <v>53 Skilled construction and building trades</v>
      </c>
      <c r="X134" s="27">
        <f t="shared" si="131"/>
        <v>0.10176411549842729</v>
      </c>
      <c r="Y134" s="27">
        <f t="shared" si="131"/>
        <v>0.12157687141290413</v>
      </c>
      <c r="Z134" s="27">
        <f t="shared" si="131"/>
        <v>-0.1758635556192788</v>
      </c>
      <c r="AA134" s="27">
        <f t="shared" si="131"/>
        <v>5.9313202914823171E-2</v>
      </c>
      <c r="AB134" s="27">
        <f t="shared" si="132"/>
        <v>-0.11655035270445563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-3.0488458299394168</v>
      </c>
      <c r="C135" s="27">
        <f t="shared" si="125"/>
        <v>-0.68096781990519517</v>
      </c>
      <c r="D135" s="27">
        <f t="shared" si="125"/>
        <v>1.2436304817283137</v>
      </c>
      <c r="E135" s="27">
        <f t="shared" si="125"/>
        <v>0.46577960221667425</v>
      </c>
      <c r="F135" s="27">
        <f t="shared" si="126"/>
        <v>1.7094100839449879</v>
      </c>
      <c r="L135" t="str">
        <f t="shared" si="127"/>
        <v>54 Textiles, printing and other skilled trades</v>
      </c>
      <c r="M135" s="27">
        <f t="shared" si="128"/>
        <v>-2.5276295860352089</v>
      </c>
      <c r="N135" s="27">
        <f t="shared" si="128"/>
        <v>-0.87396689494716284</v>
      </c>
      <c r="O135" s="27">
        <f t="shared" si="128"/>
        <v>0.92850249430475884</v>
      </c>
      <c r="P135" s="27">
        <f t="shared" si="128"/>
        <v>0.118839390469482</v>
      </c>
      <c r="Q135" s="27">
        <f t="shared" si="129"/>
        <v>1.0473418847742408</v>
      </c>
      <c r="W135" t="str">
        <f t="shared" si="130"/>
        <v>54 Textiles, printing and other skilled trades</v>
      </c>
      <c r="X135" s="27">
        <f t="shared" si="131"/>
        <v>-0.52121624390424159</v>
      </c>
      <c r="Y135" s="27">
        <f t="shared" si="131"/>
        <v>0.19299907504200142</v>
      </c>
      <c r="Z135" s="27">
        <f t="shared" si="131"/>
        <v>0.31512798742353354</v>
      </c>
      <c r="AA135" s="27">
        <f t="shared" si="131"/>
        <v>0.34694021174719758</v>
      </c>
      <c r="AB135" s="27">
        <f t="shared" si="132"/>
        <v>0.66206819917073112</v>
      </c>
    </row>
    <row r="136" spans="1:28" x14ac:dyDescent="0.2">
      <c r="A136" t="str">
        <f t="shared" si="124"/>
        <v>61 Caring personal service occupations</v>
      </c>
      <c r="B136" s="27">
        <f t="shared" si="125"/>
        <v>3.3368347876436246</v>
      </c>
      <c r="C136" s="27">
        <f t="shared" si="125"/>
        <v>-2.2973958183327738</v>
      </c>
      <c r="D136" s="27">
        <f t="shared" si="125"/>
        <v>2.8204024310211793</v>
      </c>
      <c r="E136" s="27">
        <f t="shared" si="125"/>
        <v>6.5984019999180745</v>
      </c>
      <c r="F136" s="27">
        <f t="shared" si="126"/>
        <v>9.4188044309392538</v>
      </c>
      <c r="L136" t="str">
        <f t="shared" si="127"/>
        <v>61 Caring personal service occupations</v>
      </c>
      <c r="M136" s="27">
        <f t="shared" si="128"/>
        <v>-0.52108607703500809</v>
      </c>
      <c r="N136" s="27">
        <f t="shared" si="128"/>
        <v>-0.45171827426261224</v>
      </c>
      <c r="O136" s="27">
        <f t="shared" si="128"/>
        <v>1.7867314710968198</v>
      </c>
      <c r="P136" s="27">
        <f t="shared" si="128"/>
        <v>1.9713874988860471</v>
      </c>
      <c r="Q136" s="27">
        <f t="shared" si="129"/>
        <v>3.758118969982867</v>
      </c>
      <c r="W136" t="str">
        <f t="shared" si="130"/>
        <v>61 Caring personal service occupations</v>
      </c>
      <c r="X136" s="27">
        <f t="shared" si="131"/>
        <v>3.8579208646786327</v>
      </c>
      <c r="Y136" s="27">
        <f t="shared" si="131"/>
        <v>-1.8456775440701563</v>
      </c>
      <c r="Z136" s="27">
        <f t="shared" si="131"/>
        <v>1.0336709599243576</v>
      </c>
      <c r="AA136" s="27">
        <f t="shared" si="131"/>
        <v>4.6270145010320789</v>
      </c>
      <c r="AB136" s="27">
        <f t="shared" si="132"/>
        <v>5.6606854609564365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0.81131075749283355</v>
      </c>
      <c r="C137" s="27">
        <f t="shared" si="125"/>
        <v>-0.27222504999583563</v>
      </c>
      <c r="D137" s="27">
        <f t="shared" si="125"/>
        <v>-0.71105346708917239</v>
      </c>
      <c r="E137" s="27">
        <f t="shared" si="125"/>
        <v>7.3867866944315352E-2</v>
      </c>
      <c r="F137" s="27">
        <f t="shared" si="126"/>
        <v>-0.63718560014485703</v>
      </c>
      <c r="L137" t="str">
        <f t="shared" si="127"/>
        <v>62 Leisure, travel and related personal service occupations</v>
      </c>
      <c r="M137" s="27">
        <f t="shared" si="128"/>
        <v>0.35383093756368478</v>
      </c>
      <c r="N137" s="27">
        <f t="shared" si="128"/>
        <v>-0.35047450338104635</v>
      </c>
      <c r="O137" s="27">
        <f t="shared" si="128"/>
        <v>-3.9085303610078448E-2</v>
      </c>
      <c r="P137" s="27">
        <f t="shared" si="128"/>
        <v>0.38021141232112043</v>
      </c>
      <c r="Q137" s="27">
        <f t="shared" si="129"/>
        <v>0.34112610871104199</v>
      </c>
      <c r="W137" t="str">
        <f t="shared" si="130"/>
        <v>62 Leisure, travel and related personal service occupations</v>
      </c>
      <c r="X137" s="27">
        <f t="shared" si="131"/>
        <v>0.45747981992915321</v>
      </c>
      <c r="Y137" s="27">
        <f t="shared" si="131"/>
        <v>7.824945338520628E-2</v>
      </c>
      <c r="Z137" s="27">
        <f t="shared" si="131"/>
        <v>-0.67196816347909127</v>
      </c>
      <c r="AA137" s="27">
        <f t="shared" si="131"/>
        <v>-0.30634354537679975</v>
      </c>
      <c r="AB137" s="27">
        <f t="shared" si="132"/>
        <v>-0.97831170885589103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-0.14107379000449694</v>
      </c>
      <c r="C138" s="27">
        <f t="shared" si="125"/>
        <v>0.17044634147754967</v>
      </c>
      <c r="D138" s="27">
        <f t="shared" si="125"/>
        <v>-0.19500783047859971</v>
      </c>
      <c r="E138" s="27">
        <f t="shared" si="125"/>
        <v>6.3709401391290665E-2</v>
      </c>
      <c r="F138" s="27">
        <f t="shared" si="126"/>
        <v>-0.13129842908730904</v>
      </c>
      <c r="L138" t="str">
        <f t="shared" si="127"/>
        <v>63 Community and civil enforcement occupations</v>
      </c>
      <c r="M138" s="27">
        <f t="shared" si="128"/>
        <v>-0.19501578554456289</v>
      </c>
      <c r="N138" s="27">
        <f t="shared" si="128"/>
        <v>0.22048509535009042</v>
      </c>
      <c r="O138" s="27">
        <f t="shared" si="128"/>
        <v>-0.30611004745430331</v>
      </c>
      <c r="P138" s="27">
        <f t="shared" si="128"/>
        <v>5.3390005863542589E-2</v>
      </c>
      <c r="Q138" s="27">
        <f t="shared" si="129"/>
        <v>-0.25272004159076072</v>
      </c>
      <c r="W138" t="str">
        <f t="shared" si="130"/>
        <v>63 Community and civil enforcement occupations</v>
      </c>
      <c r="X138" s="27">
        <f t="shared" si="131"/>
        <v>5.39419955400669E-2</v>
      </c>
      <c r="Y138" s="27">
        <f t="shared" si="131"/>
        <v>-5.0038753872542113E-2</v>
      </c>
      <c r="Z138" s="27">
        <f t="shared" si="131"/>
        <v>0.1111022169757053</v>
      </c>
      <c r="AA138" s="27">
        <f t="shared" si="131"/>
        <v>1.0319395527746966E-2</v>
      </c>
      <c r="AB138" s="27">
        <f t="shared" si="132"/>
        <v>0.12142161250345226</v>
      </c>
    </row>
    <row r="139" spans="1:28" x14ac:dyDescent="0.2">
      <c r="A139" t="str">
        <f t="shared" si="124"/>
        <v>71 Sales occupations</v>
      </c>
      <c r="B139" s="27">
        <f t="shared" si="125"/>
        <v>-7.9713277534732185</v>
      </c>
      <c r="C139" s="27">
        <f t="shared" si="125"/>
        <v>-0.51055060353971271</v>
      </c>
      <c r="D139" s="27">
        <f t="shared" si="125"/>
        <v>-0.51252436297377102</v>
      </c>
      <c r="E139" s="27">
        <f t="shared" si="125"/>
        <v>-1.5553002386196297</v>
      </c>
      <c r="F139" s="27">
        <f t="shared" si="126"/>
        <v>-2.0678246015934008</v>
      </c>
      <c r="L139" t="str">
        <f t="shared" si="127"/>
        <v>71 Sales occupations</v>
      </c>
      <c r="M139" s="27">
        <f t="shared" si="128"/>
        <v>-2.8061121796424224</v>
      </c>
      <c r="N139" s="27">
        <f t="shared" si="128"/>
        <v>4.5056322623313605E-2</v>
      </c>
      <c r="O139" s="27">
        <f t="shared" si="128"/>
        <v>9.7272641532434534E-2</v>
      </c>
      <c r="P139" s="27">
        <f t="shared" si="128"/>
        <v>-5.8838170637130816E-2</v>
      </c>
      <c r="Q139" s="27">
        <f t="shared" si="129"/>
        <v>3.8434470895303718E-2</v>
      </c>
      <c r="W139" t="str">
        <f t="shared" si="130"/>
        <v>71 Sales occupations</v>
      </c>
      <c r="X139" s="27">
        <f t="shared" si="131"/>
        <v>-5.1652155738308458</v>
      </c>
      <c r="Y139" s="27">
        <f t="shared" si="131"/>
        <v>-0.55560692616301566</v>
      </c>
      <c r="Z139" s="27">
        <f t="shared" si="131"/>
        <v>-0.60979700450622332</v>
      </c>
      <c r="AA139" s="27">
        <f t="shared" si="131"/>
        <v>-1.4964620679824492</v>
      </c>
      <c r="AB139" s="27">
        <f t="shared" si="132"/>
        <v>-2.1062590724886725</v>
      </c>
    </row>
    <row r="140" spans="1:28" x14ac:dyDescent="0.2">
      <c r="A140" t="str">
        <f t="shared" si="124"/>
        <v>72 Customer service occupations</v>
      </c>
      <c r="B140" s="27">
        <f t="shared" si="125"/>
        <v>0.62769607645581793</v>
      </c>
      <c r="C140" s="27">
        <f t="shared" si="125"/>
        <v>5.6498630370795055E-2</v>
      </c>
      <c r="D140" s="27">
        <f t="shared" si="125"/>
        <v>1.4014113027063111</v>
      </c>
      <c r="E140" s="27">
        <f t="shared" si="125"/>
        <v>1.5768151959528236</v>
      </c>
      <c r="F140" s="27">
        <f t="shared" si="126"/>
        <v>2.9782264986591347</v>
      </c>
      <c r="L140" t="str">
        <f t="shared" si="127"/>
        <v>72 Customer service occupations</v>
      </c>
      <c r="M140" s="27">
        <f t="shared" si="128"/>
        <v>-0.47692487822303953</v>
      </c>
      <c r="N140" s="27">
        <f t="shared" si="128"/>
        <v>0.62966321449905971</v>
      </c>
      <c r="O140" s="27">
        <f t="shared" si="128"/>
        <v>1.0456116057231357</v>
      </c>
      <c r="P140" s="27">
        <f t="shared" si="128"/>
        <v>0.83721377560653121</v>
      </c>
      <c r="Q140" s="27">
        <f t="shared" si="129"/>
        <v>1.8828253813296669</v>
      </c>
      <c r="W140" t="str">
        <f t="shared" si="130"/>
        <v>72 Customer service occupations</v>
      </c>
      <c r="X140" s="27">
        <f t="shared" si="131"/>
        <v>1.1046209546788521</v>
      </c>
      <c r="Y140" s="27">
        <f t="shared" si="131"/>
        <v>-0.57316458412825178</v>
      </c>
      <c r="Z140" s="27">
        <f t="shared" si="131"/>
        <v>0.35579969698315494</v>
      </c>
      <c r="AA140" s="27">
        <f t="shared" si="131"/>
        <v>0.73960142034629683</v>
      </c>
      <c r="AB140" s="27">
        <f t="shared" si="132"/>
        <v>1.0954011173294518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-1.0955475907999421</v>
      </c>
      <c r="C141" s="27">
        <f t="shared" si="125"/>
        <v>-2.540009839225327</v>
      </c>
      <c r="D141" s="27">
        <f t="shared" si="125"/>
        <v>1.5639378457264996</v>
      </c>
      <c r="E141" s="27">
        <f t="shared" si="125"/>
        <v>-1.0692022471684872</v>
      </c>
      <c r="F141" s="27">
        <f t="shared" si="126"/>
        <v>0.49473559855801241</v>
      </c>
      <c r="L141" t="str">
        <f t="shared" si="127"/>
        <v>81 Process, plant and machine operatives</v>
      </c>
      <c r="M141" s="27">
        <f t="shared" si="128"/>
        <v>-1.305970891857875</v>
      </c>
      <c r="N141" s="27">
        <f t="shared" si="128"/>
        <v>-1.6417314419211202</v>
      </c>
      <c r="O141" s="27">
        <f t="shared" si="128"/>
        <v>0.50934412092236592</v>
      </c>
      <c r="P141" s="27">
        <f t="shared" si="128"/>
        <v>-0.77078172061629147</v>
      </c>
      <c r="Q141" s="27">
        <f t="shared" si="129"/>
        <v>-0.26143759969392555</v>
      </c>
      <c r="W141" t="str">
        <f t="shared" si="130"/>
        <v>81 Process, plant and machine operatives</v>
      </c>
      <c r="X141" s="27">
        <f t="shared" si="131"/>
        <v>0.21042330105786444</v>
      </c>
      <c r="Y141" s="27">
        <f t="shared" si="131"/>
        <v>-0.89827839730416592</v>
      </c>
      <c r="Z141" s="27">
        <f t="shared" si="131"/>
        <v>1.0545937248041257</v>
      </c>
      <c r="AA141" s="27">
        <f t="shared" si="131"/>
        <v>-0.29842052655215312</v>
      </c>
      <c r="AB141" s="27">
        <f t="shared" si="132"/>
        <v>0.7561731982519726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1.4590898252597952</v>
      </c>
      <c r="C142" s="27">
        <f t="shared" si="125"/>
        <v>-3.4990611210984923</v>
      </c>
      <c r="D142" s="27">
        <f t="shared" si="125"/>
        <v>1.2777142057295698</v>
      </c>
      <c r="E142" s="27">
        <f t="shared" si="125"/>
        <v>0.19943645275745681</v>
      </c>
      <c r="F142" s="27">
        <f t="shared" si="126"/>
        <v>1.4771506584870266</v>
      </c>
      <c r="L142" t="str">
        <f t="shared" si="127"/>
        <v>82 Transport and mobile machine drivers and operatives</v>
      </c>
      <c r="M142" s="27">
        <f t="shared" si="128"/>
        <v>1.5326409160517329</v>
      </c>
      <c r="N142" s="27">
        <f t="shared" si="128"/>
        <v>-3.4314899340914131</v>
      </c>
      <c r="O142" s="27">
        <f t="shared" si="128"/>
        <v>0.50528934453626206</v>
      </c>
      <c r="P142" s="27">
        <f t="shared" si="128"/>
        <v>-0.19921677775053226</v>
      </c>
      <c r="Q142" s="27">
        <f t="shared" si="129"/>
        <v>0.3060725667857298</v>
      </c>
      <c r="W142" t="str">
        <f t="shared" si="130"/>
        <v>82 Transport and mobile machine drivers and operatives</v>
      </c>
      <c r="X142" s="27">
        <f t="shared" si="131"/>
        <v>-7.3551090791887042E-2</v>
      </c>
      <c r="Y142" s="27">
        <f t="shared" si="131"/>
        <v>-6.7571187007071654E-2</v>
      </c>
      <c r="Z142" s="27">
        <f t="shared" si="131"/>
        <v>0.77242486119330112</v>
      </c>
      <c r="AA142" s="27">
        <f t="shared" si="131"/>
        <v>0.39865323050796686</v>
      </c>
      <c r="AB142" s="27">
        <f t="shared" si="132"/>
        <v>1.171078091701268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-2.7942530742514702</v>
      </c>
      <c r="C143" s="27">
        <f t="shared" si="125"/>
        <v>-1.3831324333402293</v>
      </c>
      <c r="D143" s="27">
        <f t="shared" si="125"/>
        <v>9.1485267702991244</v>
      </c>
      <c r="E143" s="27">
        <f t="shared" si="125"/>
        <v>3.1601893932468563</v>
      </c>
      <c r="F143" s="27">
        <f t="shared" si="126"/>
        <v>12.308716163545981</v>
      </c>
      <c r="L143" t="str">
        <f t="shared" si="127"/>
        <v>91 Elementary trades and related occupations</v>
      </c>
      <c r="M143" s="27">
        <f t="shared" si="128"/>
        <v>-2.4351237215477148</v>
      </c>
      <c r="N143" s="27">
        <f t="shared" si="128"/>
        <v>-0.67984480046247597</v>
      </c>
      <c r="O143" s="27">
        <f t="shared" si="128"/>
        <v>3.4625226192315317</v>
      </c>
      <c r="P143" s="27">
        <f t="shared" si="128"/>
        <v>1.3875242345668912</v>
      </c>
      <c r="Q143" s="27">
        <f t="shared" si="129"/>
        <v>4.8500468537984229</v>
      </c>
      <c r="W143" t="str">
        <f t="shared" si="130"/>
        <v>91 Elementary trades and related occupations</v>
      </c>
      <c r="X143" s="27">
        <f t="shared" si="131"/>
        <v>-0.35912935270375446</v>
      </c>
      <c r="Y143" s="27">
        <f t="shared" si="131"/>
        <v>-0.70328763287775553</v>
      </c>
      <c r="Z143" s="27">
        <f t="shared" si="131"/>
        <v>5.6860041510676158</v>
      </c>
      <c r="AA143" s="27">
        <f t="shared" si="131"/>
        <v>1.7726651586799704</v>
      </c>
      <c r="AB143" s="27">
        <f t="shared" si="132"/>
        <v>7.4586693097475862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-2.9175100481510157</v>
      </c>
      <c r="C144" s="27">
        <f t="shared" si="125"/>
        <v>-6.5345892513271622</v>
      </c>
      <c r="D144" s="27">
        <f t="shared" si="125"/>
        <v>-7.2744384153342025</v>
      </c>
      <c r="E144" s="27">
        <f t="shared" si="125"/>
        <v>-6.2903312647446654</v>
      </c>
      <c r="F144" s="27">
        <f t="shared" si="126"/>
        <v>-13.564769680078868</v>
      </c>
      <c r="L144" t="str">
        <f t="shared" si="127"/>
        <v>92 Elementary administration and service occupations</v>
      </c>
      <c r="M144" s="27">
        <f t="shared" si="128"/>
        <v>-4.1159489340170126</v>
      </c>
      <c r="N144" s="27">
        <f t="shared" si="128"/>
        <v>-1.5164602407874028</v>
      </c>
      <c r="O144" s="27">
        <f t="shared" si="128"/>
        <v>-1.1940054668467965</v>
      </c>
      <c r="P144" s="27">
        <f t="shared" si="128"/>
        <v>-2.8396616811803597</v>
      </c>
      <c r="Q144" s="27">
        <f t="shared" si="129"/>
        <v>-4.0336671480271562</v>
      </c>
      <c r="W144" t="str">
        <f t="shared" si="130"/>
        <v>92 Elementary administration and service occupations</v>
      </c>
      <c r="X144" s="27">
        <f t="shared" si="131"/>
        <v>1.1984388858658761</v>
      </c>
      <c r="Y144" s="27">
        <f t="shared" si="131"/>
        <v>-5.0181290105397522</v>
      </c>
      <c r="Z144" s="27">
        <f t="shared" si="131"/>
        <v>-6.0804329484873634</v>
      </c>
      <c r="AA144" s="27">
        <f t="shared" si="131"/>
        <v>-3.4506695835642986</v>
      </c>
      <c r="AB144" s="27">
        <f t="shared" si="132"/>
        <v>-9.531102532051662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7.4149999999992815</v>
      </c>
      <c r="C146" s="29">
        <f t="shared" ref="C146" si="133">D35-C35</f>
        <v>-13.485999999999308</v>
      </c>
      <c r="D146" s="29">
        <f>E35-D35</f>
        <v>24.921999999999457</v>
      </c>
      <c r="E146" s="29">
        <f>F35-E35</f>
        <v>35.226000000000226</v>
      </c>
      <c r="F146" s="29">
        <f t="shared" ref="F146" si="134">F35-D35</f>
        <v>60.147999999999683</v>
      </c>
      <c r="L146" s="24" t="str">
        <f>L35</f>
        <v>All occupations</v>
      </c>
      <c r="M146" s="29">
        <f>N35-M35</f>
        <v>-13.457955371829314</v>
      </c>
      <c r="N146" s="29">
        <f t="shared" ref="N146" si="135">O35-N35</f>
        <v>-9.4323843642974339</v>
      </c>
      <c r="O146" s="29">
        <f>P35-O35</f>
        <v>12.364448719228506</v>
      </c>
      <c r="P146" s="29">
        <f>Q35-P35</f>
        <v>15.252278992506319</v>
      </c>
      <c r="Q146" s="29">
        <f t="shared" ref="Q146" si="136">Q35-O35</f>
        <v>27.616727711734825</v>
      </c>
      <c r="W146" s="24" t="str">
        <f>W35</f>
        <v>All occupations</v>
      </c>
      <c r="X146" s="29">
        <f>Y35-X35</f>
        <v>20.872955371828652</v>
      </c>
      <c r="Y146" s="29">
        <f t="shared" ref="Y146" si="137">Z35-Y35</f>
        <v>-4.0536156357021582</v>
      </c>
      <c r="Z146" s="29">
        <f>AA35-Z35</f>
        <v>12.557551280771008</v>
      </c>
      <c r="AA146" s="29">
        <f>AB35-AA35</f>
        <v>19.973721007494362</v>
      </c>
      <c r="AB146" s="29">
        <f t="shared" ref="AB146" si="138">AB35-Z35</f>
        <v>32.53127228826537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53.750611159059254</v>
      </c>
      <c r="C153" s="11">
        <f t="shared" ref="C153:F153" si="143">C8</f>
        <v>60.480603106819338</v>
      </c>
      <c r="D153" s="11">
        <f t="shared" si="143"/>
        <v>61.774333745700353</v>
      </c>
      <c r="E153" s="11">
        <f t="shared" si="143"/>
        <v>56.596484922765278</v>
      </c>
      <c r="F153" s="11">
        <f t="shared" si="143"/>
        <v>61.948995572007597</v>
      </c>
      <c r="H153" s="40">
        <f>IF(D$151-B$151 &lt;&gt; 0,(EXP(LN(D153/B153)/(D$151-B$151))-1)*100,0)</f>
        <v>2.8217361529595086</v>
      </c>
      <c r="I153" s="40">
        <f>IF(F$151-D$151 &lt;&gt; 0,(EXP(LN(F153/D153)/(F$151-D$151))-1)*100,0)</f>
        <v>1.8824623457436296E-2</v>
      </c>
      <c r="L153" s="10" t="str">
        <f>L8</f>
        <v>11 Corporate managers and directors</v>
      </c>
      <c r="M153" s="11">
        <f>M8</f>
        <v>37.994536278358325</v>
      </c>
      <c r="N153" s="11">
        <f t="shared" ref="N153:Q153" si="144">N8</f>
        <v>40.559339581769606</v>
      </c>
      <c r="O153" s="11">
        <f t="shared" si="144"/>
        <v>41.267284443507442</v>
      </c>
      <c r="P153" s="11">
        <f t="shared" si="144"/>
        <v>36.063271487897858</v>
      </c>
      <c r="Q153" s="11">
        <f t="shared" si="144"/>
        <v>37.52141448066493</v>
      </c>
      <c r="S153" s="40">
        <f>IF(O$151-M$151 &lt;&gt; 0,(EXP(LN(O153/M153)/(O$151-M$151))-1)*100,0)</f>
        <v>1.6662836856718988</v>
      </c>
      <c r="T153" s="40">
        <f>IF(Q$151-O$151 &lt;&gt; 0,(EXP(LN(Q153/O153)/(Q$151-O$151))-1)*100,0)</f>
        <v>-0.6323801337529078</v>
      </c>
      <c r="W153" s="10" t="str">
        <f>W8</f>
        <v>11 Corporate managers and directors</v>
      </c>
      <c r="X153" s="11">
        <f>X8</f>
        <v>15.756074880700895</v>
      </c>
      <c r="Y153" s="11">
        <f t="shared" ref="Y153:AB153" si="145">Y8</f>
        <v>19.921263525049667</v>
      </c>
      <c r="Z153" s="11">
        <f t="shared" si="145"/>
        <v>20.5070493021929</v>
      </c>
      <c r="AA153" s="11">
        <f t="shared" si="145"/>
        <v>20.533213434867413</v>
      </c>
      <c r="AB153" s="11">
        <f t="shared" si="145"/>
        <v>24.427581091342816</v>
      </c>
      <c r="AD153" s="40">
        <f>IF(Z$151-X$151 &lt;&gt; 0,(EXP(LN(Z153/X153)/(Z$151-X$151))-1)*100,0)</f>
        <v>5.4122365376898518</v>
      </c>
      <c r="AE153" s="40">
        <f>IF(AB$151-Z$151 &lt;&gt; 0,(EXP(LN(AB153/Z153)/(AB$151-Z$151))-1)*100,0)</f>
        <v>1.1731222058019686</v>
      </c>
    </row>
    <row r="154" spans="1:31" x14ac:dyDescent="0.2">
      <c r="A154" s="10" t="str">
        <f t="shared" si="142"/>
        <v>12 Other managers and proprietors</v>
      </c>
      <c r="B154" s="11">
        <f t="shared" si="142"/>
        <v>26.392696401836986</v>
      </c>
      <c r="C154" s="11">
        <f t="shared" ref="C154:F178" si="146">C9</f>
        <v>26.725344952732275</v>
      </c>
      <c r="D154" s="11">
        <f t="shared" si="146"/>
        <v>26.848534372813166</v>
      </c>
      <c r="E154" s="11">
        <f t="shared" si="146"/>
        <v>28.12312178752931</v>
      </c>
      <c r="F154" s="11">
        <f t="shared" si="146"/>
        <v>31.659113168204794</v>
      </c>
      <c r="H154" s="40">
        <f t="shared" ref="H154:H177" si="147">IF(D$151-B$151 &lt;&gt; 0,(EXP(LN(D154/B154)/(D$151-B$151))-1)*100,0)</f>
        <v>0.34306539269930436</v>
      </c>
      <c r="I154" s="40">
        <f t="shared" ref="I154:I180" si="148">IF(F$151-D$151 &lt;&gt; 0,(EXP(LN(F154/D154)/(F$151-D$151))-1)*100,0)</f>
        <v>1.1048239913951319</v>
      </c>
      <c r="L154" s="10" t="str">
        <f t="shared" ref="L154:Q154" si="149">L9</f>
        <v>12 Other managers and proprietors</v>
      </c>
      <c r="M154" s="11">
        <f t="shared" si="149"/>
        <v>15.9864278784384</v>
      </c>
      <c r="N154" s="11">
        <f t="shared" si="149"/>
        <v>15.047304730982498</v>
      </c>
      <c r="O154" s="11">
        <f t="shared" si="149"/>
        <v>15.230204924162624</v>
      </c>
      <c r="P154" s="11">
        <f t="shared" si="149"/>
        <v>17.301466869097307</v>
      </c>
      <c r="Q154" s="11">
        <f t="shared" si="149"/>
        <v>19.39472547986291</v>
      </c>
      <c r="S154" s="40">
        <f t="shared" ref="S154:S177" si="150">IF(O$151-M$151 &lt;&gt; 0,(EXP(LN(O154/M154)/(O$151-M$151))-1)*100,0)</f>
        <v>-0.96450814463918677</v>
      </c>
      <c r="T154" s="40">
        <f t="shared" ref="T154:T177" si="151">IF(Q$151-O$151 &lt;&gt; 0,(EXP(LN(Q154/O154)/(Q$151-O$151))-1)*100,0)</f>
        <v>1.6245243711142887</v>
      </c>
      <c r="W154" s="10" t="str">
        <f t="shared" ref="W154:AB154" si="152">W9</f>
        <v>12 Other managers and proprietors</v>
      </c>
      <c r="X154" s="11">
        <f t="shared" si="152"/>
        <v>10.406268523398619</v>
      </c>
      <c r="Y154" s="11">
        <f t="shared" si="152"/>
        <v>11.678040221749752</v>
      </c>
      <c r="Z154" s="11">
        <f t="shared" si="152"/>
        <v>11.618329448650496</v>
      </c>
      <c r="AA154" s="11">
        <f t="shared" si="152"/>
        <v>10.821654918432042</v>
      </c>
      <c r="AB154" s="11">
        <f t="shared" si="152"/>
        <v>12.264387688341857</v>
      </c>
      <c r="AD154" s="40">
        <f t="shared" ref="AD154:AD177" si="153">IF(Z$151-X$151 &lt;&gt; 0,(EXP(LN(Z154/X154)/(Z$151-X$151))-1)*100,0)</f>
        <v>2.2279688082729621</v>
      </c>
      <c r="AE154" s="40">
        <f t="shared" ref="AE154:AE177" si="154">IF(AB$151-Z$151 &lt;&gt; 0,(EXP(LN(AB154/Z154)/(AB$151-Z$151))-1)*100,0)</f>
        <v>0.36142341199816297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42.66356562283508</v>
      </c>
      <c r="C155" s="11">
        <f t="shared" si="146"/>
        <v>46.628472855671312</v>
      </c>
      <c r="D155" s="11">
        <f t="shared" si="146"/>
        <v>48.586388825446406</v>
      </c>
      <c r="E155" s="11">
        <f t="shared" si="146"/>
        <v>59.834567378439267</v>
      </c>
      <c r="F155" s="11">
        <f t="shared" si="146"/>
        <v>68.373096709044319</v>
      </c>
      <c r="H155" s="40">
        <f t="shared" si="147"/>
        <v>2.6340565538616856</v>
      </c>
      <c r="I155" s="40">
        <f t="shared" si="148"/>
        <v>2.3037080560964096</v>
      </c>
      <c r="L155" s="10" t="str">
        <f t="shared" ref="L155:Q155" si="155">L10</f>
        <v>21 Science, research, engineering and technology professionals</v>
      </c>
      <c r="M155" s="11">
        <f t="shared" si="155"/>
        <v>34.192838913266058</v>
      </c>
      <c r="N155" s="11">
        <f t="shared" si="155"/>
        <v>37.562269773657562</v>
      </c>
      <c r="O155" s="11">
        <f t="shared" si="155"/>
        <v>37.447510924831789</v>
      </c>
      <c r="P155" s="11">
        <f t="shared" si="155"/>
        <v>44.720131805258482</v>
      </c>
      <c r="Q155" s="11">
        <f t="shared" si="155"/>
        <v>49.776593491347256</v>
      </c>
      <c r="S155" s="40">
        <f t="shared" si="150"/>
        <v>1.8351152362883871</v>
      </c>
      <c r="T155" s="40">
        <f t="shared" si="151"/>
        <v>1.9154784670128322</v>
      </c>
      <c r="W155" s="10" t="str">
        <f t="shared" ref="W155:AB155" si="156">W10</f>
        <v>21 Science, research, engineering and technology professionals</v>
      </c>
      <c r="X155" s="11">
        <f t="shared" si="156"/>
        <v>8.4707267095689822</v>
      </c>
      <c r="Y155" s="11">
        <f t="shared" si="156"/>
        <v>9.0662030820137378</v>
      </c>
      <c r="Z155" s="11">
        <f t="shared" si="156"/>
        <v>11.138877900614595</v>
      </c>
      <c r="AA155" s="11">
        <f t="shared" si="156"/>
        <v>15.114435573180787</v>
      </c>
      <c r="AB155" s="11">
        <f t="shared" si="156"/>
        <v>18.596503217697141</v>
      </c>
      <c r="AD155" s="40">
        <f t="shared" si="153"/>
        <v>5.6292398912190178</v>
      </c>
      <c r="AE155" s="40">
        <f t="shared" si="154"/>
        <v>3.4759263601142676</v>
      </c>
    </row>
    <row r="156" spans="1:31" x14ac:dyDescent="0.2">
      <c r="A156" s="10" t="str">
        <f t="shared" si="142"/>
        <v>22 Health professionals</v>
      </c>
      <c r="B156" s="11">
        <f t="shared" si="142"/>
        <v>28.347986203383591</v>
      </c>
      <c r="C156" s="11">
        <f t="shared" si="146"/>
        <v>33.220183794367806</v>
      </c>
      <c r="D156" s="11">
        <f t="shared" si="146"/>
        <v>32.26847871908187</v>
      </c>
      <c r="E156" s="11">
        <f t="shared" si="146"/>
        <v>32.274841950000692</v>
      </c>
      <c r="F156" s="11">
        <f t="shared" si="146"/>
        <v>35.468590438580172</v>
      </c>
      <c r="H156" s="40">
        <f t="shared" si="147"/>
        <v>2.6245476198144102</v>
      </c>
      <c r="I156" s="40">
        <f t="shared" si="148"/>
        <v>0.63236883402097988</v>
      </c>
      <c r="L156" s="10" t="str">
        <f t="shared" ref="L156:Q156" si="157">L11</f>
        <v>22 Health professionals</v>
      </c>
      <c r="M156" s="11">
        <f t="shared" si="157"/>
        <v>7.9231334835565335</v>
      </c>
      <c r="N156" s="11">
        <f t="shared" si="157"/>
        <v>8.5757740802245301</v>
      </c>
      <c r="O156" s="11">
        <f t="shared" si="157"/>
        <v>8.4864361020543981</v>
      </c>
      <c r="P156" s="11">
        <f t="shared" si="157"/>
        <v>8.6917397884227068</v>
      </c>
      <c r="Q156" s="11">
        <f t="shared" si="157"/>
        <v>9.6657313145978954</v>
      </c>
      <c r="S156" s="40">
        <f t="shared" si="150"/>
        <v>1.3831252185209753</v>
      </c>
      <c r="T156" s="40">
        <f t="shared" si="151"/>
        <v>0.87122419043339505</v>
      </c>
      <c r="W156" s="10" t="str">
        <f t="shared" ref="W156:AB156" si="158">W11</f>
        <v>22 Health professionals</v>
      </c>
      <c r="X156" s="11">
        <f t="shared" si="158"/>
        <v>20.424852719827047</v>
      </c>
      <c r="Y156" s="11">
        <f t="shared" si="158"/>
        <v>24.64440971414329</v>
      </c>
      <c r="Z156" s="11">
        <f t="shared" si="158"/>
        <v>23.782042617027479</v>
      </c>
      <c r="AA156" s="11">
        <f t="shared" si="158"/>
        <v>23.583102161577983</v>
      </c>
      <c r="AB156" s="11">
        <f t="shared" si="158"/>
        <v>25.80285912398228</v>
      </c>
      <c r="AD156" s="40">
        <f t="shared" si="153"/>
        <v>3.0903570726055429</v>
      </c>
      <c r="AE156" s="40">
        <f t="shared" si="154"/>
        <v>0.54517751702665151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30.918373527944688</v>
      </c>
      <c r="C157" s="11">
        <f t="shared" si="146"/>
        <v>34.25701858368101</v>
      </c>
      <c r="D157" s="11">
        <f t="shared" si="146"/>
        <v>35.686573711639575</v>
      </c>
      <c r="E157" s="11">
        <f t="shared" si="146"/>
        <v>34.597670615997053</v>
      </c>
      <c r="F157" s="11">
        <f t="shared" si="146"/>
        <v>37.128735882165884</v>
      </c>
      <c r="H157" s="40">
        <f t="shared" si="147"/>
        <v>2.9100152819826031</v>
      </c>
      <c r="I157" s="40">
        <f t="shared" si="148"/>
        <v>0.26446035002540835</v>
      </c>
      <c r="L157" s="10" t="str">
        <f t="shared" ref="L157:Q157" si="159">L12</f>
        <v>23 Teaching and other educational professionals</v>
      </c>
      <c r="M157" s="11">
        <f t="shared" si="159"/>
        <v>10.936042892883226</v>
      </c>
      <c r="N157" s="11">
        <f t="shared" si="159"/>
        <v>10.581830287183367</v>
      </c>
      <c r="O157" s="11">
        <f t="shared" si="159"/>
        <v>11.304236515830082</v>
      </c>
      <c r="P157" s="11">
        <f t="shared" si="159"/>
        <v>11.33313256151269</v>
      </c>
      <c r="Q157" s="11">
        <f t="shared" si="159"/>
        <v>12.050805474990616</v>
      </c>
      <c r="S157" s="40">
        <f t="shared" si="150"/>
        <v>0.66446879870620812</v>
      </c>
      <c r="T157" s="40">
        <f t="shared" si="151"/>
        <v>0.42726976374694026</v>
      </c>
      <c r="W157" s="10" t="str">
        <f t="shared" ref="W157:AB157" si="160">W12</f>
        <v>23 Teaching and other educational professionals</v>
      </c>
      <c r="X157" s="11">
        <f t="shared" si="160"/>
        <v>19.98233063506148</v>
      </c>
      <c r="Y157" s="11">
        <f t="shared" si="160"/>
        <v>23.675188296497652</v>
      </c>
      <c r="Z157" s="11">
        <f t="shared" si="160"/>
        <v>24.382337195809487</v>
      </c>
      <c r="AA157" s="11">
        <f t="shared" si="160"/>
        <v>23.264538054484316</v>
      </c>
      <c r="AB157" s="11">
        <f t="shared" si="160"/>
        <v>25.077930407175288</v>
      </c>
      <c r="AD157" s="40">
        <f t="shared" si="153"/>
        <v>4.0604832674301372</v>
      </c>
      <c r="AE157" s="40">
        <f t="shared" si="154"/>
        <v>0.18770399688241568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40.713473035388098</v>
      </c>
      <c r="C158" s="11">
        <f t="shared" si="146"/>
        <v>46.600959361948377</v>
      </c>
      <c r="D158" s="11">
        <f t="shared" si="146"/>
        <v>50.438824178861658</v>
      </c>
      <c r="E158" s="11">
        <f t="shared" si="146"/>
        <v>53.372843180348589</v>
      </c>
      <c r="F158" s="11">
        <f t="shared" si="146"/>
        <v>60.161239726379243</v>
      </c>
      <c r="H158" s="40">
        <f t="shared" si="147"/>
        <v>4.3771322599751583</v>
      </c>
      <c r="I158" s="40">
        <f t="shared" si="148"/>
        <v>1.1820455019044607</v>
      </c>
      <c r="L158" s="10" t="str">
        <f t="shared" ref="L158:Q158" si="161">L13</f>
        <v>24 Business, media and public service professionals</v>
      </c>
      <c r="M158" s="11">
        <f t="shared" si="161"/>
        <v>24.295497557249135</v>
      </c>
      <c r="N158" s="11">
        <f t="shared" si="161"/>
        <v>26.31137055242424</v>
      </c>
      <c r="O158" s="11">
        <f t="shared" si="161"/>
        <v>27.99269855204528</v>
      </c>
      <c r="P158" s="11">
        <f t="shared" si="161"/>
        <v>29.976438618716877</v>
      </c>
      <c r="Q158" s="11">
        <f t="shared" si="161"/>
        <v>32.770834628311619</v>
      </c>
      <c r="S158" s="40">
        <f t="shared" si="150"/>
        <v>2.8735658842821588</v>
      </c>
      <c r="T158" s="40">
        <f t="shared" si="151"/>
        <v>1.0561733571276211</v>
      </c>
      <c r="W158" s="10" t="str">
        <f t="shared" ref="W158:AB158" si="162">W13</f>
        <v>24 Business, media and public service professionals</v>
      </c>
      <c r="X158" s="11">
        <f t="shared" si="162"/>
        <v>16.417975478138924</v>
      </c>
      <c r="Y158" s="11">
        <f t="shared" si="162"/>
        <v>20.289588809524105</v>
      </c>
      <c r="Z158" s="11">
        <f t="shared" si="162"/>
        <v>22.446125626816389</v>
      </c>
      <c r="AA158" s="11">
        <f t="shared" si="162"/>
        <v>23.396404561631709</v>
      </c>
      <c r="AB158" s="11">
        <f t="shared" si="162"/>
        <v>27.390405098067617</v>
      </c>
      <c r="AD158" s="40">
        <f t="shared" si="153"/>
        <v>6.4545815860712175</v>
      </c>
      <c r="AE158" s="40">
        <f t="shared" si="154"/>
        <v>1.3360109364582762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12.406178691914709</v>
      </c>
      <c r="C159" s="11">
        <f t="shared" si="146"/>
        <v>14.155734308289722</v>
      </c>
      <c r="D159" s="11">
        <f t="shared" si="146"/>
        <v>15.425944574613901</v>
      </c>
      <c r="E159" s="11">
        <f t="shared" si="146"/>
        <v>14.624304305411288</v>
      </c>
      <c r="F159" s="11">
        <f t="shared" si="146"/>
        <v>15.970931864640916</v>
      </c>
      <c r="H159" s="40">
        <f t="shared" si="147"/>
        <v>4.453439894538147</v>
      </c>
      <c r="I159" s="40">
        <f t="shared" si="148"/>
        <v>0.2317314629607603</v>
      </c>
      <c r="L159" s="10" t="str">
        <f t="shared" ref="L159:Q159" si="163">L14</f>
        <v>31 Science, engineering and technology associate professionals</v>
      </c>
      <c r="M159" s="11">
        <f t="shared" si="163"/>
        <v>8.9075160625469874</v>
      </c>
      <c r="N159" s="11">
        <f t="shared" si="163"/>
        <v>10.504882103153312</v>
      </c>
      <c r="O159" s="11">
        <f t="shared" si="163"/>
        <v>10.988225940780849</v>
      </c>
      <c r="P159" s="11">
        <f t="shared" si="163"/>
        <v>9.8680227048114393</v>
      </c>
      <c r="Q159" s="11">
        <f t="shared" si="163"/>
        <v>10.276230470732052</v>
      </c>
      <c r="S159" s="40">
        <f t="shared" si="150"/>
        <v>4.2879650725351715</v>
      </c>
      <c r="T159" s="40">
        <f t="shared" si="151"/>
        <v>-0.4456096904622342</v>
      </c>
      <c r="W159" s="10" t="str">
        <f t="shared" ref="W159:AB159" si="164">W14</f>
        <v>31 Science, engineering and technology associate professionals</v>
      </c>
      <c r="X159" s="11">
        <f t="shared" si="164"/>
        <v>3.4986626293677174</v>
      </c>
      <c r="Y159" s="11">
        <f t="shared" si="164"/>
        <v>3.6508522051363923</v>
      </c>
      <c r="Z159" s="11">
        <f t="shared" si="164"/>
        <v>4.4377186338330494</v>
      </c>
      <c r="AA159" s="11">
        <f t="shared" si="164"/>
        <v>4.7562816005998414</v>
      </c>
      <c r="AB159" s="11">
        <f t="shared" si="164"/>
        <v>5.6947013939088702</v>
      </c>
      <c r="AD159" s="40">
        <f t="shared" si="153"/>
        <v>4.8700655293723472</v>
      </c>
      <c r="AE159" s="40">
        <f t="shared" si="154"/>
        <v>1.6765370138509983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12.117417201787887</v>
      </c>
      <c r="C160" s="11">
        <f t="shared" si="146"/>
        <v>13.960427649955504</v>
      </c>
      <c r="D160" s="11">
        <f t="shared" si="146"/>
        <v>14.021910641117689</v>
      </c>
      <c r="E160" s="11">
        <f t="shared" si="146"/>
        <v>22.180927105467486</v>
      </c>
      <c r="F160" s="11">
        <f t="shared" si="146"/>
        <v>26.681421733935881</v>
      </c>
      <c r="H160" s="40">
        <f t="shared" si="147"/>
        <v>2.9625824696217329</v>
      </c>
      <c r="I160" s="40">
        <f t="shared" si="148"/>
        <v>4.3822814418701839</v>
      </c>
      <c r="L160" s="10" t="str">
        <f t="shared" ref="L160:Q160" si="165">L15</f>
        <v>32 Health and social care associate professionals</v>
      </c>
      <c r="M160" s="11">
        <f t="shared" si="165"/>
        <v>2.4967012804386104</v>
      </c>
      <c r="N160" s="11">
        <f t="shared" si="165"/>
        <v>2.3772709339295601</v>
      </c>
      <c r="O160" s="11">
        <f t="shared" si="165"/>
        <v>2.4621991113478541</v>
      </c>
      <c r="P160" s="11">
        <f t="shared" si="165"/>
        <v>3.3130544592091282</v>
      </c>
      <c r="Q160" s="11">
        <f t="shared" si="165"/>
        <v>3.7748884823995597</v>
      </c>
      <c r="S160" s="40">
        <f t="shared" si="150"/>
        <v>-0.27792256708470964</v>
      </c>
      <c r="T160" s="40">
        <f>IF(Q$151-O$151 &lt;&gt; 0,(EXP(LN(Q160/O160)/(Q$151-O$151))-1)*100,0)</f>
        <v>2.8897385696735167</v>
      </c>
      <c r="W160" s="10" t="str">
        <f t="shared" ref="W160:AB160" si="166">W15</f>
        <v>32 Health and social care associate professionals</v>
      </c>
      <c r="X160" s="11">
        <f t="shared" si="166"/>
        <v>9.6207159213492783</v>
      </c>
      <c r="Y160" s="11">
        <f t="shared" si="166"/>
        <v>11.583156716025943</v>
      </c>
      <c r="Z160" s="11">
        <f t="shared" si="166"/>
        <v>11.559711529769837</v>
      </c>
      <c r="AA160" s="11">
        <f t="shared" si="166"/>
        <v>18.867872646258363</v>
      </c>
      <c r="AB160" s="11">
        <f t="shared" si="166"/>
        <v>22.90653325153632</v>
      </c>
      <c r="AD160" s="40">
        <f t="shared" si="153"/>
        <v>3.7404006877607587</v>
      </c>
      <c r="AE160" s="40">
        <f t="shared" si="154"/>
        <v>4.6648426018329303</v>
      </c>
    </row>
    <row r="161" spans="1:31" x14ac:dyDescent="0.2">
      <c r="A161" s="10" t="str">
        <f t="shared" si="142"/>
        <v>33 Protective service occupations</v>
      </c>
      <c r="B161" s="11">
        <f t="shared" si="142"/>
        <v>9.249982337496709</v>
      </c>
      <c r="C161" s="11">
        <f t="shared" si="146"/>
        <v>9.3776839291994776</v>
      </c>
      <c r="D161" s="11">
        <f t="shared" si="146"/>
        <v>10.09282150782068</v>
      </c>
      <c r="E161" s="11">
        <f t="shared" si="146"/>
        <v>8.9445470701776699</v>
      </c>
      <c r="F161" s="11">
        <f t="shared" si="146"/>
        <v>9.9786764571595175</v>
      </c>
      <c r="H161" s="40">
        <f t="shared" si="147"/>
        <v>1.7593532006241031</v>
      </c>
      <c r="I161" s="40">
        <f t="shared" si="148"/>
        <v>-7.579770798009644E-2</v>
      </c>
      <c r="L161" s="10" t="str">
        <f t="shared" ref="L161:Q161" si="167">L16</f>
        <v>33 Protective service occupations</v>
      </c>
      <c r="M161" s="11">
        <f t="shared" si="167"/>
        <v>6.8050944804834916</v>
      </c>
      <c r="N161" s="11">
        <f t="shared" si="167"/>
        <v>6.6604677397699898</v>
      </c>
      <c r="O161" s="11">
        <f t="shared" si="167"/>
        <v>7.0236002644625009</v>
      </c>
      <c r="P161" s="11">
        <f t="shared" si="167"/>
        <v>6.023508783598726</v>
      </c>
      <c r="Q161" s="11">
        <f t="shared" si="167"/>
        <v>5.9826638165596284</v>
      </c>
      <c r="S161" s="40">
        <f t="shared" si="150"/>
        <v>0.63409039041260051</v>
      </c>
      <c r="T161" s="40">
        <f t="shared" si="151"/>
        <v>-1.0637023900388232</v>
      </c>
      <c r="W161" s="10" t="str">
        <f t="shared" ref="W161:AB161" si="168">W16</f>
        <v>33 Protective service occupations</v>
      </c>
      <c r="X161" s="11">
        <f t="shared" si="168"/>
        <v>2.4448878570132275</v>
      </c>
      <c r="Y161" s="11">
        <f t="shared" si="168"/>
        <v>2.7172161894294824</v>
      </c>
      <c r="Z161" s="11">
        <f t="shared" si="168"/>
        <v>3.0692212433582022</v>
      </c>
      <c r="AA161" s="11">
        <f t="shared" si="168"/>
        <v>2.9210382865789519</v>
      </c>
      <c r="AB161" s="11">
        <f t="shared" si="168"/>
        <v>3.9960126405998855</v>
      </c>
      <c r="AD161" s="40">
        <f t="shared" si="153"/>
        <v>4.6535224238042572</v>
      </c>
      <c r="AE161" s="40">
        <f t="shared" si="154"/>
        <v>1.7747186625256317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14.819369640176966</v>
      </c>
      <c r="C162" s="11">
        <f t="shared" si="146"/>
        <v>14.161565903825032</v>
      </c>
      <c r="D162" s="11">
        <f t="shared" si="146"/>
        <v>17.292090237437854</v>
      </c>
      <c r="E162" s="11">
        <f t="shared" si="146"/>
        <v>15.091827595468498</v>
      </c>
      <c r="F162" s="11">
        <f t="shared" si="146"/>
        <v>16.306237262241776</v>
      </c>
      <c r="H162" s="40">
        <f t="shared" si="147"/>
        <v>3.1344014550240606</v>
      </c>
      <c r="I162" s="40">
        <f t="shared" si="148"/>
        <v>-0.39057855997480795</v>
      </c>
      <c r="L162" s="10" t="str">
        <f t="shared" ref="L162:Q162" si="169">L17</f>
        <v>34 Culture, media and sports occupations</v>
      </c>
      <c r="M162" s="11">
        <f t="shared" si="169"/>
        <v>8.192660658550837</v>
      </c>
      <c r="N162" s="11">
        <f t="shared" si="169"/>
        <v>8.2861857326086739</v>
      </c>
      <c r="O162" s="11">
        <f t="shared" si="169"/>
        <v>9.1608583786378599</v>
      </c>
      <c r="P162" s="11">
        <f t="shared" si="169"/>
        <v>7.9801243131545379</v>
      </c>
      <c r="Q162" s="11">
        <f t="shared" si="169"/>
        <v>8.6418937040878188</v>
      </c>
      <c r="S162" s="40">
        <f t="shared" si="150"/>
        <v>2.2591646127152032</v>
      </c>
      <c r="T162" s="40">
        <f t="shared" si="151"/>
        <v>-0.3880328409572531</v>
      </c>
      <c r="W162" s="10" t="str">
        <f t="shared" ref="W162:AB162" si="170">W17</f>
        <v>34 Culture, media and sports occupations</v>
      </c>
      <c r="X162" s="11">
        <f t="shared" si="170"/>
        <v>6.6267089816261153</v>
      </c>
      <c r="Y162" s="11">
        <f t="shared" si="170"/>
        <v>5.8753801712163476</v>
      </c>
      <c r="Z162" s="11">
        <f t="shared" si="170"/>
        <v>8.131231858800005</v>
      </c>
      <c r="AA162" s="11">
        <f t="shared" si="170"/>
        <v>7.1117032823139406</v>
      </c>
      <c r="AB162" s="11">
        <f t="shared" si="170"/>
        <v>7.6643435581539672</v>
      </c>
      <c r="AD162" s="40">
        <f t="shared" si="153"/>
        <v>4.1769622073167145</v>
      </c>
      <c r="AE162" s="40">
        <f t="shared" si="154"/>
        <v>-0.39344772515761406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46.181917512520592</v>
      </c>
      <c r="C163" s="11">
        <f t="shared" si="146"/>
        <v>48.103785000029035</v>
      </c>
      <c r="D163" s="11">
        <f t="shared" si="146"/>
        <v>49.429396995875727</v>
      </c>
      <c r="E163" s="11">
        <f t="shared" si="146"/>
        <v>50.463297150040972</v>
      </c>
      <c r="F163" s="11">
        <f t="shared" si="146"/>
        <v>53.785714943283118</v>
      </c>
      <c r="H163" s="40">
        <f t="shared" si="147"/>
        <v>1.3684183447662424</v>
      </c>
      <c r="I163" s="40">
        <f t="shared" si="148"/>
        <v>0.56467217916515988</v>
      </c>
      <c r="L163" s="10" t="str">
        <f t="shared" ref="L163:Q163" si="171">L18</f>
        <v>35 Business and public service associate professionals</v>
      </c>
      <c r="M163" s="11">
        <f t="shared" si="171"/>
        <v>25.098729838579661</v>
      </c>
      <c r="N163" s="11">
        <f t="shared" si="171"/>
        <v>24.910555244845568</v>
      </c>
      <c r="O163" s="11">
        <f t="shared" si="171"/>
        <v>25.854706693354714</v>
      </c>
      <c r="P163" s="11">
        <f t="shared" si="171"/>
        <v>26.064896761237399</v>
      </c>
      <c r="Q163" s="11">
        <f t="shared" si="171"/>
        <v>26.652441226138198</v>
      </c>
      <c r="S163" s="40">
        <f t="shared" si="150"/>
        <v>0.59527316429435206</v>
      </c>
      <c r="T163" s="40">
        <f t="shared" si="151"/>
        <v>0.2027926009964931</v>
      </c>
      <c r="W163" s="10" t="str">
        <f t="shared" ref="W163:AB163" si="172">W18</f>
        <v>35 Business and public service associate professionals</v>
      </c>
      <c r="X163" s="11">
        <f t="shared" si="172"/>
        <v>21.083187673940976</v>
      </c>
      <c r="Y163" s="11">
        <f t="shared" si="172"/>
        <v>23.19322975518347</v>
      </c>
      <c r="Z163" s="11">
        <f t="shared" si="172"/>
        <v>23.574690302520935</v>
      </c>
      <c r="AA163" s="11">
        <f t="shared" si="172"/>
        <v>24.398400388803587</v>
      </c>
      <c r="AB163" s="11">
        <f t="shared" si="172"/>
        <v>27.133273717144924</v>
      </c>
      <c r="AD163" s="40">
        <f t="shared" si="153"/>
        <v>2.2590948650393239</v>
      </c>
      <c r="AE163" s="40">
        <f t="shared" si="154"/>
        <v>0.94165321947758951</v>
      </c>
    </row>
    <row r="164" spans="1:31" x14ac:dyDescent="0.2">
      <c r="A164" s="10" t="str">
        <f t="shared" si="142"/>
        <v>41 Administrative occupations</v>
      </c>
      <c r="B164" s="11">
        <f t="shared" si="142"/>
        <v>68.589257602043872</v>
      </c>
      <c r="C164" s="11">
        <f t="shared" si="146"/>
        <v>65.53998612569319</v>
      </c>
      <c r="D164" s="11">
        <f t="shared" si="146"/>
        <v>66.688446091991509</v>
      </c>
      <c r="E164" s="11">
        <f t="shared" si="146"/>
        <v>69.360499116925496</v>
      </c>
      <c r="F164" s="11">
        <f t="shared" si="146"/>
        <v>66.902944290042711</v>
      </c>
      <c r="H164" s="40">
        <f t="shared" si="147"/>
        <v>-0.56050749892380125</v>
      </c>
      <c r="I164" s="40">
        <f t="shared" si="148"/>
        <v>2.1410695579016092E-2</v>
      </c>
      <c r="L164" s="10" t="str">
        <f t="shared" ref="L164:Q164" si="173">L19</f>
        <v>41 Administrative occupations</v>
      </c>
      <c r="M164" s="11">
        <f t="shared" si="173"/>
        <v>18.053507548076173</v>
      </c>
      <c r="N164" s="11">
        <f t="shared" si="173"/>
        <v>16.046746407289863</v>
      </c>
      <c r="O164" s="11">
        <f t="shared" si="173"/>
        <v>18.924968566964157</v>
      </c>
      <c r="P164" s="11">
        <f t="shared" si="173"/>
        <v>20.371783818721386</v>
      </c>
      <c r="Q164" s="11">
        <f t="shared" si="173"/>
        <v>22.356920843880925</v>
      </c>
      <c r="S164" s="40">
        <f t="shared" si="150"/>
        <v>0.94730173640820148</v>
      </c>
      <c r="T164" s="40">
        <f t="shared" si="151"/>
        <v>1.1172200877387128</v>
      </c>
      <c r="W164" s="10" t="str">
        <f t="shared" ref="W164:AB164" si="174">W19</f>
        <v>41 Administrative occupations</v>
      </c>
      <c r="X164" s="11">
        <f t="shared" si="174"/>
        <v>50.535750053967654</v>
      </c>
      <c r="Y164" s="11">
        <f t="shared" si="174"/>
        <v>49.493239718403373</v>
      </c>
      <c r="Z164" s="11">
        <f t="shared" si="174"/>
        <v>47.763477525027341</v>
      </c>
      <c r="AA164" s="11">
        <f t="shared" si="174"/>
        <v>48.988715298204085</v>
      </c>
      <c r="AB164" s="11">
        <f t="shared" si="174"/>
        <v>44.546023446161861</v>
      </c>
      <c r="AD164" s="40">
        <f t="shared" si="153"/>
        <v>-1.1220520819343993</v>
      </c>
      <c r="AE164" s="40">
        <f t="shared" si="154"/>
        <v>-0.46384350431927235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19.401922393201925</v>
      </c>
      <c r="C165" s="11">
        <f t="shared" si="146"/>
        <v>17.772030077417512</v>
      </c>
      <c r="D165" s="11">
        <f t="shared" si="146"/>
        <v>17.095121737711242</v>
      </c>
      <c r="E165" s="11">
        <f t="shared" si="146"/>
        <v>15.861474647107746</v>
      </c>
      <c r="F165" s="11">
        <f t="shared" si="146"/>
        <v>11.164578741488784</v>
      </c>
      <c r="H165" s="40">
        <f t="shared" si="147"/>
        <v>-2.4998044023052057</v>
      </c>
      <c r="I165" s="40">
        <f t="shared" si="148"/>
        <v>-2.8003555710821137</v>
      </c>
      <c r="L165" s="10" t="str">
        <f t="shared" ref="L165:Q165" si="175">L20</f>
        <v>42 Secretarial and related occupations</v>
      </c>
      <c r="M165" s="11">
        <f t="shared" si="175"/>
        <v>1.1544296535525937</v>
      </c>
      <c r="N165" s="11">
        <f t="shared" si="175"/>
        <v>0.82364196572666137</v>
      </c>
      <c r="O165" s="11">
        <f t="shared" si="175"/>
        <v>0.81504922912500399</v>
      </c>
      <c r="P165" s="11">
        <f t="shared" si="175"/>
        <v>0.75380003418785624</v>
      </c>
      <c r="Q165" s="11">
        <f t="shared" si="175"/>
        <v>0.87517853027661052</v>
      </c>
      <c r="S165" s="40">
        <f>IF(O$151-M$151 &lt;&gt; 0,(EXP(LN(O165/M165)/(O$151-M$151))-1)*100,0)</f>
        <v>-6.7254261704499774</v>
      </c>
      <c r="T165" s="40">
        <f t="shared" si="151"/>
        <v>0.47565690561182095</v>
      </c>
      <c r="W165" s="10" t="str">
        <f t="shared" ref="W165:AB165" si="176">W20</f>
        <v>42 Secretarial and related occupations</v>
      </c>
      <c r="X165" s="11">
        <f t="shared" si="176"/>
        <v>18.247492739649338</v>
      </c>
      <c r="Y165" s="11">
        <f t="shared" si="176"/>
        <v>16.948388111690861</v>
      </c>
      <c r="Z165" s="11">
        <f t="shared" si="176"/>
        <v>16.280072508586251</v>
      </c>
      <c r="AA165" s="11">
        <f t="shared" si="176"/>
        <v>15.107674612919888</v>
      </c>
      <c r="AB165" s="11">
        <f t="shared" si="176"/>
        <v>10.28940021121217</v>
      </c>
      <c r="AD165" s="40">
        <f t="shared" si="153"/>
        <v>-2.2558831303497673</v>
      </c>
      <c r="AE165" s="40">
        <f t="shared" si="154"/>
        <v>-3.0125409174225237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14.462349259875163</v>
      </c>
      <c r="C166" s="11">
        <f t="shared" si="146"/>
        <v>14.454182878567803</v>
      </c>
      <c r="D166" s="11">
        <f t="shared" si="146"/>
        <v>8.4312586598213173</v>
      </c>
      <c r="E166" s="11">
        <f t="shared" si="146"/>
        <v>8.4616074443644482</v>
      </c>
      <c r="F166" s="11">
        <f t="shared" si="146"/>
        <v>9.5235913155864829</v>
      </c>
      <c r="H166" s="40">
        <f t="shared" si="147"/>
        <v>-10.230105757226472</v>
      </c>
      <c r="I166" s="40">
        <f t="shared" si="148"/>
        <v>0.81548006258855832</v>
      </c>
      <c r="L166" s="10" t="str">
        <f t="shared" ref="L166:Q166" si="177">L21</f>
        <v>51 Skilled agricultural and related trades</v>
      </c>
      <c r="M166" s="11">
        <f t="shared" si="177"/>
        <v>12.405814400457137</v>
      </c>
      <c r="N166" s="11">
        <f t="shared" si="177"/>
        <v>11.911632519266782</v>
      </c>
      <c r="O166" s="11">
        <f t="shared" si="177"/>
        <v>6.3707843126718045</v>
      </c>
      <c r="P166" s="11">
        <f t="shared" si="177"/>
        <v>6.3119631851883753</v>
      </c>
      <c r="Q166" s="11">
        <f t="shared" si="177"/>
        <v>6.9590070317733961</v>
      </c>
      <c r="S166" s="40">
        <f t="shared" si="150"/>
        <v>-12.478747429091674</v>
      </c>
      <c r="T166" s="40">
        <f t="shared" si="151"/>
        <v>0.5904979950594802</v>
      </c>
      <c r="W166" s="10" t="str">
        <f t="shared" ref="W166:AB166" si="178">W21</f>
        <v>51 Skilled agricultural and related trades</v>
      </c>
      <c r="X166" s="11">
        <f t="shared" si="178"/>
        <v>2.0565348594180346</v>
      </c>
      <c r="Y166" s="11">
        <f t="shared" si="178"/>
        <v>2.5425503593010523</v>
      </c>
      <c r="Z166" s="11">
        <f t="shared" si="178"/>
        <v>2.0604743471495102</v>
      </c>
      <c r="AA166" s="11">
        <f t="shared" si="178"/>
        <v>2.149644259176072</v>
      </c>
      <c r="AB166" s="11">
        <f t="shared" si="178"/>
        <v>2.5645842838130779</v>
      </c>
      <c r="AD166" s="40">
        <f t="shared" si="153"/>
        <v>3.8282576083337183E-2</v>
      </c>
      <c r="AE166" s="40">
        <f t="shared" si="154"/>
        <v>1.4697641600171396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30.3499569999728</v>
      </c>
      <c r="C167" s="11">
        <f t="shared" si="146"/>
        <v>28.364462153759945</v>
      </c>
      <c r="D167" s="11">
        <f t="shared" si="146"/>
        <v>24.612765483908664</v>
      </c>
      <c r="E167" s="11">
        <f t="shared" si="146"/>
        <v>24.949794298040096</v>
      </c>
      <c r="F167" s="11">
        <f t="shared" si="146"/>
        <v>23.901556369635262</v>
      </c>
      <c r="H167" s="40">
        <f t="shared" si="147"/>
        <v>-4.1040056545704307</v>
      </c>
      <c r="I167" s="40">
        <f t="shared" si="148"/>
        <v>-0.195286757255142</v>
      </c>
      <c r="L167" s="10" t="str">
        <f t="shared" ref="L167:Q167" si="179">L22</f>
        <v>52 Skilled metal, electrical and electronic trades</v>
      </c>
      <c r="M167" s="11">
        <f t="shared" si="179"/>
        <v>29.792845620860994</v>
      </c>
      <c r="N167" s="11">
        <f t="shared" si="179"/>
        <v>27.506410291174365</v>
      </c>
      <c r="O167" s="11">
        <f t="shared" si="179"/>
        <v>23.962053785694028</v>
      </c>
      <c r="P167" s="11">
        <f t="shared" si="179"/>
        <v>23.795512284206897</v>
      </c>
      <c r="Q167" s="11">
        <f t="shared" si="179"/>
        <v>22.51602479569716</v>
      </c>
      <c r="S167" s="40">
        <f t="shared" si="150"/>
        <v>-4.2624277037812579</v>
      </c>
      <c r="T167" s="40">
        <f t="shared" si="151"/>
        <v>-0.41410167788951124</v>
      </c>
      <c r="W167" s="10" t="str">
        <f t="shared" ref="W167:AB167" si="180">W22</f>
        <v>52 Skilled metal, electrical and electronic trades</v>
      </c>
      <c r="X167" s="11">
        <f t="shared" si="180"/>
        <v>0.55711137911178965</v>
      </c>
      <c r="Y167" s="11">
        <f t="shared" si="180"/>
        <v>0.85805186258555866</v>
      </c>
      <c r="Z167" s="11">
        <f t="shared" si="180"/>
        <v>0.65071169821466091</v>
      </c>
      <c r="AA167" s="11">
        <f t="shared" si="180"/>
        <v>1.1542820138332004</v>
      </c>
      <c r="AB167" s="11">
        <f t="shared" si="180"/>
        <v>1.3855315739381024</v>
      </c>
      <c r="AD167" s="40">
        <f t="shared" si="153"/>
        <v>3.1547704708198232</v>
      </c>
      <c r="AE167" s="40">
        <f t="shared" si="154"/>
        <v>5.1675736193271593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24.584987880672053</v>
      </c>
      <c r="C168" s="11">
        <f t="shared" si="146"/>
        <v>20.296231427920073</v>
      </c>
      <c r="D168" s="11">
        <f t="shared" si="146"/>
        <v>19.410769590952587</v>
      </c>
      <c r="E168" s="11">
        <f t="shared" si="146"/>
        <v>19.525251545374381</v>
      </c>
      <c r="F168" s="11">
        <f t="shared" si="146"/>
        <v>17.310269477167427</v>
      </c>
      <c r="H168" s="40">
        <f t="shared" si="147"/>
        <v>-4.6162151840081878</v>
      </c>
      <c r="I168" s="40">
        <f t="shared" si="148"/>
        <v>-0.76061331019278144</v>
      </c>
      <c r="L168" s="10" t="str">
        <f t="shared" ref="L168:Q168" si="181">L23</f>
        <v>53 Skilled construction and building trades</v>
      </c>
      <c r="M168" s="11">
        <f t="shared" si="181"/>
        <v>24.293502752186278</v>
      </c>
      <c r="N168" s="11">
        <f t="shared" si="181"/>
        <v>19.90298218393594</v>
      </c>
      <c r="O168" s="11">
        <f t="shared" si="181"/>
        <v>18.895943475555494</v>
      </c>
      <c r="P168" s="11">
        <f t="shared" si="181"/>
        <v>19.18628898559659</v>
      </c>
      <c r="Q168" s="11">
        <f t="shared" si="181"/>
        <v>16.911993714474821</v>
      </c>
      <c r="S168" s="40">
        <f t="shared" si="150"/>
        <v>-4.9010572750674548</v>
      </c>
      <c r="T168" s="40">
        <f t="shared" si="151"/>
        <v>-0.73676720272511931</v>
      </c>
      <c r="W168" s="10" t="str">
        <f t="shared" ref="W168:AB168" si="182">W23</f>
        <v>53 Skilled construction and building trades</v>
      </c>
      <c r="X168" s="11">
        <f t="shared" si="182"/>
        <v>0.29148512848574148</v>
      </c>
      <c r="Y168" s="11">
        <f t="shared" si="182"/>
        <v>0.39324924398416877</v>
      </c>
      <c r="Z168" s="11">
        <f t="shared" si="182"/>
        <v>0.5148261153970729</v>
      </c>
      <c r="AA168" s="11">
        <f t="shared" si="182"/>
        <v>0.3389625597777941</v>
      </c>
      <c r="AB168" s="11">
        <f t="shared" si="182"/>
        <v>0.39827576269261727</v>
      </c>
      <c r="AD168" s="40">
        <f t="shared" si="153"/>
        <v>12.049218903585611</v>
      </c>
      <c r="AE168" s="40">
        <f t="shared" si="154"/>
        <v>-1.6966720605594787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20.305947675281526</v>
      </c>
      <c r="C169" s="11">
        <f t="shared" si="146"/>
        <v>17.25710184534211</v>
      </c>
      <c r="D169" s="11">
        <f t="shared" si="146"/>
        <v>16.576134025436914</v>
      </c>
      <c r="E169" s="11">
        <f t="shared" si="146"/>
        <v>17.819764507165228</v>
      </c>
      <c r="F169" s="11">
        <f t="shared" si="146"/>
        <v>18.285544109381902</v>
      </c>
      <c r="H169" s="40">
        <f t="shared" si="147"/>
        <v>-3.9777236476702393</v>
      </c>
      <c r="I169" s="40">
        <f t="shared" si="148"/>
        <v>0.6564576781908249</v>
      </c>
      <c r="L169" s="10" t="str">
        <f t="shared" ref="L169:Q169" si="183">L24</f>
        <v>54 Textiles, printing and other skilled trades</v>
      </c>
      <c r="M169" s="11">
        <f t="shared" si="183"/>
        <v>12.96530359088138</v>
      </c>
      <c r="N169" s="11">
        <f t="shared" si="183"/>
        <v>10.437674004846171</v>
      </c>
      <c r="O169" s="11">
        <f t="shared" si="183"/>
        <v>9.5637071098990081</v>
      </c>
      <c r="P169" s="11">
        <f t="shared" si="183"/>
        <v>10.492209604203767</v>
      </c>
      <c r="Q169" s="11">
        <f t="shared" si="183"/>
        <v>10.611048994673249</v>
      </c>
      <c r="S169" s="40">
        <f t="shared" si="150"/>
        <v>-5.9045301099938889</v>
      </c>
      <c r="T169" s="40">
        <f t="shared" si="151"/>
        <v>0.69520803787335161</v>
      </c>
      <c r="W169" s="10" t="str">
        <f t="shared" ref="W169:AB169" si="184">W24</f>
        <v>54 Textiles, printing and other skilled trades</v>
      </c>
      <c r="X169" s="11">
        <f t="shared" si="184"/>
        <v>7.3406440844001581</v>
      </c>
      <c r="Y169" s="11">
        <f t="shared" si="184"/>
        <v>6.8194278404959165</v>
      </c>
      <c r="Z169" s="11">
        <f t="shared" si="184"/>
        <v>7.012426915537918</v>
      </c>
      <c r="AA169" s="11">
        <f t="shared" si="184"/>
        <v>7.3275549029614515</v>
      </c>
      <c r="AB169" s="11">
        <f t="shared" si="184"/>
        <v>7.6744951147086491</v>
      </c>
      <c r="AD169" s="40">
        <f t="shared" si="153"/>
        <v>-0.91068273449914638</v>
      </c>
      <c r="AE169" s="40">
        <f t="shared" si="154"/>
        <v>0.60327011837659761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57.585262299123023</v>
      </c>
      <c r="C170" s="11">
        <f t="shared" si="146"/>
        <v>60.922097086766648</v>
      </c>
      <c r="D170" s="11">
        <f t="shared" si="146"/>
        <v>58.624701268433874</v>
      </c>
      <c r="E170" s="11">
        <f t="shared" si="146"/>
        <v>61.445103699455053</v>
      </c>
      <c r="F170" s="11">
        <f t="shared" si="146"/>
        <v>68.043505699373128</v>
      </c>
      <c r="H170" s="40">
        <f t="shared" si="147"/>
        <v>0.35843000989608242</v>
      </c>
      <c r="I170" s="40">
        <f t="shared" si="148"/>
        <v>0.99822373789808516</v>
      </c>
      <c r="L170" s="10" t="str">
        <f t="shared" ref="L170:Q170" si="185">L25</f>
        <v>61 Caring personal service occupations</v>
      </c>
      <c r="M170" s="11">
        <f t="shared" si="185"/>
        <v>9.1972693816767741</v>
      </c>
      <c r="N170" s="11">
        <f t="shared" si="185"/>
        <v>8.676183304641766</v>
      </c>
      <c r="O170" s="11">
        <f t="shared" si="185"/>
        <v>8.2244650303791538</v>
      </c>
      <c r="P170" s="11">
        <f t="shared" si="185"/>
        <v>10.011196501475974</v>
      </c>
      <c r="Q170" s="11">
        <f t="shared" si="185"/>
        <v>11.982584000362021</v>
      </c>
      <c r="S170" s="40">
        <f t="shared" si="150"/>
        <v>-2.2110573526353372</v>
      </c>
      <c r="T170" s="40">
        <f t="shared" si="151"/>
        <v>2.5406788452910778</v>
      </c>
      <c r="W170" s="10" t="str">
        <f t="shared" ref="W170:AB170" si="186">W25</f>
        <v>61 Caring personal service occupations</v>
      </c>
      <c r="X170" s="11">
        <f t="shared" si="186"/>
        <v>48.38799291744624</v>
      </c>
      <c r="Y170" s="11">
        <f t="shared" si="186"/>
        <v>52.245913782124873</v>
      </c>
      <c r="Z170" s="11">
        <f t="shared" si="186"/>
        <v>50.400236238054717</v>
      </c>
      <c r="AA170" s="11">
        <f t="shared" si="186"/>
        <v>51.433907197979075</v>
      </c>
      <c r="AB170" s="11">
        <f t="shared" si="186"/>
        <v>56.060921699011153</v>
      </c>
      <c r="AD170" s="40">
        <f t="shared" si="153"/>
        <v>0.81821240203232559</v>
      </c>
      <c r="AE170" s="40">
        <f t="shared" si="154"/>
        <v>0.71214460527644352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16.77269280396434</v>
      </c>
      <c r="C171" s="11">
        <f t="shared" si="146"/>
        <v>17.584003561457173</v>
      </c>
      <c r="D171" s="11">
        <f t="shared" si="146"/>
        <v>17.311778511461338</v>
      </c>
      <c r="E171" s="11">
        <f t="shared" si="146"/>
        <v>16.600725044372165</v>
      </c>
      <c r="F171" s="11">
        <f t="shared" si="146"/>
        <v>16.674592911316481</v>
      </c>
      <c r="H171" s="40">
        <f t="shared" si="147"/>
        <v>0.63470523135240597</v>
      </c>
      <c r="I171" s="40">
        <f t="shared" si="148"/>
        <v>-0.24969394651346288</v>
      </c>
      <c r="L171" s="10" t="str">
        <f t="shared" ref="L171:Q171" si="187">L26</f>
        <v>62 Leisure, travel and related personal service occupations</v>
      </c>
      <c r="M171" s="11">
        <f t="shared" si="187"/>
        <v>4.6255717955703695</v>
      </c>
      <c r="N171" s="11">
        <f t="shared" si="187"/>
        <v>4.9794027331340542</v>
      </c>
      <c r="O171" s="11">
        <f t="shared" si="187"/>
        <v>4.6289282297530079</v>
      </c>
      <c r="P171" s="11">
        <f t="shared" si="187"/>
        <v>4.5898429261429294</v>
      </c>
      <c r="Q171" s="11">
        <f t="shared" si="187"/>
        <v>4.9700543384640499</v>
      </c>
      <c r="S171" s="40">
        <f t="shared" si="150"/>
        <v>1.450830534595049E-2</v>
      </c>
      <c r="T171" s="40">
        <f t="shared" si="151"/>
        <v>0.47516143456314275</v>
      </c>
      <c r="W171" s="10" t="str">
        <f t="shared" ref="W171:AB171" si="188">W26</f>
        <v>62 Leisure, travel and related personal service occupations</v>
      </c>
      <c r="X171" s="11">
        <f t="shared" si="188"/>
        <v>12.147121008393968</v>
      </c>
      <c r="Y171" s="11">
        <f t="shared" si="188"/>
        <v>12.604600828323122</v>
      </c>
      <c r="Z171" s="11">
        <f t="shared" si="188"/>
        <v>12.682850281708328</v>
      </c>
      <c r="AA171" s="11">
        <f t="shared" si="188"/>
        <v>12.010882118229237</v>
      </c>
      <c r="AB171" s="11">
        <f t="shared" si="188"/>
        <v>11.704538572852437</v>
      </c>
      <c r="AD171" s="40">
        <f t="shared" si="153"/>
        <v>0.86690649187823876</v>
      </c>
      <c r="AE171" s="40">
        <f t="shared" si="154"/>
        <v>-0.53373077268297209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0.90268523226398723</v>
      </c>
      <c r="C172" s="11">
        <f t="shared" si="146"/>
        <v>0.76161144225949029</v>
      </c>
      <c r="D172" s="11">
        <f t="shared" si="146"/>
        <v>0.93205778373703996</v>
      </c>
      <c r="E172" s="11">
        <f t="shared" si="146"/>
        <v>0.73704995325844025</v>
      </c>
      <c r="F172" s="11">
        <f t="shared" si="146"/>
        <v>0.80075935464973091</v>
      </c>
      <c r="H172" s="40">
        <f t="shared" si="147"/>
        <v>0.64247305726763404</v>
      </c>
      <c r="I172" s="40">
        <f t="shared" si="148"/>
        <v>-1.0071231494558908</v>
      </c>
      <c r="L172" s="10" t="str">
        <f t="shared" ref="L172:Q172" si="189">L27</f>
        <v>63 Community and civil enforcement occupations</v>
      </c>
      <c r="M172" s="11">
        <f t="shared" si="189"/>
        <v>0.66018140855692731</v>
      </c>
      <c r="N172" s="11">
        <f t="shared" si="189"/>
        <v>0.46516562301236442</v>
      </c>
      <c r="O172" s="11">
        <f t="shared" si="189"/>
        <v>0.68565071836245484</v>
      </c>
      <c r="P172" s="11">
        <f t="shared" si="189"/>
        <v>0.37954067090815152</v>
      </c>
      <c r="Q172" s="11">
        <f t="shared" si="189"/>
        <v>0.43293067677169411</v>
      </c>
      <c r="S172" s="40">
        <f t="shared" si="150"/>
        <v>0.75994669738941312</v>
      </c>
      <c r="T172" s="40">
        <f t="shared" si="151"/>
        <v>-3.0187684182131469</v>
      </c>
      <c r="W172" s="10" t="str">
        <f t="shared" ref="W172:AB172" si="190">W27</f>
        <v>63 Community and civil enforcement occupations</v>
      </c>
      <c r="X172" s="11">
        <f t="shared" si="190"/>
        <v>0.24250382370705975</v>
      </c>
      <c r="Y172" s="11">
        <f t="shared" si="190"/>
        <v>0.29644581924712665</v>
      </c>
      <c r="Z172" s="11">
        <f t="shared" si="190"/>
        <v>0.24640706537458454</v>
      </c>
      <c r="AA172" s="11">
        <f t="shared" si="190"/>
        <v>0.35750928235028984</v>
      </c>
      <c r="AB172" s="11">
        <f t="shared" si="190"/>
        <v>0.3678286778780368</v>
      </c>
      <c r="AD172" s="40">
        <f t="shared" si="153"/>
        <v>0.31985901153710472</v>
      </c>
      <c r="AE172" s="40">
        <f t="shared" si="154"/>
        <v>2.7068702481627627</v>
      </c>
    </row>
    <row r="173" spans="1:31" x14ac:dyDescent="0.2">
      <c r="A173" s="10" t="str">
        <f t="shared" si="142"/>
        <v>71 Sales occupations</v>
      </c>
      <c r="B173" s="11">
        <f t="shared" si="142"/>
        <v>56.882918077688686</v>
      </c>
      <c r="C173" s="11">
        <f t="shared" si="146"/>
        <v>48.911590324215467</v>
      </c>
      <c r="D173" s="11">
        <f t="shared" si="146"/>
        <v>48.401039720675755</v>
      </c>
      <c r="E173" s="11">
        <f t="shared" si="146"/>
        <v>47.888515357701984</v>
      </c>
      <c r="F173" s="11">
        <f t="shared" si="146"/>
        <v>46.333215119082354</v>
      </c>
      <c r="H173" s="40">
        <f t="shared" si="147"/>
        <v>-3.1778851148451692</v>
      </c>
      <c r="I173" s="40">
        <f t="shared" si="148"/>
        <v>-0.29065811733421931</v>
      </c>
      <c r="L173" s="10" t="str">
        <f t="shared" ref="L173:Q173" si="191">L28</f>
        <v>71 Sales occupations</v>
      </c>
      <c r="M173" s="11">
        <f t="shared" si="191"/>
        <v>23.215377792568859</v>
      </c>
      <c r="N173" s="11">
        <f t="shared" si="191"/>
        <v>20.409265612926436</v>
      </c>
      <c r="O173" s="11">
        <f t="shared" si="191"/>
        <v>20.45432193554975</v>
      </c>
      <c r="P173" s="11">
        <f t="shared" si="191"/>
        <v>20.551594577082184</v>
      </c>
      <c r="Q173" s="11">
        <f t="shared" si="191"/>
        <v>20.492756406445054</v>
      </c>
      <c r="S173" s="40">
        <f t="shared" si="150"/>
        <v>-2.5006172375468649</v>
      </c>
      <c r="T173" s="40">
        <f t="shared" si="151"/>
        <v>1.2515956012948415E-2</v>
      </c>
      <c r="W173" s="10" t="str">
        <f t="shared" ref="W173:AB173" si="192">W28</f>
        <v>71 Sales occupations</v>
      </c>
      <c r="X173" s="11">
        <f t="shared" si="192"/>
        <v>33.667540285119863</v>
      </c>
      <c r="Y173" s="11">
        <f t="shared" si="192"/>
        <v>28.502324711289017</v>
      </c>
      <c r="Z173" s="11">
        <f t="shared" si="192"/>
        <v>27.946717785126001</v>
      </c>
      <c r="AA173" s="11">
        <f t="shared" si="192"/>
        <v>27.336920780619778</v>
      </c>
      <c r="AB173" s="11">
        <f t="shared" si="192"/>
        <v>25.840458712637329</v>
      </c>
      <c r="AD173" s="40">
        <f t="shared" si="153"/>
        <v>-3.6561750704462326</v>
      </c>
      <c r="AE173" s="40">
        <f t="shared" si="154"/>
        <v>-0.52102679051365675</v>
      </c>
    </row>
    <row r="174" spans="1:31" x14ac:dyDescent="0.2">
      <c r="A174" s="10" t="str">
        <f t="shared" si="142"/>
        <v>72 Customer service occupations</v>
      </c>
      <c r="B174" s="11">
        <f t="shared" si="142"/>
        <v>11.552996127248054</v>
      </c>
      <c r="C174" s="11">
        <f t="shared" si="146"/>
        <v>12.180692203703872</v>
      </c>
      <c r="D174" s="11">
        <f t="shared" si="146"/>
        <v>12.237190834074667</v>
      </c>
      <c r="E174" s="11">
        <f t="shared" si="146"/>
        <v>13.638602136780978</v>
      </c>
      <c r="F174" s="11">
        <f t="shared" si="146"/>
        <v>15.215417332733802</v>
      </c>
      <c r="H174" s="40">
        <f t="shared" si="147"/>
        <v>1.1573447137331883</v>
      </c>
      <c r="I174" s="40">
        <f t="shared" si="148"/>
        <v>1.4627920554520113</v>
      </c>
      <c r="L174" s="10" t="str">
        <f t="shared" ref="L174:Q174" si="193">L29</f>
        <v>72 Customer service occupations</v>
      </c>
      <c r="M174" s="11">
        <f t="shared" si="193"/>
        <v>3.9753693255969309</v>
      </c>
      <c r="N174" s="11">
        <f t="shared" si="193"/>
        <v>3.4984444473738914</v>
      </c>
      <c r="O174" s="11">
        <f t="shared" si="193"/>
        <v>4.1281076618729511</v>
      </c>
      <c r="P174" s="11">
        <f t="shared" si="193"/>
        <v>5.1737192675960868</v>
      </c>
      <c r="Q174" s="11">
        <f t="shared" si="193"/>
        <v>6.010933043202618</v>
      </c>
      <c r="S174" s="40">
        <f t="shared" si="150"/>
        <v>0.75687901434036142</v>
      </c>
      <c r="T174" s="40">
        <f t="shared" si="151"/>
        <v>2.5367131037176138</v>
      </c>
      <c r="W174" s="10" t="str">
        <f t="shared" ref="W174:AB174" si="194">W29</f>
        <v>72 Customer service occupations</v>
      </c>
      <c r="X174" s="11">
        <f t="shared" si="194"/>
        <v>7.5776268016511263</v>
      </c>
      <c r="Y174" s="11">
        <f t="shared" si="194"/>
        <v>8.6822477563299785</v>
      </c>
      <c r="Z174" s="11">
        <f t="shared" si="194"/>
        <v>8.1090831722017267</v>
      </c>
      <c r="AA174" s="11">
        <f t="shared" si="194"/>
        <v>8.4648828691848816</v>
      </c>
      <c r="AB174" s="11">
        <f t="shared" si="194"/>
        <v>9.2044842895311785</v>
      </c>
      <c r="AD174" s="40">
        <f t="shared" si="153"/>
        <v>1.3649261910449351</v>
      </c>
      <c r="AE174" s="40">
        <f>IF(AB$151-Z$151 &lt;&gt; 0,(EXP(LN(AB174/Z174)/(AB$151-Z$151))-1)*100,0)</f>
        <v>0.8482842146164904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22.558256544275604</v>
      </c>
      <c r="C175" s="11">
        <f t="shared" si="146"/>
        <v>21.462708953475662</v>
      </c>
      <c r="D175" s="11">
        <f t="shared" si="146"/>
        <v>18.922699114250335</v>
      </c>
      <c r="E175" s="11">
        <f t="shared" si="146"/>
        <v>20.486636959976835</v>
      </c>
      <c r="F175" s="11">
        <f t="shared" si="146"/>
        <v>19.417434712808348</v>
      </c>
      <c r="H175" s="40">
        <f t="shared" si="147"/>
        <v>-3.4537276168027042</v>
      </c>
      <c r="I175" s="40">
        <f t="shared" si="148"/>
        <v>0.17220908486605957</v>
      </c>
      <c r="L175" s="10" t="str">
        <f t="shared" ref="L175:Q175" si="195">L30</f>
        <v>81 Process, plant and machine operatives</v>
      </c>
      <c r="M175" s="11">
        <f t="shared" si="195"/>
        <v>17.626345617059357</v>
      </c>
      <c r="N175" s="11">
        <f t="shared" si="195"/>
        <v>16.320374725201482</v>
      </c>
      <c r="O175" s="11">
        <f t="shared" si="195"/>
        <v>14.678643283280362</v>
      </c>
      <c r="P175" s="11">
        <f t="shared" si="195"/>
        <v>15.187987404202728</v>
      </c>
      <c r="Q175" s="11">
        <f t="shared" si="195"/>
        <v>14.417205683586436</v>
      </c>
      <c r="S175" s="40">
        <f t="shared" si="150"/>
        <v>-3.5938527900093997</v>
      </c>
      <c r="T175" s="40">
        <f t="shared" si="151"/>
        <v>-0.11973670535152525</v>
      </c>
      <c r="W175" s="10" t="str">
        <f t="shared" ref="W175:AB175" si="196">W30</f>
        <v>81 Process, plant and machine operatives</v>
      </c>
      <c r="X175" s="11">
        <f t="shared" si="196"/>
        <v>4.9319109272162667</v>
      </c>
      <c r="Y175" s="11">
        <f t="shared" si="196"/>
        <v>5.1423342282741311</v>
      </c>
      <c r="Z175" s="11">
        <f t="shared" si="196"/>
        <v>4.2440558309699652</v>
      </c>
      <c r="AA175" s="11">
        <f t="shared" si="196"/>
        <v>5.2986495557740909</v>
      </c>
      <c r="AB175" s="11">
        <f t="shared" si="196"/>
        <v>5.0002290292219378</v>
      </c>
      <c r="AD175" s="40">
        <f t="shared" si="153"/>
        <v>-2.9594670988397631</v>
      </c>
      <c r="AE175" s="40">
        <f t="shared" si="154"/>
        <v>1.0990917265209399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30.446825473996558</v>
      </c>
      <c r="C176" s="11">
        <f t="shared" si="146"/>
        <v>31.905915299256353</v>
      </c>
      <c r="D176" s="11">
        <f t="shared" si="146"/>
        <v>28.406854178157861</v>
      </c>
      <c r="E176" s="11">
        <f t="shared" si="146"/>
        <v>29.684568383887431</v>
      </c>
      <c r="F176" s="11">
        <f t="shared" si="146"/>
        <v>29.884004836644888</v>
      </c>
      <c r="H176" s="40">
        <f t="shared" si="147"/>
        <v>-1.377450614079867</v>
      </c>
      <c r="I176" s="40">
        <f t="shared" si="148"/>
        <v>0.33852451510170134</v>
      </c>
      <c r="L176" s="10" t="str">
        <f t="shared" ref="L176:Q176" si="197">L31</f>
        <v>82 Transport and mobile machine drivers and operatives</v>
      </c>
      <c r="M176" s="11">
        <f t="shared" si="197"/>
        <v>27.992670432187801</v>
      </c>
      <c r="N176" s="11">
        <f t="shared" si="197"/>
        <v>29.525311348239534</v>
      </c>
      <c r="O176" s="11">
        <f t="shared" si="197"/>
        <v>26.09382141414812</v>
      </c>
      <c r="P176" s="11">
        <f t="shared" si="197"/>
        <v>26.599110758684382</v>
      </c>
      <c r="Q176" s="11">
        <f t="shared" si="197"/>
        <v>26.39989398093385</v>
      </c>
      <c r="S176" s="40">
        <f t="shared" si="150"/>
        <v>-1.3950605063970389</v>
      </c>
      <c r="T176" s="40">
        <f t="shared" si="151"/>
        <v>7.7773130250480271E-2</v>
      </c>
      <c r="W176" s="10" t="str">
        <f t="shared" ref="W176:AB176" si="198">W31</f>
        <v>82 Transport and mobile machine drivers and operatives</v>
      </c>
      <c r="X176" s="11">
        <f t="shared" si="198"/>
        <v>2.4541550418087112</v>
      </c>
      <c r="Y176" s="11">
        <f t="shared" si="198"/>
        <v>2.3806039510168242</v>
      </c>
      <c r="Z176" s="11">
        <f t="shared" si="198"/>
        <v>2.3130327640097526</v>
      </c>
      <c r="AA176" s="11">
        <f t="shared" si="198"/>
        <v>3.0854576252030537</v>
      </c>
      <c r="AB176" s="11">
        <f t="shared" si="198"/>
        <v>3.4841108557110205</v>
      </c>
      <c r="AD176" s="40">
        <f t="shared" si="153"/>
        <v>-1.1774723962602041</v>
      </c>
      <c r="AE176" s="40">
        <f t="shared" si="154"/>
        <v>2.7686564209367992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15.626923215537603</v>
      </c>
      <c r="C177" s="11">
        <f t="shared" si="146"/>
        <v>12.832670141286133</v>
      </c>
      <c r="D177" s="11">
        <f t="shared" si="146"/>
        <v>11.449537707945904</v>
      </c>
      <c r="E177" s="11">
        <f t="shared" si="146"/>
        <v>20.598064478245028</v>
      </c>
      <c r="F177" s="11">
        <f t="shared" si="146"/>
        <v>23.758253871491885</v>
      </c>
      <c r="H177" s="40">
        <f t="shared" si="147"/>
        <v>-6.0313701016216132</v>
      </c>
      <c r="I177" s="40">
        <f t="shared" si="148"/>
        <v>4.986898110128779</v>
      </c>
      <c r="L177" s="10" t="str">
        <f t="shared" ref="L177:Q178" si="199">L32</f>
        <v>91 Elementary trades and related occupations</v>
      </c>
      <c r="M177" s="11">
        <f t="shared" si="199"/>
        <v>12.230526510686504</v>
      </c>
      <c r="N177" s="11">
        <f t="shared" si="199"/>
        <v>9.7954027891387891</v>
      </c>
      <c r="O177" s="11">
        <f t="shared" si="199"/>
        <v>9.1155579886763132</v>
      </c>
      <c r="P177" s="11">
        <f t="shared" si="199"/>
        <v>12.578080607907845</v>
      </c>
      <c r="Q177" s="11">
        <f t="shared" si="199"/>
        <v>13.965604842474736</v>
      </c>
      <c r="S177" s="40">
        <f t="shared" si="150"/>
        <v>-5.7095689840269914</v>
      </c>
      <c r="T177" s="40">
        <f t="shared" si="151"/>
        <v>2.8849299182895694</v>
      </c>
      <c r="W177" s="10" t="str">
        <f t="shared" ref="W177:AB178" si="200">W32</f>
        <v>91 Elementary trades and related occupations</v>
      </c>
      <c r="X177" s="11">
        <f t="shared" si="200"/>
        <v>3.396396704851095</v>
      </c>
      <c r="Y177" s="11">
        <f t="shared" si="200"/>
        <v>3.0372673521473406</v>
      </c>
      <c r="Z177" s="11">
        <f t="shared" si="200"/>
        <v>2.333979719269585</v>
      </c>
      <c r="AA177" s="11">
        <f t="shared" si="200"/>
        <v>8.0199838703372013</v>
      </c>
      <c r="AB177" s="11">
        <f t="shared" si="200"/>
        <v>9.7926490290171717</v>
      </c>
      <c r="AD177" s="40">
        <f t="shared" si="153"/>
        <v>-7.2282533243149487</v>
      </c>
      <c r="AE177" s="40">
        <f t="shared" si="154"/>
        <v>10.032304141507975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87.098447080510624</v>
      </c>
      <c r="C178" s="11">
        <f t="shared" si="146"/>
        <v>84.180937032359608</v>
      </c>
      <c r="D178" s="11">
        <f t="shared" si="146"/>
        <v>77.646347781032446</v>
      </c>
      <c r="E178" s="11">
        <f t="shared" si="146"/>
        <v>70.371909365698244</v>
      </c>
      <c r="F178" s="11">
        <f t="shared" si="146"/>
        <v>64.081578100953578</v>
      </c>
      <c r="H178" s="40">
        <f>IF(D$151-B$151 &lt;&gt; 0,(EXP(LN(D178/B178)/(D$151-B$151))-1)*100,0)</f>
        <v>-2.2712994532235742</v>
      </c>
      <c r="I178" s="40">
        <f t="shared" ref="I178" si="201">IF(F$151-D$151 &lt;&gt; 0,(EXP(LN(F178/D178)/(F$151-D$151))-1)*100,0)</f>
        <v>-1.2718927619711384</v>
      </c>
      <c r="L178" s="10" t="str">
        <f t="shared" si="199"/>
        <v>92 Elementary administration and service occupations</v>
      </c>
      <c r="M178" s="11">
        <f t="shared" si="199"/>
        <v>41.338631244679412</v>
      </c>
      <c r="N178" s="11">
        <f t="shared" si="199"/>
        <v>37.2226823106624</v>
      </c>
      <c r="O178" s="11">
        <f t="shared" si="199"/>
        <v>35.706222069874997</v>
      </c>
      <c r="P178" s="11">
        <f t="shared" si="199"/>
        <v>34.5122166030282</v>
      </c>
      <c r="Q178" s="11">
        <f t="shared" si="199"/>
        <v>31.672554921847841</v>
      </c>
      <c r="S178" s="40">
        <f t="shared" ref="S178" si="202">IF(O$151-M$151 &lt;&gt; 0,(EXP(LN(O178/M178)/(O$151-M$151))-1)*100,0)</f>
        <v>-2.886957220582298</v>
      </c>
      <c r="T178" s="40">
        <f t="shared" ref="T178" si="203">IF(Q$151-O$151 &lt;&gt; 0,(EXP(LN(Q178/O178)/(Q$151-O$151))-1)*100,0)</f>
        <v>-0.79597805461952831</v>
      </c>
      <c r="W178" s="10" t="str">
        <f t="shared" si="200"/>
        <v>92 Elementary administration and service occupations</v>
      </c>
      <c r="X178" s="11">
        <f t="shared" si="200"/>
        <v>45.759815835831269</v>
      </c>
      <c r="Y178" s="11">
        <f t="shared" si="200"/>
        <v>46.958254721697145</v>
      </c>
      <c r="Z178" s="11">
        <f t="shared" si="200"/>
        <v>41.940125711157393</v>
      </c>
      <c r="AA178" s="11">
        <f t="shared" si="200"/>
        <v>35.859692762670029</v>
      </c>
      <c r="AB178" s="11">
        <f t="shared" si="200"/>
        <v>32.409023179105731</v>
      </c>
      <c r="AD178" s="40">
        <f t="shared" ref="AD178" si="204">IF(Z$151-X$151 &lt;&gt; 0,(EXP(LN(Z178/X178)/(Z$151-X$151))-1)*100,0)</f>
        <v>-1.7281590231173705</v>
      </c>
      <c r="AE178" s="40">
        <f t="shared" ref="AE178" si="205">IF(AB$151-Z$151 &lt;&gt; 0,(EXP(LN(AB178/Z178)/(AB$151-Z$151))-1)*100,0)</f>
        <v>-1.7040221121626176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794.68300000000033</v>
      </c>
      <c r="C180" s="34">
        <f t="shared" si="206"/>
        <v>802.09799999999962</v>
      </c>
      <c r="D180" s="34">
        <f t="shared" si="206"/>
        <v>788.61200000000031</v>
      </c>
      <c r="E180" s="34">
        <f t="shared" si="206"/>
        <v>813.53399999999976</v>
      </c>
      <c r="F180" s="34">
        <f t="shared" si="206"/>
        <v>848.76</v>
      </c>
      <c r="H180" s="43">
        <f>IF(D$151-B$151 &lt;&gt; 0,(EXP(LN(D180/B180)/(D$151-B$151))-1)*100,0)</f>
        <v>-0.15325953403276804</v>
      </c>
      <c r="I180" s="43">
        <f t="shared" si="148"/>
        <v>0.49121601391242109</v>
      </c>
      <c r="L180" s="231" t="str">
        <f t="shared" ref="L180:Q180" si="207">L35</f>
        <v>All occupations</v>
      </c>
      <c r="M180" s="34">
        <f t="shared" si="207"/>
        <v>422.35652639894874</v>
      </c>
      <c r="N180" s="34">
        <f t="shared" si="207"/>
        <v>408.89857102711943</v>
      </c>
      <c r="O180" s="34">
        <f t="shared" si="207"/>
        <v>399.466186662822</v>
      </c>
      <c r="P180" s="34">
        <f t="shared" si="207"/>
        <v>411.8306353820505</v>
      </c>
      <c r="Q180" s="34">
        <f t="shared" si="207"/>
        <v>427.08291437455682</v>
      </c>
      <c r="S180" s="43">
        <f t="shared" ref="S180" si="208">IF(O$151-M$151 &lt;&gt; 0,(EXP(LN(O180/M180)/(O$151-M$151))-1)*100,0)</f>
        <v>-1.10822709654953</v>
      </c>
      <c r="T180" s="43">
        <f t="shared" ref="T180" si="209">IF(Q$151-O$151 &lt;&gt; 0,(EXP(LN(Q180/O180)/(Q$151-O$151))-1)*100,0)</f>
        <v>0.44665488095860795</v>
      </c>
      <c r="W180" s="231" t="str">
        <f t="shared" ref="W180:AB180" si="210">W35</f>
        <v>All occupations</v>
      </c>
      <c r="X180" s="34">
        <f t="shared" si="210"/>
        <v>372.32647360105165</v>
      </c>
      <c r="Y180" s="34">
        <f t="shared" si="210"/>
        <v>393.1994289728803</v>
      </c>
      <c r="Z180" s="34">
        <f t="shared" si="210"/>
        <v>389.14581333717814</v>
      </c>
      <c r="AA180" s="34">
        <f t="shared" si="210"/>
        <v>401.70336461794915</v>
      </c>
      <c r="AB180" s="34">
        <f t="shared" si="210"/>
        <v>421.67708562544351</v>
      </c>
      <c r="AD180" s="43">
        <f t="shared" ref="AD180" si="211">IF(Z$151-X$151 &lt;&gt; 0,(EXP(LN(Z180/X180)/(Z$151-X$151))-1)*100,0)</f>
        <v>0.88757637096281705</v>
      </c>
      <c r="AE180" s="43">
        <f t="shared" ref="AE180" si="212">IF(AB$151-Z$151 &lt;&gt; 0,(EXP(LN(AB180/Z180)/(AB$151-Z$151))-1)*100,0)</f>
        <v>0.53667299991104755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 xml:space="preserve">Occupation Table 3  Employment Change by Occupation in Occupation Group (SOC 2020), 2015-2035, Norfolk and Suffolk 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80.143307560896233</v>
      </c>
      <c r="C7" s="31">
        <f>'Occ T1'!C8</f>
        <v>87.205948059551616</v>
      </c>
      <c r="D7" s="31">
        <f>'Occ T1'!D8</f>
        <v>88.622868118513523</v>
      </c>
      <c r="E7" s="31">
        <f>'Occ T1'!E8</f>
        <v>84.719606710294585</v>
      </c>
      <c r="F7" s="31">
        <f>'Occ T1'!F8</f>
        <v>93.608108740212387</v>
      </c>
      <c r="H7" s="31">
        <f>C7-B7</f>
        <v>7.0626404986553837</v>
      </c>
      <c r="I7" s="31">
        <f>D7-C7</f>
        <v>1.4169200589619066</v>
      </c>
      <c r="J7" s="31">
        <f>E7-D7</f>
        <v>-3.9032614082189383</v>
      </c>
      <c r="K7" s="31">
        <f>F7-E7</f>
        <v>8.8885020299178024</v>
      </c>
      <c r="L7" s="31">
        <f>F7-D7</f>
        <v>4.9852406216988641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53.750611159059254</v>
      </c>
      <c r="C8" s="32">
        <f>'Occ T2'!C8</f>
        <v>60.480603106819338</v>
      </c>
      <c r="D8" s="32">
        <f>'Occ T2'!D8</f>
        <v>61.774333745700353</v>
      </c>
      <c r="E8" s="32">
        <f>'Occ T2'!E8</f>
        <v>56.596484922765278</v>
      </c>
      <c r="F8" s="32">
        <f>'Occ T2'!F8</f>
        <v>61.948995572007597</v>
      </c>
      <c r="H8" s="31">
        <f t="shared" ref="H8:H9" si="0">C8-B8</f>
        <v>6.7299919477600838</v>
      </c>
      <c r="I8" s="31">
        <f t="shared" ref="I8:I9" si="1">D8-C8</f>
        <v>1.2937306388810157</v>
      </c>
      <c r="J8" s="31">
        <f t="shared" ref="J8:J9" si="2">E8-D8</f>
        <v>-5.1778488229350756</v>
      </c>
      <c r="K8" s="31">
        <f t="shared" ref="K8:K9" si="3">F8-E8</f>
        <v>5.3525106492423191</v>
      </c>
      <c r="L8" s="31">
        <f t="shared" ref="L8:L49" si="4">F8-D8</f>
        <v>0.17466182630724347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26.392696401836986</v>
      </c>
      <c r="C9" s="32">
        <f>'Occ T2'!C9</f>
        <v>26.725344952732275</v>
      </c>
      <c r="D9" s="32">
        <f>'Occ T2'!D9</f>
        <v>26.848534372813166</v>
      </c>
      <c r="E9" s="32">
        <f>'Occ T2'!E9</f>
        <v>28.12312178752931</v>
      </c>
      <c r="F9" s="32">
        <f>'Occ T2'!F9</f>
        <v>31.659113168204794</v>
      </c>
      <c r="H9" s="31">
        <f t="shared" si="0"/>
        <v>0.33264855089528922</v>
      </c>
      <c r="I9" s="31">
        <f t="shared" si="1"/>
        <v>0.12318942008089095</v>
      </c>
      <c r="J9" s="31">
        <f t="shared" si="2"/>
        <v>1.2745874147161445</v>
      </c>
      <c r="K9" s="31">
        <f t="shared" si="3"/>
        <v>3.5359913806754832</v>
      </c>
      <c r="L9" s="31">
        <f t="shared" si="4"/>
        <v>4.8105787953916277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142.64339838955144</v>
      </c>
      <c r="C11" s="31">
        <f>'Occ T1'!C9</f>
        <v>160.7066345956685</v>
      </c>
      <c r="D11" s="31">
        <f>'Occ T1'!D9</f>
        <v>166.98026543502951</v>
      </c>
      <c r="E11" s="31">
        <f>'Occ T1'!E9</f>
        <v>180.07992312478561</v>
      </c>
      <c r="F11" s="31">
        <f>'Occ T1'!F9</f>
        <v>201.13166275616962</v>
      </c>
      <c r="H11" s="31">
        <f>C11-B11</f>
        <v>18.063236206117068</v>
      </c>
      <c r="I11" s="31">
        <f t="shared" ref="I11:I49" si="5">D11-C11</f>
        <v>6.2736308393610045</v>
      </c>
      <c r="J11" s="31">
        <f>E11-D11</f>
        <v>13.0996576897561</v>
      </c>
      <c r="K11" s="31">
        <f>F11-E11</f>
        <v>21.051739631384009</v>
      </c>
      <c r="L11" s="31">
        <f t="shared" si="4"/>
        <v>34.151397321140109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42.66356562283508</v>
      </c>
      <c r="C12" s="10">
        <f>'Occ T2'!C10</f>
        <v>46.628472855671312</v>
      </c>
      <c r="D12" s="10">
        <f>'Occ T2'!D10</f>
        <v>48.586388825446406</v>
      </c>
      <c r="E12" s="10">
        <f>'Occ T2'!E10</f>
        <v>59.834567378439267</v>
      </c>
      <c r="F12" s="10">
        <f>'Occ T2'!F10</f>
        <v>68.373096709044319</v>
      </c>
      <c r="H12" s="11">
        <f t="shared" ref="H12:K14" si="6">C12-B12</f>
        <v>3.9649072328362323</v>
      </c>
      <c r="I12" s="31">
        <f t="shared" si="5"/>
        <v>1.9579159697750939</v>
      </c>
      <c r="J12" s="11">
        <f t="shared" si="6"/>
        <v>11.248178552992862</v>
      </c>
      <c r="K12" s="11">
        <f t="shared" si="6"/>
        <v>8.5385293306050514</v>
      </c>
      <c r="L12" s="31">
        <f t="shared" si="4"/>
        <v>19.786707883597913</v>
      </c>
    </row>
    <row r="13" spans="1:12" x14ac:dyDescent="0.2">
      <c r="A13" s="10" t="str">
        <f>'Occ T2'!A11</f>
        <v>22 Health professionals</v>
      </c>
      <c r="B13" s="10">
        <f>'Occ T2'!B11</f>
        <v>28.347986203383591</v>
      </c>
      <c r="C13" s="10">
        <f>'Occ T2'!C11</f>
        <v>33.220183794367806</v>
      </c>
      <c r="D13" s="10">
        <f>'Occ T2'!D11</f>
        <v>32.26847871908187</v>
      </c>
      <c r="E13" s="10">
        <f>'Occ T2'!E11</f>
        <v>32.274841950000692</v>
      </c>
      <c r="F13" s="10">
        <f>'Occ T2'!F11</f>
        <v>35.468590438580172</v>
      </c>
      <c r="H13" s="11">
        <f t="shared" si="6"/>
        <v>4.8721975909842143</v>
      </c>
      <c r="I13" s="31">
        <f t="shared" si="5"/>
        <v>-0.95170507528593618</v>
      </c>
      <c r="J13" s="11">
        <f t="shared" si="6"/>
        <v>6.3632309188221825E-3</v>
      </c>
      <c r="K13" s="11">
        <f t="shared" si="6"/>
        <v>3.1937484885794802</v>
      </c>
      <c r="L13" s="31">
        <f t="shared" si="4"/>
        <v>3.2001117194983024</v>
      </c>
    </row>
    <row r="14" spans="1:12" x14ac:dyDescent="0.2">
      <c r="A14" s="10" t="str">
        <f>'Occ T2'!A12</f>
        <v>23 Teaching and other educational professionals</v>
      </c>
      <c r="B14" s="10">
        <f>'Occ T2'!B12</f>
        <v>30.918373527944688</v>
      </c>
      <c r="C14" s="10">
        <f>'Occ T2'!C12</f>
        <v>34.25701858368101</v>
      </c>
      <c r="D14" s="10">
        <f>'Occ T2'!D12</f>
        <v>35.686573711639575</v>
      </c>
      <c r="E14" s="10">
        <f>'Occ T2'!E12</f>
        <v>34.597670615997053</v>
      </c>
      <c r="F14" s="10">
        <f>'Occ T2'!F12</f>
        <v>37.128735882165884</v>
      </c>
      <c r="H14" s="11">
        <f t="shared" si="6"/>
        <v>3.3386450557363219</v>
      </c>
      <c r="I14" s="31">
        <f t="shared" si="5"/>
        <v>1.4295551279585652</v>
      </c>
      <c r="J14" s="11">
        <f t="shared" si="6"/>
        <v>-1.0889030956425216</v>
      </c>
      <c r="K14" s="11">
        <f t="shared" si="6"/>
        <v>2.5310652661688309</v>
      </c>
      <c r="L14" s="31">
        <f t="shared" si="4"/>
        <v>1.4421621705263092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40.713473035388098</v>
      </c>
      <c r="C15" s="10">
        <f>'Occ T2'!C13</f>
        <v>46.600959361948377</v>
      </c>
      <c r="D15" s="10">
        <f>'Occ T2'!D13</f>
        <v>50.438824178861658</v>
      </c>
      <c r="E15" s="10">
        <f>'Occ T2'!E13</f>
        <v>53.372843180348589</v>
      </c>
      <c r="F15" s="10">
        <f>'Occ T2'!F13</f>
        <v>60.161239726379243</v>
      </c>
      <c r="H15" s="11">
        <f t="shared" ref="H15" si="7">C15-B15</f>
        <v>5.8874863265602784</v>
      </c>
      <c r="I15" s="31">
        <f t="shared" si="5"/>
        <v>3.8378648169132816</v>
      </c>
      <c r="J15" s="11">
        <f t="shared" ref="J15" si="8">E15-D15</f>
        <v>2.9340190014869307</v>
      </c>
      <c r="K15" s="11">
        <f t="shared" ref="K15" si="9">F15-E15</f>
        <v>6.7883965460306541</v>
      </c>
      <c r="L15" s="31">
        <f t="shared" si="4"/>
        <v>9.7224155475175849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94.774865383896866</v>
      </c>
      <c r="C17" s="31">
        <f>'Occ T1'!C10</f>
        <v>99.759196791298777</v>
      </c>
      <c r="D17" s="31">
        <f>'Occ T1'!D10</f>
        <v>106.26216395686585</v>
      </c>
      <c r="E17" s="31">
        <f>'Occ T1'!E10</f>
        <v>111.30490322656591</v>
      </c>
      <c r="F17" s="31">
        <f>'Occ T1'!F10</f>
        <v>122.72298226126119</v>
      </c>
      <c r="H17" s="31">
        <f t="shared" ref="H17:K21" si="10">C17-B17</f>
        <v>4.9843314074019105</v>
      </c>
      <c r="I17" s="31">
        <f t="shared" si="5"/>
        <v>6.5029671655670711</v>
      </c>
      <c r="J17" s="31">
        <f t="shared" si="10"/>
        <v>5.0427392697000641</v>
      </c>
      <c r="K17" s="31">
        <f t="shared" si="10"/>
        <v>11.418079034695282</v>
      </c>
      <c r="L17" s="31">
        <f t="shared" si="4"/>
        <v>16.460818304395346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12.406178691914709</v>
      </c>
      <c r="C18" s="10">
        <f>'Occ T2'!C14</f>
        <v>14.155734308289722</v>
      </c>
      <c r="D18" s="10">
        <f>'Occ T2'!D14</f>
        <v>15.425944574613901</v>
      </c>
      <c r="E18" s="10">
        <f>'Occ T2'!E14</f>
        <v>14.624304305411288</v>
      </c>
      <c r="F18" s="10">
        <f>'Occ T2'!F14</f>
        <v>15.970931864640916</v>
      </c>
      <c r="H18" s="11">
        <f t="shared" si="10"/>
        <v>1.7495556163750123</v>
      </c>
      <c r="I18" s="31">
        <f t="shared" si="5"/>
        <v>1.2702102663241792</v>
      </c>
      <c r="J18" s="11">
        <f t="shared" si="10"/>
        <v>-0.801640269202613</v>
      </c>
      <c r="K18" s="11">
        <f t="shared" si="10"/>
        <v>1.3466275592296277</v>
      </c>
      <c r="L18" s="31">
        <f t="shared" si="4"/>
        <v>0.54498729002701474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12.117417201787887</v>
      </c>
      <c r="C19" s="10">
        <f>'Occ T2'!C15</f>
        <v>13.960427649955504</v>
      </c>
      <c r="D19" s="10">
        <f>'Occ T2'!D15</f>
        <v>14.021910641117689</v>
      </c>
      <c r="E19" s="10">
        <f>'Occ T2'!E15</f>
        <v>22.180927105467486</v>
      </c>
      <c r="F19" s="10">
        <f>'Occ T2'!F15</f>
        <v>26.681421733935881</v>
      </c>
      <c r="H19" s="11">
        <f t="shared" si="10"/>
        <v>1.8430104481676164</v>
      </c>
      <c r="I19" s="31">
        <f t="shared" si="5"/>
        <v>6.148299116218503E-2</v>
      </c>
      <c r="J19" s="11">
        <f t="shared" si="10"/>
        <v>8.1590164643497971</v>
      </c>
      <c r="K19" s="11">
        <f t="shared" si="10"/>
        <v>4.5004946284683953</v>
      </c>
      <c r="L19" s="31">
        <f t="shared" si="4"/>
        <v>12.659511092818192</v>
      </c>
    </row>
    <row r="20" spans="1:12" x14ac:dyDescent="0.2">
      <c r="A20" s="10" t="str">
        <f>'Occ T2'!A16</f>
        <v>33 Protective service occupations</v>
      </c>
      <c r="B20" s="10">
        <f>'Occ T2'!B16</f>
        <v>9.249982337496709</v>
      </c>
      <c r="C20" s="10">
        <f>'Occ T2'!C16</f>
        <v>9.3776839291994776</v>
      </c>
      <c r="D20" s="10">
        <f>'Occ T2'!D16</f>
        <v>10.09282150782068</v>
      </c>
      <c r="E20" s="10">
        <f>'Occ T2'!E16</f>
        <v>8.9445470701776699</v>
      </c>
      <c r="F20" s="10">
        <f>'Occ T2'!F16</f>
        <v>9.9786764571595175</v>
      </c>
      <c r="H20" s="11">
        <f t="shared" si="10"/>
        <v>0.12770159170276862</v>
      </c>
      <c r="I20" s="31">
        <f t="shared" si="5"/>
        <v>0.71513757862120286</v>
      </c>
      <c r="J20" s="11">
        <f t="shared" si="10"/>
        <v>-1.1482744376430105</v>
      </c>
      <c r="K20" s="11">
        <f t="shared" si="10"/>
        <v>1.0341293869818475</v>
      </c>
      <c r="L20" s="31">
        <f t="shared" si="4"/>
        <v>-0.11414505066116298</v>
      </c>
    </row>
    <row r="21" spans="1:12" x14ac:dyDescent="0.2">
      <c r="A21" s="10" t="str">
        <f>'Occ T2'!A17</f>
        <v>34 Culture, media and sports occupations</v>
      </c>
      <c r="B21" s="10">
        <f>'Occ T2'!B17</f>
        <v>14.819369640176966</v>
      </c>
      <c r="C21" s="10">
        <f>'Occ T2'!C17</f>
        <v>14.161565903825032</v>
      </c>
      <c r="D21" s="10">
        <f>'Occ T2'!D17</f>
        <v>17.292090237437854</v>
      </c>
      <c r="E21" s="10">
        <f>'Occ T2'!E17</f>
        <v>15.091827595468498</v>
      </c>
      <c r="F21" s="10">
        <f>'Occ T2'!F17</f>
        <v>16.306237262241776</v>
      </c>
      <c r="H21" s="11">
        <f t="shared" si="10"/>
        <v>-0.65780373635193357</v>
      </c>
      <c r="I21" s="31">
        <f t="shared" si="5"/>
        <v>3.1305243336128221</v>
      </c>
      <c r="J21" s="11">
        <f t="shared" si="10"/>
        <v>-2.2002626419693563</v>
      </c>
      <c r="K21" s="11">
        <f t="shared" si="10"/>
        <v>1.2144096667732782</v>
      </c>
      <c r="L21" s="31">
        <f t="shared" si="4"/>
        <v>-0.98585297519607806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46.181917512520592</v>
      </c>
      <c r="C22" s="10">
        <f>'Occ T2'!C18</f>
        <v>48.103785000029035</v>
      </c>
      <c r="D22" s="10">
        <f>'Occ T2'!D18</f>
        <v>49.429396995875727</v>
      </c>
      <c r="E22" s="10">
        <f>'Occ T2'!E18</f>
        <v>50.463297150040972</v>
      </c>
      <c r="F22" s="10">
        <f>'Occ T2'!F18</f>
        <v>53.785714943283118</v>
      </c>
      <c r="H22" s="11">
        <f t="shared" ref="H22" si="11">C22-B22</f>
        <v>1.9218674875084432</v>
      </c>
      <c r="I22" s="31">
        <f t="shared" si="5"/>
        <v>1.3256119958466925</v>
      </c>
      <c r="J22" s="11">
        <f t="shared" ref="J22" si="12">E22-D22</f>
        <v>1.0339001541652451</v>
      </c>
      <c r="K22" s="11">
        <f t="shared" ref="K22" si="13">F22-E22</f>
        <v>3.3224177932421455</v>
      </c>
      <c r="L22" s="31">
        <f t="shared" si="4"/>
        <v>4.3563179474073905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87.991179995245801</v>
      </c>
      <c r="C24" s="31">
        <f>'Occ T1'!C11</f>
        <v>83.312016203110701</v>
      </c>
      <c r="D24" s="31">
        <f>'Occ T1'!D11</f>
        <v>83.783567829702747</v>
      </c>
      <c r="E24" s="31">
        <f>'Occ T1'!E11</f>
        <v>85.221973764033237</v>
      </c>
      <c r="F24" s="31">
        <f>'Occ T1'!F11</f>
        <v>78.067523031531493</v>
      </c>
      <c r="H24" s="31">
        <f t="shared" ref="H24:K26" si="14">C24-B24</f>
        <v>-4.6791637921350997</v>
      </c>
      <c r="I24" s="31">
        <f t="shared" si="5"/>
        <v>0.47155162659204564</v>
      </c>
      <c r="J24" s="31">
        <f t="shared" si="14"/>
        <v>1.4384059343304898</v>
      </c>
      <c r="K24" s="31">
        <f t="shared" si="14"/>
        <v>-7.1544507325017435</v>
      </c>
      <c r="L24" s="31">
        <f t="shared" si="4"/>
        <v>-5.7160447981712537</v>
      </c>
    </row>
    <row r="25" spans="1:12" x14ac:dyDescent="0.2">
      <c r="A25" t="str">
        <f>'Occ T2'!A19</f>
        <v>41 Administrative occupations</v>
      </c>
      <c r="B25" s="32">
        <f>'Occ T2'!B19</f>
        <v>68.589257602043872</v>
      </c>
      <c r="C25" s="32">
        <f>'Occ T2'!C19</f>
        <v>65.53998612569319</v>
      </c>
      <c r="D25" s="32">
        <f>'Occ T2'!D19</f>
        <v>66.688446091991509</v>
      </c>
      <c r="E25" s="32">
        <f>'Occ T2'!E19</f>
        <v>69.360499116925496</v>
      </c>
      <c r="F25" s="32">
        <f>'Occ T2'!F19</f>
        <v>66.902944290042711</v>
      </c>
      <c r="H25" s="11">
        <f t="shared" si="14"/>
        <v>-3.0492714763506825</v>
      </c>
      <c r="I25" s="31">
        <f t="shared" si="5"/>
        <v>1.1484599662983186</v>
      </c>
      <c r="J25" s="11">
        <f t="shared" si="14"/>
        <v>2.6720530249339873</v>
      </c>
      <c r="K25" s="11">
        <f t="shared" si="14"/>
        <v>-2.4575548268827845</v>
      </c>
      <c r="L25" s="31">
        <f t="shared" si="4"/>
        <v>0.21449819805120285</v>
      </c>
    </row>
    <row r="26" spans="1:12" x14ac:dyDescent="0.2">
      <c r="A26" t="str">
        <f>'Occ T2'!A20</f>
        <v>42 Secretarial and related occupations</v>
      </c>
      <c r="B26" s="32">
        <f>'Occ T2'!B20</f>
        <v>19.401922393201925</v>
      </c>
      <c r="C26" s="32">
        <f>'Occ T2'!C20</f>
        <v>17.772030077417512</v>
      </c>
      <c r="D26" s="32">
        <f>'Occ T2'!D20</f>
        <v>17.095121737711242</v>
      </c>
      <c r="E26" s="32">
        <f>'Occ T2'!E20</f>
        <v>15.861474647107746</v>
      </c>
      <c r="F26" s="32">
        <f>'Occ T2'!F20</f>
        <v>11.164578741488784</v>
      </c>
      <c r="H26" s="11">
        <f t="shared" si="14"/>
        <v>-1.6298923157844136</v>
      </c>
      <c r="I26" s="31">
        <f t="shared" si="5"/>
        <v>-0.6769083397062694</v>
      </c>
      <c r="J26" s="11">
        <f t="shared" si="14"/>
        <v>-1.2336470906034958</v>
      </c>
      <c r="K26" s="11">
        <f t="shared" si="14"/>
        <v>-4.6968959056189625</v>
      </c>
      <c r="L26" s="31">
        <f t="shared" si="4"/>
        <v>-5.9305429962224583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89.703241815801547</v>
      </c>
      <c r="C28" s="31">
        <f>'Occ T1'!C12</f>
        <v>80.371978305589934</v>
      </c>
      <c r="D28" s="31">
        <f>'Occ T1'!D12</f>
        <v>69.030927760119482</v>
      </c>
      <c r="E28" s="31">
        <f>'Occ T1'!E12</f>
        <v>70.756417794944156</v>
      </c>
      <c r="F28" s="31">
        <f>'Occ T1'!F12</f>
        <v>69.020961271771071</v>
      </c>
      <c r="H28" s="31">
        <f t="shared" ref="H28:K30" si="15">C28-B28</f>
        <v>-9.3312635102116133</v>
      </c>
      <c r="I28" s="31">
        <f t="shared" si="5"/>
        <v>-11.341050545470452</v>
      </c>
      <c r="J28" s="31">
        <f t="shared" si="15"/>
        <v>1.7254900348246736</v>
      </c>
      <c r="K28" s="31">
        <f t="shared" si="15"/>
        <v>-1.7354565231730845</v>
      </c>
      <c r="L28" s="31">
        <f t="shared" si="4"/>
        <v>-9.9664883484109623E-3</v>
      </c>
    </row>
    <row r="29" spans="1:12" x14ac:dyDescent="0.2">
      <c r="A29" s="10" t="str">
        <f>'Occ T2'!A21</f>
        <v>51 Skilled agricultural and related trades</v>
      </c>
      <c r="B29" s="10">
        <f>'Occ T2'!B21</f>
        <v>14.462349259875163</v>
      </c>
      <c r="C29" s="10">
        <f>'Occ T2'!C21</f>
        <v>14.454182878567803</v>
      </c>
      <c r="D29" s="10">
        <f>'Occ T2'!D21</f>
        <v>8.4312586598213173</v>
      </c>
      <c r="E29" s="10">
        <f>'Occ T2'!E21</f>
        <v>8.4616074443644482</v>
      </c>
      <c r="F29" s="10">
        <f>'Occ T2'!F21</f>
        <v>9.5235913155864829</v>
      </c>
      <c r="H29" s="11">
        <f t="shared" si="15"/>
        <v>-8.1663813073600267E-3</v>
      </c>
      <c r="I29" s="31">
        <f t="shared" si="5"/>
        <v>-6.0229242187464855</v>
      </c>
      <c r="J29" s="11">
        <f t="shared" si="15"/>
        <v>3.0348784543130947E-2</v>
      </c>
      <c r="K29" s="11">
        <f t="shared" si="15"/>
        <v>1.0619838712220346</v>
      </c>
      <c r="L29" s="31">
        <f t="shared" si="4"/>
        <v>1.0923326557651656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30.3499569999728</v>
      </c>
      <c r="C30" s="10">
        <f>'Occ T2'!C22</f>
        <v>28.364462153759945</v>
      </c>
      <c r="D30" s="10">
        <f>'Occ T2'!D22</f>
        <v>24.612765483908664</v>
      </c>
      <c r="E30" s="10">
        <f>'Occ T2'!E22</f>
        <v>24.949794298040096</v>
      </c>
      <c r="F30" s="10">
        <f>'Occ T2'!F22</f>
        <v>23.901556369635262</v>
      </c>
      <c r="H30" s="11">
        <f t="shared" si="15"/>
        <v>-1.9854948462128554</v>
      </c>
      <c r="I30" s="31">
        <f t="shared" si="5"/>
        <v>-3.751696669851281</v>
      </c>
      <c r="J30" s="11">
        <f t="shared" si="15"/>
        <v>0.3370288141314326</v>
      </c>
      <c r="K30" s="11">
        <f t="shared" si="15"/>
        <v>-1.0482379284048342</v>
      </c>
      <c r="L30" s="31">
        <f t="shared" si="4"/>
        <v>-0.71120911427340161</v>
      </c>
    </row>
    <row r="31" spans="1:12" x14ac:dyDescent="0.2">
      <c r="A31" s="10" t="str">
        <f>'Occ T2'!A23</f>
        <v>53 Skilled construction and building trades</v>
      </c>
      <c r="B31" s="10">
        <f>'Occ T2'!B23</f>
        <v>24.584987880672053</v>
      </c>
      <c r="C31" s="10">
        <f>'Occ T2'!C23</f>
        <v>20.296231427920073</v>
      </c>
      <c r="D31" s="10">
        <f>'Occ T2'!D23</f>
        <v>19.410769590952587</v>
      </c>
      <c r="E31" s="10">
        <f>'Occ T2'!E23</f>
        <v>19.525251545374381</v>
      </c>
      <c r="F31" s="10">
        <f>'Occ T2'!F23</f>
        <v>17.310269477167427</v>
      </c>
      <c r="H31" s="11">
        <f t="shared" ref="H31:H32" si="16">C31-B31</f>
        <v>-4.2887564527519793</v>
      </c>
      <c r="I31" s="31">
        <f t="shared" si="5"/>
        <v>-0.8854618369674867</v>
      </c>
      <c r="J31" s="11">
        <f t="shared" ref="J31:J32" si="17">E31-D31</f>
        <v>0.11448195442179454</v>
      </c>
      <c r="K31" s="11">
        <f t="shared" ref="K31:K32" si="18">F31-E31</f>
        <v>-2.2149820682069539</v>
      </c>
      <c r="L31" s="31">
        <f t="shared" si="4"/>
        <v>-2.1005001137851593</v>
      </c>
    </row>
    <row r="32" spans="1:12" x14ac:dyDescent="0.2">
      <c r="A32" s="10" t="str">
        <f>'Occ T2'!A24</f>
        <v>54 Textiles, printing and other skilled trades</v>
      </c>
      <c r="B32" s="10">
        <f>'Occ T2'!B24</f>
        <v>20.305947675281526</v>
      </c>
      <c r="C32" s="10">
        <f>'Occ T2'!C24</f>
        <v>17.25710184534211</v>
      </c>
      <c r="D32" s="10">
        <f>'Occ T2'!D24</f>
        <v>16.576134025436914</v>
      </c>
      <c r="E32" s="10">
        <f>'Occ T2'!E24</f>
        <v>17.819764507165228</v>
      </c>
      <c r="F32" s="10">
        <f>'Occ T2'!F24</f>
        <v>18.285544109381902</v>
      </c>
      <c r="H32" s="11">
        <f t="shared" si="16"/>
        <v>-3.0488458299394168</v>
      </c>
      <c r="I32" s="31">
        <f t="shared" si="5"/>
        <v>-0.68096781990519517</v>
      </c>
      <c r="J32" s="11">
        <f t="shared" si="17"/>
        <v>1.2436304817283137</v>
      </c>
      <c r="K32" s="11">
        <f t="shared" si="18"/>
        <v>0.46577960221667425</v>
      </c>
      <c r="L32" s="31">
        <f t="shared" si="4"/>
        <v>1.7094100839449879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75.260640335351354</v>
      </c>
      <c r="C34" s="31">
        <f>'Occ T1'!C13</f>
        <v>79.267712090483315</v>
      </c>
      <c r="D34" s="31">
        <f>'Occ T1'!D13</f>
        <v>76.868537563632245</v>
      </c>
      <c r="E34" s="31">
        <f>'Occ T1'!E13</f>
        <v>78.78287869708565</v>
      </c>
      <c r="F34" s="31">
        <f>'Occ T1'!F13</f>
        <v>85.518857965339336</v>
      </c>
      <c r="H34" s="31">
        <f t="shared" ref="H34:K36" si="19">C34-B34</f>
        <v>4.0070717551319603</v>
      </c>
      <c r="I34" s="31">
        <f t="shared" si="5"/>
        <v>-2.3991745268510698</v>
      </c>
      <c r="J34" s="31">
        <f t="shared" si="19"/>
        <v>1.9143411334534051</v>
      </c>
      <c r="K34" s="31">
        <f t="shared" si="19"/>
        <v>6.7359792682536863</v>
      </c>
      <c r="L34" s="31">
        <f t="shared" si="4"/>
        <v>8.6503204017070914</v>
      </c>
    </row>
    <row r="35" spans="1:12" x14ac:dyDescent="0.2">
      <c r="A35" s="10" t="str">
        <f>'Occ T2'!A25</f>
        <v>61 Caring personal service occupations</v>
      </c>
      <c r="B35" s="10">
        <f>'Occ T2'!B25</f>
        <v>57.585262299123023</v>
      </c>
      <c r="C35" s="10">
        <f>'Occ T2'!C25</f>
        <v>60.922097086766648</v>
      </c>
      <c r="D35" s="10">
        <f>'Occ T2'!D25</f>
        <v>58.624701268433874</v>
      </c>
      <c r="E35" s="10">
        <f>'Occ T2'!E25</f>
        <v>61.445103699455053</v>
      </c>
      <c r="F35" s="10">
        <f>'Occ T2'!F25</f>
        <v>68.043505699373128</v>
      </c>
      <c r="G35" s="10"/>
      <c r="H35" s="11">
        <f t="shared" si="19"/>
        <v>3.3368347876436246</v>
      </c>
      <c r="I35" s="31">
        <f t="shared" si="5"/>
        <v>-2.2973958183327738</v>
      </c>
      <c r="J35" s="11">
        <f t="shared" si="19"/>
        <v>2.8204024310211793</v>
      </c>
      <c r="K35" s="11">
        <f t="shared" si="19"/>
        <v>6.5984019999180745</v>
      </c>
      <c r="L35" s="31">
        <f t="shared" si="4"/>
        <v>9.4188044309392538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16.77269280396434</v>
      </c>
      <c r="C36" s="10">
        <f>'Occ T2'!C26</f>
        <v>17.584003561457173</v>
      </c>
      <c r="D36" s="10">
        <f>'Occ T2'!D26</f>
        <v>17.311778511461338</v>
      </c>
      <c r="E36" s="10">
        <f>'Occ T2'!E26</f>
        <v>16.600725044372165</v>
      </c>
      <c r="F36" s="10">
        <f>'Occ T2'!F26</f>
        <v>16.674592911316481</v>
      </c>
      <c r="G36" s="10"/>
      <c r="H36" s="11">
        <f t="shared" si="19"/>
        <v>0.81131075749283355</v>
      </c>
      <c r="I36" s="31">
        <f t="shared" si="5"/>
        <v>-0.27222504999583563</v>
      </c>
      <c r="J36" s="11">
        <f t="shared" si="19"/>
        <v>-0.71105346708917239</v>
      </c>
      <c r="K36" s="11">
        <f t="shared" si="19"/>
        <v>7.3867866944315352E-2</v>
      </c>
      <c r="L36" s="31">
        <f t="shared" si="4"/>
        <v>-0.63718560014485703</v>
      </c>
    </row>
    <row r="37" spans="1:12" x14ac:dyDescent="0.2">
      <c r="A37" s="10" t="str">
        <f>'Occ T2'!A27</f>
        <v>63 Community and civil enforcement occupations</v>
      </c>
      <c r="B37" s="10">
        <f>'Occ T2'!B27</f>
        <v>0.90268523226398723</v>
      </c>
      <c r="C37" s="10">
        <f>'Occ T2'!C27</f>
        <v>0.76161144225949029</v>
      </c>
      <c r="D37" s="10">
        <f>'Occ T2'!D27</f>
        <v>0.93205778373703996</v>
      </c>
      <c r="E37" s="10">
        <f>'Occ T2'!E27</f>
        <v>0.73704995325844025</v>
      </c>
      <c r="F37" s="10">
        <f>'Occ T2'!F27</f>
        <v>0.80075935464973091</v>
      </c>
      <c r="G37" s="10"/>
      <c r="H37" s="11">
        <f t="shared" ref="H37" si="20">C37-B37</f>
        <v>-0.14107379000449694</v>
      </c>
      <c r="I37" s="31">
        <f t="shared" ref="I37" si="21">D37-C37</f>
        <v>0.17044634147754967</v>
      </c>
      <c r="J37" s="11">
        <f t="shared" ref="J37" si="22">E37-D37</f>
        <v>-0.19500783047859971</v>
      </c>
      <c r="K37" s="11">
        <f t="shared" ref="K37" si="23">F37-E37</f>
        <v>6.3709401391290665E-2</v>
      </c>
      <c r="L37" s="31">
        <f t="shared" ref="L37" si="24">F37-D37</f>
        <v>-0.13129842908730904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68.435914204936736</v>
      </c>
      <c r="C39" s="31">
        <f>'Occ T1'!C14</f>
        <v>61.092282527919338</v>
      </c>
      <c r="D39" s="31">
        <f>'Occ T1'!D14</f>
        <v>60.638230554750422</v>
      </c>
      <c r="E39" s="31">
        <f>'Occ T1'!E14</f>
        <v>61.527117494482965</v>
      </c>
      <c r="F39" s="31">
        <f>'Occ T1'!F14</f>
        <v>61.548632451816154</v>
      </c>
      <c r="H39" s="31">
        <f>C39-B39</f>
        <v>-7.3436316770173988</v>
      </c>
      <c r="I39" s="31">
        <f t="shared" si="5"/>
        <v>-0.45405197316891588</v>
      </c>
      <c r="J39" s="31">
        <f>E39-D39</f>
        <v>0.88888693973254362</v>
      </c>
      <c r="K39" s="31">
        <f>F39-E39</f>
        <v>2.1514957333188534E-2</v>
      </c>
      <c r="L39" s="31">
        <f t="shared" si="4"/>
        <v>0.91040189706573216</v>
      </c>
    </row>
    <row r="40" spans="1:12" s="30" customFormat="1" x14ac:dyDescent="0.2">
      <c r="A40" s="126" t="str">
        <f>'Occ T2'!A28</f>
        <v>71 Sales occupations</v>
      </c>
      <c r="B40" s="126">
        <f>'Occ T2'!B28</f>
        <v>56.882918077688686</v>
      </c>
      <c r="C40" s="126">
        <f>'Occ T2'!C28</f>
        <v>48.911590324215467</v>
      </c>
      <c r="D40" s="126">
        <f>'Occ T2'!D28</f>
        <v>48.401039720675755</v>
      </c>
      <c r="E40" s="126">
        <f>'Occ T2'!E28</f>
        <v>47.888515357701984</v>
      </c>
      <c r="F40" s="126">
        <f>'Occ T2'!F28</f>
        <v>46.333215119082354</v>
      </c>
      <c r="G40"/>
      <c r="H40" s="11">
        <f>C40-B40</f>
        <v>-7.9713277534732185</v>
      </c>
      <c r="I40" s="31">
        <f t="shared" si="5"/>
        <v>-0.51055060353971271</v>
      </c>
      <c r="J40" s="11">
        <f t="shared" ref="J40" si="25">E40-D40</f>
        <v>-0.51252436297377102</v>
      </c>
      <c r="K40" s="11">
        <f t="shared" ref="K40" si="26">F40-E40</f>
        <v>-1.5553002386196297</v>
      </c>
      <c r="L40" s="31">
        <f t="shared" si="4"/>
        <v>-2.0678246015934008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11.552996127248054</v>
      </c>
      <c r="C41" s="126">
        <f>'Occ T2'!C29</f>
        <v>12.180692203703872</v>
      </c>
      <c r="D41" s="126">
        <f>'Occ T2'!D29</f>
        <v>12.237190834074667</v>
      </c>
      <c r="E41" s="126">
        <f>'Occ T2'!E29</f>
        <v>13.638602136780978</v>
      </c>
      <c r="F41" s="126">
        <f>'Occ T2'!F29</f>
        <v>15.215417332733802</v>
      </c>
      <c r="G41"/>
      <c r="H41" s="11">
        <f t="shared" ref="H41" si="27">C41-B41</f>
        <v>0.62769607645581793</v>
      </c>
      <c r="I41" s="31">
        <f t="shared" si="5"/>
        <v>5.6498630370795055E-2</v>
      </c>
      <c r="J41" s="11">
        <f t="shared" ref="J41" si="28">E41-D41</f>
        <v>1.4014113027063111</v>
      </c>
      <c r="K41" s="11">
        <f t="shared" ref="K41" si="29">F41-E41</f>
        <v>1.5768151959528236</v>
      </c>
      <c r="L41" s="31">
        <f t="shared" si="4"/>
        <v>2.9782264986591347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53.005082018272162</v>
      </c>
      <c r="C43" s="31">
        <f>'Occ T1'!C15</f>
        <v>53.368624252732019</v>
      </c>
      <c r="D43" s="31">
        <f>'Occ T1'!D15</f>
        <v>47.329553292408193</v>
      </c>
      <c r="E43" s="31">
        <f>'Occ T1'!E15</f>
        <v>50.171205343864266</v>
      </c>
      <c r="F43" s="31">
        <f>'Occ T1'!F15</f>
        <v>49.301439549453235</v>
      </c>
      <c r="H43" s="31">
        <f t="shared" ref="H43:K45" si="30">C43-B43</f>
        <v>0.36354223445985667</v>
      </c>
      <c r="I43" s="31">
        <f t="shared" si="5"/>
        <v>-6.0390709603238264</v>
      </c>
      <c r="J43" s="31">
        <f t="shared" si="30"/>
        <v>2.841652051456073</v>
      </c>
      <c r="K43" s="31">
        <f t="shared" si="30"/>
        <v>-0.86976579441103041</v>
      </c>
      <c r="L43" s="31">
        <f t="shared" si="4"/>
        <v>1.9718862570450426</v>
      </c>
    </row>
    <row r="44" spans="1:12" x14ac:dyDescent="0.2">
      <c r="A44" s="10" t="str">
        <f>'Occ T2'!A30</f>
        <v>81 Process, plant and machine operatives</v>
      </c>
      <c r="B44" s="10">
        <f>'Occ T2'!B30</f>
        <v>22.558256544275604</v>
      </c>
      <c r="C44" s="10">
        <f>'Occ T2'!C30</f>
        <v>21.462708953475662</v>
      </c>
      <c r="D44" s="10">
        <f>'Occ T2'!D30</f>
        <v>18.922699114250335</v>
      </c>
      <c r="E44" s="10">
        <f>'Occ T2'!E30</f>
        <v>20.486636959976835</v>
      </c>
      <c r="F44" s="10">
        <f>'Occ T2'!F30</f>
        <v>19.417434712808348</v>
      </c>
      <c r="H44" s="11">
        <f t="shared" si="30"/>
        <v>-1.0955475907999421</v>
      </c>
      <c r="I44" s="31">
        <f t="shared" si="5"/>
        <v>-2.540009839225327</v>
      </c>
      <c r="J44" s="11">
        <f t="shared" si="30"/>
        <v>1.5639378457264996</v>
      </c>
      <c r="K44" s="11">
        <f t="shared" si="30"/>
        <v>-1.0692022471684872</v>
      </c>
      <c r="L44" s="31">
        <f t="shared" si="4"/>
        <v>0.49473559855801241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30.446825473996558</v>
      </c>
      <c r="C45" s="10">
        <f>'Occ T2'!C31</f>
        <v>31.905915299256353</v>
      </c>
      <c r="D45" s="10">
        <f>'Occ T2'!D31</f>
        <v>28.406854178157861</v>
      </c>
      <c r="E45" s="10">
        <f>'Occ T2'!E31</f>
        <v>29.684568383887431</v>
      </c>
      <c r="F45" s="10">
        <f>'Occ T2'!F31</f>
        <v>29.884004836644888</v>
      </c>
      <c r="H45" s="11">
        <f t="shared" si="30"/>
        <v>1.4590898252597952</v>
      </c>
      <c r="I45" s="31">
        <f t="shared" si="5"/>
        <v>-3.4990611210984923</v>
      </c>
      <c r="J45" s="11">
        <f t="shared" si="30"/>
        <v>1.2777142057295698</v>
      </c>
      <c r="K45" s="11">
        <f t="shared" si="30"/>
        <v>0.19943645275745681</v>
      </c>
      <c r="L45" s="31">
        <f t="shared" si="4"/>
        <v>1.4771506584870266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102.72537029604823</v>
      </c>
      <c r="C47" s="31">
        <f>'Occ T1'!C16</f>
        <v>97.013607173645738</v>
      </c>
      <c r="D47" s="31">
        <f>'Occ T1'!D16</f>
        <v>89.095885488978354</v>
      </c>
      <c r="E47" s="31">
        <f>'Occ T1'!E16</f>
        <v>90.969973843943279</v>
      </c>
      <c r="F47" s="31">
        <f>'Occ T1'!F16</f>
        <v>87.839831972445467</v>
      </c>
      <c r="H47" s="31">
        <f t="shared" ref="H47:K49" si="31">C47-B47</f>
        <v>-5.7117631224024876</v>
      </c>
      <c r="I47" s="31">
        <f t="shared" si="5"/>
        <v>-7.9177216846673844</v>
      </c>
      <c r="J47" s="31">
        <f t="shared" si="31"/>
        <v>1.8740883549649254</v>
      </c>
      <c r="K47" s="31">
        <f t="shared" si="31"/>
        <v>-3.1301418714978126</v>
      </c>
      <c r="L47" s="31">
        <f t="shared" si="4"/>
        <v>-1.2560535165328872</v>
      </c>
    </row>
    <row r="48" spans="1:12" x14ac:dyDescent="0.2">
      <c r="A48" s="10" t="str">
        <f>'Occ T2'!A32</f>
        <v>91 Elementary trades and related occupations</v>
      </c>
      <c r="B48" s="10">
        <f>'Occ T2'!B32</f>
        <v>15.626923215537603</v>
      </c>
      <c r="C48" s="10">
        <f>'Occ T2'!C32</f>
        <v>12.832670141286133</v>
      </c>
      <c r="D48" s="10">
        <f>'Occ T2'!D32</f>
        <v>11.449537707945904</v>
      </c>
      <c r="E48" s="10">
        <f>'Occ T2'!E32</f>
        <v>20.598064478245028</v>
      </c>
      <c r="F48" s="10">
        <f>'Occ T2'!F32</f>
        <v>23.758253871491885</v>
      </c>
      <c r="H48" s="11">
        <f t="shared" si="31"/>
        <v>-2.7942530742514702</v>
      </c>
      <c r="I48" s="31">
        <f t="shared" si="5"/>
        <v>-1.3831324333402293</v>
      </c>
      <c r="J48" s="11">
        <f t="shared" si="31"/>
        <v>9.1485267702991244</v>
      </c>
      <c r="K48" s="11">
        <f t="shared" si="31"/>
        <v>3.1601893932468563</v>
      </c>
      <c r="L48" s="31">
        <f t="shared" si="4"/>
        <v>12.308716163545981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87.098447080510624</v>
      </c>
      <c r="C49" s="10">
        <f>'Occ T2'!C33</f>
        <v>84.180937032359608</v>
      </c>
      <c r="D49" s="10">
        <f>'Occ T2'!D33</f>
        <v>77.646347781032446</v>
      </c>
      <c r="E49" s="10">
        <f>'Occ T2'!E33</f>
        <v>70.371909365698244</v>
      </c>
      <c r="F49" s="10">
        <f>'Occ T2'!F33</f>
        <v>64.081578100953578</v>
      </c>
      <c r="H49" s="11">
        <f t="shared" si="31"/>
        <v>-2.9175100481510157</v>
      </c>
      <c r="I49" s="31">
        <f t="shared" si="5"/>
        <v>-6.5345892513271622</v>
      </c>
      <c r="J49" s="11">
        <f t="shared" si="31"/>
        <v>-7.2744384153342025</v>
      </c>
      <c r="K49" s="11">
        <f t="shared" si="31"/>
        <v>-6.2903312647446654</v>
      </c>
      <c r="L49" s="31">
        <f t="shared" si="4"/>
        <v>-13.564769680078868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794.68300000000033</v>
      </c>
      <c r="C51" s="34">
        <f>'Occ T1'!C18</f>
        <v>802.09799999999996</v>
      </c>
      <c r="D51" s="34">
        <f>'Occ T1'!D18</f>
        <v>788.61200000000031</v>
      </c>
      <c r="E51" s="34">
        <f>'Occ T1'!E18</f>
        <v>813.53399999999954</v>
      </c>
      <c r="F51" s="34">
        <f>'Occ T1'!F18</f>
        <v>848.76</v>
      </c>
      <c r="G51" s="24"/>
      <c r="H51" s="34">
        <f>C51-B51</f>
        <v>7.4149999999996226</v>
      </c>
      <c r="I51" s="205">
        <f>D51-C51</f>
        <v>-13.485999999999649</v>
      </c>
      <c r="J51" s="34">
        <f>E51-D51</f>
        <v>24.92199999999923</v>
      </c>
      <c r="K51" s="34">
        <f>F51-E51</f>
        <v>35.226000000000454</v>
      </c>
      <c r="L51" s="205">
        <f>F51-D51</f>
        <v>60.147999999999683</v>
      </c>
    </row>
    <row r="53" spans="1:12" ht="15.75" x14ac:dyDescent="0.25">
      <c r="A53" s="19" t="str">
        <f>CONCATENATE(A1," (Continued)")</f>
        <v>Occupation Table 3  Employment Change by Occupation in Occupation Group (SOC 2020), 2015-2035, Norfolk and Suffolk 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2.1338519370450282</v>
      </c>
      <c r="C59" s="44">
        <f>IF(AND(D$5-C$5 &lt;&gt; 0,D7 &lt;&gt; 0,C7 &lt;&gt; 0),(EXP(LN(D7/C7)/(D$5-C$5))-1)*100,0)</f>
        <v>1.624797494311192</v>
      </c>
      <c r="D59" s="44">
        <f>IF(AND(E$5-D$5 &lt;&gt; 0,E7 &lt;&gt; 0,D7 &lt;&gt; 0),(EXP(LN(E7/D7)/(E$5-D$5))-1)*100,0)</f>
        <v>-0.89681184561465344</v>
      </c>
      <c r="E59" s="44">
        <f>IF(AND(F$5-E$5 &lt;&gt; 0,F7 &lt;&gt; 0,E7 &lt;&gt; 0),(EXP(LN(F7/E7)/(F$5-E$5))-1)*100,0)</f>
        <v>1.0026931401720729</v>
      </c>
      <c r="F59" s="44">
        <f>IF(AND(F$5-D$5 &lt;&gt; 0,F7 &lt;&gt; 0,D7 &lt;&gt; 0),(EXP(LN(F7/D7)/(F$5-D$5))-1)*100,0)</f>
        <v>0.3655135915436647</v>
      </c>
      <c r="H59" s="44">
        <f>(B7/B$51)*100</f>
        <v>10.084940480782425</v>
      </c>
      <c r="I59" s="44">
        <f>(C7/C$51)*100</f>
        <v>10.872231081432895</v>
      </c>
      <c r="J59" s="44">
        <f>(D7/D$51)*100</f>
        <v>11.237829010782677</v>
      </c>
      <c r="K59" s="44">
        <f>(E7/E$51)*100</f>
        <v>10.413775786911749</v>
      </c>
      <c r="L59" s="44">
        <f>(F7/F$51)*100</f>
        <v>11.02880775958014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2.9931110114121751</v>
      </c>
      <c r="C60" s="44">
        <f t="shared" si="32"/>
        <v>2.1390835613792847</v>
      </c>
      <c r="D60" s="44">
        <f t="shared" si="32"/>
        <v>-1.7355839186971478</v>
      </c>
      <c r="E60" s="44">
        <f t="shared" si="32"/>
        <v>0.90774034858642771</v>
      </c>
      <c r="F60" s="44">
        <f>IF(AND(F$5-D$5 &lt;&gt; 0,F8 &lt;&gt; 0,D8 &lt;&gt; 0),(EXP(LN(F8/D8)/(F$5-D$5))-1)*100,0)</f>
        <v>1.8824623457436296E-2</v>
      </c>
      <c r="H60" s="44">
        <f t="shared" ref="H60:L60" si="33">(B8/B$51)*100</f>
        <v>6.7637801688294861</v>
      </c>
      <c r="I60" s="44">
        <f t="shared" si="33"/>
        <v>7.5403009491133686</v>
      </c>
      <c r="J60" s="44">
        <f t="shared" si="33"/>
        <v>7.8332987255710442</v>
      </c>
      <c r="K60" s="44">
        <f t="shared" si="33"/>
        <v>6.9568678042669765</v>
      </c>
      <c r="L60" s="44">
        <f t="shared" si="33"/>
        <v>7.298764735850841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0.31361684906656695</v>
      </c>
      <c r="C61" s="44">
        <f>IF(AND(D$5-C$5 &lt;&gt; 0,D9 &lt;&gt; 0,C9 &lt;&gt; 0),(EXP(LN(D9/C9)/(D$5-C$5))-1)*100,0)</f>
        <v>0.46094604316153642</v>
      </c>
      <c r="D61" s="44">
        <f t="shared" si="34"/>
        <v>0.9319325730712702</v>
      </c>
      <c r="E61" s="44">
        <f t="shared" si="34"/>
        <v>1.1913807267957877</v>
      </c>
      <c r="F61" s="44">
        <f>IF(AND(F$5-D$5 &lt;&gt; 0,F9 &lt;&gt; 0,D9 &lt;&gt; 0),(EXP(LN(F9/D9)/(F$5-D$5))-1)*100,0)</f>
        <v>1.1048239913951319</v>
      </c>
      <c r="H61" s="44">
        <f t="shared" ref="H61:L61" si="35">(B9/B$51)*100</f>
        <v>3.3211603119529394</v>
      </c>
      <c r="I61" s="44">
        <f t="shared" si="35"/>
        <v>3.3319301323195263</v>
      </c>
      <c r="J61" s="44">
        <f t="shared" si="35"/>
        <v>3.4045302852116324</v>
      </c>
      <c r="K61" s="44">
        <f t="shared" si="35"/>
        <v>3.4569079826447724</v>
      </c>
      <c r="L61" s="44">
        <f t="shared" si="35"/>
        <v>3.7300430237292987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3.0256901237907696</v>
      </c>
      <c r="C63" s="44">
        <f t="shared" si="36"/>
        <v>3.9037783692908556</v>
      </c>
      <c r="D63" s="44">
        <f t="shared" si="36"/>
        <v>1.5219684558869906</v>
      </c>
      <c r="E63" s="44">
        <f t="shared" si="36"/>
        <v>1.1117238527055262</v>
      </c>
      <c r="F63" s="44">
        <f>IF(AND(F$5-D$5 &lt;&gt; 0,F11 &lt;&gt; 0,D11 &lt;&gt; 0),(EXP(LN(F11/D11)/(F$5-D$5))-1)*100,0)</f>
        <v>1.2482875248899239</v>
      </c>
      <c r="H63" s="44">
        <f>(B11/B$51)*100</f>
        <v>17.949723146154049</v>
      </c>
      <c r="I63" s="44">
        <f>(C11/C$51)*100</f>
        <v>20.035785477045014</v>
      </c>
      <c r="J63" s="44">
        <f>(D11/D$51)*100</f>
        <v>21.173944276149669</v>
      </c>
      <c r="K63" s="44">
        <f>(E11/E$51)*100</f>
        <v>22.13551285192576</v>
      </c>
      <c r="L63" s="44">
        <f>(F11/F$51)*100</f>
        <v>23.69711847355785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2.2465141625334084</v>
      </c>
      <c r="C64" s="44">
        <f t="shared" si="36"/>
        <v>4.1989708216166877</v>
      </c>
      <c r="D64" s="49">
        <f t="shared" si="36"/>
        <v>4.2527468973778237</v>
      </c>
      <c r="E64" s="49">
        <f t="shared" si="36"/>
        <v>1.3428957298824873</v>
      </c>
      <c r="F64" s="44">
        <f>IF(AND(F$5-D$5 &lt;&gt; 0,F12 &lt;&gt; 0,D12 &lt;&gt; 0),(EXP(LN(F12/D12)/(F$5-D$5))-1)*100,0)</f>
        <v>2.3037080560964096</v>
      </c>
      <c r="H64" s="40">
        <f t="shared" ref="H64:L67" si="37">(B12/B$11)*100</f>
        <v>29.90924648775065</v>
      </c>
      <c r="I64" s="40">
        <f t="shared" si="37"/>
        <v>29.014653298531634</v>
      </c>
      <c r="J64" s="40">
        <f t="shared" si="37"/>
        <v>29.097084436214963</v>
      </c>
      <c r="K64" s="40">
        <f t="shared" si="37"/>
        <v>33.226673101685613</v>
      </c>
      <c r="L64" s="40">
        <f t="shared" si="37"/>
        <v>33.994198512609373</v>
      </c>
    </row>
    <row r="65" spans="1:12" x14ac:dyDescent="0.2">
      <c r="A65" t="str">
        <f>A13</f>
        <v>22 Health professionals</v>
      </c>
      <c r="B65" s="49">
        <f t="shared" si="36"/>
        <v>4.04469814104782</v>
      </c>
      <c r="C65" s="44">
        <f t="shared" si="36"/>
        <v>-2.8648398852245016</v>
      </c>
      <c r="D65" s="49">
        <f t="shared" si="36"/>
        <v>3.9436188553176876E-3</v>
      </c>
      <c r="E65" s="49">
        <f t="shared" si="36"/>
        <v>0.94806077930693622</v>
      </c>
      <c r="F65" s="44">
        <f>IF(AND(F$5-D$5 &lt;&gt; 0,F13 &lt;&gt; 0,D13 &lt;&gt; 0),(EXP(LN(F13/D13)/(F$5-D$5))-1)*100,0)</f>
        <v>0.63236883402097988</v>
      </c>
      <c r="H65" s="40">
        <f t="shared" si="37"/>
        <v>19.873325035321134</v>
      </c>
      <c r="I65" s="40">
        <f t="shared" si="37"/>
        <v>20.671320681904927</v>
      </c>
      <c r="J65" s="40">
        <f t="shared" si="37"/>
        <v>19.324725969870517</v>
      </c>
      <c r="K65" s="40">
        <f t="shared" si="37"/>
        <v>17.922509844496091</v>
      </c>
      <c r="L65" s="40">
        <f t="shared" si="37"/>
        <v>17.634513607923818</v>
      </c>
    </row>
    <row r="66" spans="1:12" x14ac:dyDescent="0.2">
      <c r="A66" t="str">
        <f>A14</f>
        <v>23 Teaching and other educational professionals</v>
      </c>
      <c r="B66" s="49">
        <f t="shared" si="36"/>
        <v>2.5966619408580582</v>
      </c>
      <c r="C66" s="44">
        <f t="shared" si="36"/>
        <v>4.173028439315396</v>
      </c>
      <c r="D66" s="49">
        <f t="shared" si="36"/>
        <v>-0.61784692703958921</v>
      </c>
      <c r="E66" s="49">
        <f t="shared" si="36"/>
        <v>0.70854705323941669</v>
      </c>
      <c r="F66" s="44">
        <f>IF(AND(F$5-D$5 &lt;&gt; 0,F14 &lt;&gt; 0,D14 &lt;&gt; 0),(EXP(LN(F14/D14)/(F$5-D$5))-1)*100,0)</f>
        <v>0.26446035002540835</v>
      </c>
      <c r="H66" s="40">
        <f t="shared" si="37"/>
        <v>21.67529228622854</v>
      </c>
      <c r="I66" s="40">
        <f t="shared" si="37"/>
        <v>21.316493043283685</v>
      </c>
      <c r="J66" s="40">
        <f t="shared" si="37"/>
        <v>21.371731335236674</v>
      </c>
      <c r="K66" s="40">
        <f t="shared" si="37"/>
        <v>19.212397481990674</v>
      </c>
      <c r="L66" s="40">
        <f t="shared" si="37"/>
        <v>18.459915944302001</v>
      </c>
    </row>
    <row r="67" spans="1:12" x14ac:dyDescent="0.2">
      <c r="A67" t="str">
        <f>A15</f>
        <v>24 Business, media and public service professionals</v>
      </c>
      <c r="B67" s="49">
        <f t="shared" si="36"/>
        <v>3.4342039977769412</v>
      </c>
      <c r="C67" s="44">
        <f t="shared" si="36"/>
        <v>8.2355918621861193</v>
      </c>
      <c r="D67" s="49">
        <f t="shared" si="36"/>
        <v>1.137235154859928</v>
      </c>
      <c r="E67" s="49">
        <f t="shared" si="36"/>
        <v>1.2044581200845172</v>
      </c>
      <c r="F67" s="44">
        <f>IF(AND(F$5-D$5 &lt;&gt; 0,F15 &lt;&gt; 0,D15 &lt;&gt; 0),(EXP(LN(F15/D15)/(F$5-D$5))-1)*100,0)</f>
        <v>1.1820455019044607</v>
      </c>
      <c r="H67" s="40">
        <f t="shared" si="37"/>
        <v>28.54213619069969</v>
      </c>
      <c r="I67" s="40">
        <f t="shared" si="37"/>
        <v>28.99753297627975</v>
      </c>
      <c r="J67" s="40">
        <f t="shared" si="37"/>
        <v>30.206458258677841</v>
      </c>
      <c r="K67" s="40">
        <f t="shared" si="37"/>
        <v>29.638419571827619</v>
      </c>
      <c r="L67" s="40">
        <f t="shared" si="37"/>
        <v>29.911371935164805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1.2896200128169388</v>
      </c>
      <c r="C69" s="44">
        <f t="shared" si="39"/>
        <v>6.5186643184102611</v>
      </c>
      <c r="D69" s="44">
        <f t="shared" si="39"/>
        <v>0.93159308348065295</v>
      </c>
      <c r="E69" s="44">
        <f t="shared" si="39"/>
        <v>0.98134721129325975</v>
      </c>
      <c r="F69" s="44">
        <f t="shared" ref="F69:F74" si="40">IF(AND(F$5-D$5 &lt;&gt; 0,F17 &lt;&gt; 0,D17 &lt;&gt; 0),(EXP(LN(F17/D17)/(F$5-D$5))-1)*100,0)</f>
        <v>0.96475977748065045</v>
      </c>
      <c r="H69" s="44">
        <f>(B17/B$51)*100</f>
        <v>11.926122162409014</v>
      </c>
      <c r="I69" s="44">
        <f>(C17/C$51)*100</f>
        <v>12.43728282470456</v>
      </c>
      <c r="J69" s="44">
        <f>(D17/D$51)*100</f>
        <v>13.474581157383581</v>
      </c>
      <c r="K69" s="44">
        <f>(E17/E$51)*100</f>
        <v>13.681653529731513</v>
      </c>
      <c r="L69" s="44">
        <f>(F17/F$51)*100</f>
        <v>14.459091175510297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3.3531202557286255</v>
      </c>
      <c r="C70" s="44">
        <f t="shared" si="39"/>
        <v>8.9731146308696488</v>
      </c>
      <c r="D70" s="49">
        <f t="shared" si="39"/>
        <v>-1.0616439823262991</v>
      </c>
      <c r="E70" s="49">
        <f t="shared" si="39"/>
        <v>0.88474582622675157</v>
      </c>
      <c r="F70" s="44">
        <f t="shared" si="40"/>
        <v>0.2317314629607603</v>
      </c>
      <c r="H70" s="40">
        <f t="shared" ref="H70:L74" si="41">(B18/B$17)*100</f>
        <v>13.090157017540468</v>
      </c>
      <c r="I70" s="40">
        <f t="shared" si="41"/>
        <v>14.18990405255991</v>
      </c>
      <c r="J70" s="40">
        <f t="shared" si="41"/>
        <v>14.516874116054733</v>
      </c>
      <c r="K70" s="40">
        <f t="shared" si="41"/>
        <v>13.138957836963289</v>
      </c>
      <c r="L70" s="40">
        <f t="shared" si="41"/>
        <v>13.013806843970666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3.6029604044709895</v>
      </c>
      <c r="C71" s="44">
        <f t="shared" si="39"/>
        <v>0.44040908132481071</v>
      </c>
      <c r="D71" s="49">
        <f t="shared" si="39"/>
        <v>9.6060431945687483</v>
      </c>
      <c r="E71" s="49">
        <f t="shared" si="39"/>
        <v>1.8645162986105746</v>
      </c>
      <c r="F71" s="44">
        <f t="shared" si="40"/>
        <v>4.3822814418701839</v>
      </c>
      <c r="H71" s="40">
        <f t="shared" si="41"/>
        <v>12.785475508411274</v>
      </c>
      <c r="I71" s="40">
        <f t="shared" si="41"/>
        <v>13.994125954283106</v>
      </c>
      <c r="J71" s="40">
        <f t="shared" si="41"/>
        <v>13.195581681180041</v>
      </c>
      <c r="K71" s="40">
        <f t="shared" si="41"/>
        <v>19.928077256684062</v>
      </c>
      <c r="L71" s="40">
        <f t="shared" si="41"/>
        <v>21.741177766634305</v>
      </c>
    </row>
    <row r="72" spans="1:12" x14ac:dyDescent="0.2">
      <c r="A72" t="str">
        <f t="shared" si="38"/>
        <v>33 Protective service occupations</v>
      </c>
      <c r="B72" s="49">
        <f t="shared" si="39"/>
        <v>0.34336752538186577</v>
      </c>
      <c r="C72" s="44">
        <f t="shared" si="39"/>
        <v>7.6259509706278816</v>
      </c>
      <c r="D72" s="49">
        <f t="shared" si="39"/>
        <v>-2.3866646998527474</v>
      </c>
      <c r="E72" s="49">
        <f t="shared" si="39"/>
        <v>1.1000705770778385</v>
      </c>
      <c r="F72" s="44">
        <f t="shared" si="40"/>
        <v>-7.579770798009644E-2</v>
      </c>
      <c r="H72" s="40">
        <f t="shared" si="41"/>
        <v>9.759953021329606</v>
      </c>
      <c r="I72" s="40">
        <f t="shared" si="41"/>
        <v>9.4003202018737788</v>
      </c>
      <c r="J72" s="40">
        <f t="shared" si="41"/>
        <v>9.4980387486910018</v>
      </c>
      <c r="K72" s="40">
        <f t="shared" si="41"/>
        <v>8.0360764089347079</v>
      </c>
      <c r="L72" s="40">
        <f t="shared" si="41"/>
        <v>8.1310576660500473</v>
      </c>
    </row>
    <row r="73" spans="1:12" x14ac:dyDescent="0.2">
      <c r="A73" t="str">
        <f t="shared" si="38"/>
        <v>34 Culture, media and sports occupations</v>
      </c>
      <c r="B73" s="49">
        <f t="shared" si="39"/>
        <v>-1.1286676106577298</v>
      </c>
      <c r="C73" s="44">
        <f t="shared" si="39"/>
        <v>22.105778095960904</v>
      </c>
      <c r="D73" s="49">
        <f t="shared" si="39"/>
        <v>-2.6852058270035228</v>
      </c>
      <c r="E73" s="49">
        <f t="shared" si="39"/>
        <v>0.77694578376670265</v>
      </c>
      <c r="F73" s="44">
        <f t="shared" si="40"/>
        <v>-0.39057855997480795</v>
      </c>
      <c r="H73" s="40">
        <f t="shared" si="41"/>
        <v>15.636392180721487</v>
      </c>
      <c r="I73" s="40">
        <f t="shared" si="41"/>
        <v>14.19574972466121</v>
      </c>
      <c r="J73" s="40">
        <f t="shared" si="41"/>
        <v>16.273045450549166</v>
      </c>
      <c r="K73" s="40">
        <f t="shared" si="41"/>
        <v>13.558996196913656</v>
      </c>
      <c r="L73" s="40">
        <f t="shared" si="41"/>
        <v>13.287028201065004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1.0245261610242418</v>
      </c>
      <c r="C74" s="44">
        <f t="shared" si="39"/>
        <v>2.7557332460343753</v>
      </c>
      <c r="D74" s="49">
        <f t="shared" si="39"/>
        <v>0.41487733993093023</v>
      </c>
      <c r="E74" s="49">
        <f t="shared" si="39"/>
        <v>0.63965337465829997</v>
      </c>
      <c r="F74" s="44">
        <f t="shared" si="40"/>
        <v>0.56467217916515988</v>
      </c>
      <c r="H74" s="40">
        <f t="shared" si="41"/>
        <v>48.728022271997162</v>
      </c>
      <c r="I74" s="40">
        <f t="shared" si="41"/>
        <v>48.219900066621982</v>
      </c>
      <c r="J74" s="40">
        <f t="shared" si="41"/>
        <v>46.516460003525061</v>
      </c>
      <c r="K74" s="40">
        <f t="shared" si="41"/>
        <v>45.337892300504286</v>
      </c>
      <c r="L74" s="40">
        <f t="shared" si="41"/>
        <v>43.82692952227999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-1.3568060514935198</v>
      </c>
      <c r="C76" s="44">
        <f t="shared" si="42"/>
        <v>0.56600673958295822</v>
      </c>
      <c r="D76" s="44">
        <f t="shared" si="42"/>
        <v>0.34102834903002588</v>
      </c>
      <c r="E76" s="44">
        <f t="shared" si="42"/>
        <v>-0.87301863187364548</v>
      </c>
      <c r="F76" s="44">
        <f>IF(AND(F$5-D$5 &lt;&gt; 0,F24 &lt;&gt; 0,D24 &lt;&gt; 0),(EXP(LN(F24/D24)/(F$5-D$5))-1)*100,0)</f>
        <v>-0.46997725580762983</v>
      </c>
      <c r="H76" s="44">
        <f>(B24/B$51)*100</f>
        <v>11.072488022928106</v>
      </c>
      <c r="I76" s="44">
        <f>(C24/C$51)*100</f>
        <v>10.386762740102919</v>
      </c>
      <c r="J76" s="44">
        <f>(D24/D$51)*100</f>
        <v>10.624181198067326</v>
      </c>
      <c r="K76" s="44">
        <f>(E24/E$51)*100</f>
        <v>10.475526992606737</v>
      </c>
      <c r="L76" s="44">
        <f>(F24/F$51)*100</f>
        <v>9.1978324887520024</v>
      </c>
    </row>
    <row r="77" spans="1:12" x14ac:dyDescent="0.2">
      <c r="A77" t="str">
        <f>A25</f>
        <v>41 Administrative occupations</v>
      </c>
      <c r="B77" s="49">
        <f t="shared" si="42"/>
        <v>-1.1304492606151406</v>
      </c>
      <c r="C77" s="44">
        <f t="shared" si="42"/>
        <v>1.752304256054904</v>
      </c>
      <c r="D77" s="49">
        <f t="shared" si="42"/>
        <v>0.7888111018640398</v>
      </c>
      <c r="E77" s="49">
        <f t="shared" si="42"/>
        <v>-0.36009561508685284</v>
      </c>
      <c r="F77" s="44">
        <f>IF(AND(F$5-D$5 &lt;&gt; 0,F25 &lt;&gt; 0,D25 &lt;&gt; 0),(EXP(LN(F25/D25)/(F$5-D$5))-1)*100,0)</f>
        <v>2.1410695579016092E-2</v>
      </c>
      <c r="H77" s="40">
        <f t="shared" ref="H77:L78" si="43">(B25/B$24)*100</f>
        <v>77.950150919387355</v>
      </c>
      <c r="I77" s="40">
        <f t="shared" si="43"/>
        <v>78.66810709023035</v>
      </c>
      <c r="J77" s="40">
        <f t="shared" si="43"/>
        <v>79.596092431324323</v>
      </c>
      <c r="K77" s="40">
        <f t="shared" si="43"/>
        <v>81.388045891748803</v>
      </c>
      <c r="L77" s="40">
        <f t="shared" si="43"/>
        <v>85.698817756803422</v>
      </c>
    </row>
    <row r="78" spans="1:12" x14ac:dyDescent="0.2">
      <c r="A78" t="str">
        <f>A26</f>
        <v>42 Secretarial and related occupations</v>
      </c>
      <c r="B78" s="49">
        <f t="shared" si="42"/>
        <v>-2.1697712252809587</v>
      </c>
      <c r="C78" s="44">
        <f t="shared" si="42"/>
        <v>-3.8088408401153906</v>
      </c>
      <c r="D78" s="49">
        <f t="shared" si="42"/>
        <v>-1.4868348783151686</v>
      </c>
      <c r="E78" s="49">
        <f t="shared" si="42"/>
        <v>-3.4505335864760345</v>
      </c>
      <c r="F78" s="44">
        <f>IF(AND(F$5-D$5 &lt;&gt; 0,F26 &lt;&gt; 0,D26 &lt;&gt; 0),(EXP(LN(F26/D26)/(F$5-D$5))-1)*100,0)</f>
        <v>-2.8003555710821137</v>
      </c>
      <c r="H78" s="40">
        <f t="shared" si="43"/>
        <v>22.049849080612645</v>
      </c>
      <c r="I78" s="40">
        <f t="shared" si="43"/>
        <v>21.33189290976965</v>
      </c>
      <c r="J78" s="40">
        <f t="shared" si="43"/>
        <v>20.403907568675681</v>
      </c>
      <c r="K78" s="40">
        <f t="shared" si="43"/>
        <v>18.611954108251201</v>
      </c>
      <c r="L78" s="40">
        <f t="shared" si="43"/>
        <v>14.30118224319658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-2.7086723267445878</v>
      </c>
      <c r="C80" s="44">
        <f t="shared" si="44"/>
        <v>-14.110702242950357</v>
      </c>
      <c r="D80" s="44">
        <f t="shared" si="44"/>
        <v>0.49499327815909488</v>
      </c>
      <c r="E80" s="44">
        <f t="shared" si="44"/>
        <v>-0.2480218989833638</v>
      </c>
      <c r="F80" s="44">
        <f>IF(AND(F$5-D$5 &lt;&gt; 0,F28 &lt;&gt; 0,D28 &lt;&gt; 0),(EXP(LN(F28/D28)/(F$5-D$5))-1)*100,0)</f>
        <v>-9.6257916428754697E-4</v>
      </c>
      <c r="H80" s="44">
        <f>(B28/B$51)*100</f>
        <v>11.287927615892313</v>
      </c>
      <c r="I80" s="44">
        <f>(C28/C$51)*100</f>
        <v>10.020219263181049</v>
      </c>
      <c r="J80" s="44">
        <f>(D28/D$51)*100</f>
        <v>8.753471638793151</v>
      </c>
      <c r="K80" s="44">
        <f>(E28/E$51)*100</f>
        <v>8.6974137276308294</v>
      </c>
      <c r="L80" s="44">
        <f>(F28/F$51)*100</f>
        <v>8.1319762090309471</v>
      </c>
    </row>
    <row r="81" spans="1:12" x14ac:dyDescent="0.2">
      <c r="A81" t="str">
        <f>A29</f>
        <v>51 Skilled agricultural and related trades</v>
      </c>
      <c r="B81" s="49">
        <f t="shared" si="44"/>
        <v>-1.4119613204410797E-2</v>
      </c>
      <c r="C81" s="44">
        <f t="shared" si="44"/>
        <v>-41.669074408053078</v>
      </c>
      <c r="D81" s="49">
        <f t="shared" si="44"/>
        <v>7.1887681417504012E-2</v>
      </c>
      <c r="E81" s="49">
        <f t="shared" si="44"/>
        <v>1.1893456908739886</v>
      </c>
      <c r="F81" s="44">
        <f>IF(AND(F$5-D$5 &lt;&gt; 0,F29 &lt;&gt; 0,D29 &lt;&gt; 0),(EXP(LN(F29/D29)/(F$5-D$5))-1)*100,0)</f>
        <v>0.81548006258855832</v>
      </c>
      <c r="H81" s="40">
        <f t="shared" ref="H81:L84" si="45">(B29/B$28)*100</f>
        <v>16.122437681318637</v>
      </c>
      <c r="I81" s="40">
        <f t="shared" si="45"/>
        <v>17.984107375844577</v>
      </c>
      <c r="J81" s="40">
        <f t="shared" si="45"/>
        <v>12.213740903381311</v>
      </c>
      <c r="K81" s="40">
        <f t="shared" si="45"/>
        <v>11.958784387427066</v>
      </c>
      <c r="L81" s="40">
        <f t="shared" si="45"/>
        <v>13.798114572886341</v>
      </c>
    </row>
    <row r="82" spans="1:12" x14ac:dyDescent="0.2">
      <c r="A82" t="str">
        <f>A30</f>
        <v>52 Skilled metal, electrical and electronic trades</v>
      </c>
      <c r="B82" s="49">
        <f t="shared" si="44"/>
        <v>-1.6772270614968332</v>
      </c>
      <c r="C82" s="44">
        <f t="shared" si="44"/>
        <v>-13.226750606141714</v>
      </c>
      <c r="D82" s="49">
        <f t="shared" si="44"/>
        <v>0.27237721735480225</v>
      </c>
      <c r="E82" s="49">
        <f t="shared" si="44"/>
        <v>-0.42830017453666658</v>
      </c>
      <c r="F82" s="44">
        <f>IF(AND(F$5-D$5 &lt;&gt; 0,F30 &lt;&gt; 0,D30 &lt;&gt; 0),(EXP(LN(F30/D30)/(F$5-D$5))-1)*100,0)</f>
        <v>-0.195286757255142</v>
      </c>
      <c r="H82" s="40">
        <f t="shared" si="45"/>
        <v>33.83373486355601</v>
      </c>
      <c r="I82" s="40">
        <f t="shared" si="45"/>
        <v>35.291481871844347</v>
      </c>
      <c r="J82" s="40">
        <f t="shared" si="45"/>
        <v>35.654693168020756</v>
      </c>
      <c r="K82" s="40">
        <f t="shared" si="45"/>
        <v>35.261528318669157</v>
      </c>
      <c r="L82" s="40">
        <f t="shared" si="45"/>
        <v>34.629416816613904</v>
      </c>
    </row>
    <row r="83" spans="1:12" x14ac:dyDescent="0.2">
      <c r="A83" t="str">
        <f>A31</f>
        <v>53 Skilled construction and building trades</v>
      </c>
      <c r="B83" s="49">
        <f t="shared" si="44"/>
        <v>-4.6794911806831596</v>
      </c>
      <c r="C83" s="44">
        <f t="shared" si="44"/>
        <v>-4.3626908774277222</v>
      </c>
      <c r="D83" s="49">
        <f t="shared" si="44"/>
        <v>0.11767985435851003</v>
      </c>
      <c r="E83" s="49">
        <f t="shared" si="44"/>
        <v>-1.1968663083603781</v>
      </c>
      <c r="F83" s="44">
        <f>IF(AND(F$5-D$5 &lt;&gt; 0,F31 &lt;&gt; 0,D31 &lt;&gt; 0),(EXP(LN(F31/D31)/(F$5-D$5))-1)*100,0)</f>
        <v>-0.76061331019278144</v>
      </c>
      <c r="H83" s="40">
        <f t="shared" si="45"/>
        <v>27.407022737433913</v>
      </c>
      <c r="I83" s="40">
        <f t="shared" si="45"/>
        <v>25.252870286146056</v>
      </c>
      <c r="J83" s="40">
        <f t="shared" si="45"/>
        <v>28.118946421239567</v>
      </c>
      <c r="K83" s="40">
        <f t="shared" si="45"/>
        <v>27.595025516921439</v>
      </c>
      <c r="L83" s="40">
        <f t="shared" si="45"/>
        <v>25.079728184323574</v>
      </c>
    </row>
    <row r="84" spans="1:12" x14ac:dyDescent="0.2">
      <c r="A84" t="str">
        <f>A32</f>
        <v>54 Textiles, printing and other skilled trades</v>
      </c>
      <c r="B84" s="49">
        <f t="shared" si="44"/>
        <v>-3.9856491847446218</v>
      </c>
      <c r="C84" s="44">
        <f t="shared" si="44"/>
        <v>-3.9460149566712843</v>
      </c>
      <c r="D84" s="49">
        <f t="shared" si="44"/>
        <v>1.4574031556286782</v>
      </c>
      <c r="E84" s="49">
        <f t="shared" si="44"/>
        <v>0.2583591879529834</v>
      </c>
      <c r="F84" s="44">
        <f>IF(AND(F$5-D$5 &lt;&gt; 0,F32 &lt;&gt; 0,D32 &lt;&gt; 0),(EXP(LN(F32/D32)/(F$5-D$5))-1)*100,0)</f>
        <v>0.6564576781908249</v>
      </c>
      <c r="H84" s="40">
        <f t="shared" si="45"/>
        <v>22.63680471769144</v>
      </c>
      <c r="I84" s="40">
        <f t="shared" si="45"/>
        <v>21.471540466165013</v>
      </c>
      <c r="J84" s="40">
        <f t="shared" si="45"/>
        <v>24.012619507358369</v>
      </c>
      <c r="K84" s="40">
        <f t="shared" si="45"/>
        <v>25.184661776982338</v>
      </c>
      <c r="L84" s="40">
        <f t="shared" si="45"/>
        <v>26.492740426176187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1.305285204298845</v>
      </c>
      <c r="C86" s="44">
        <f t="shared" si="46"/>
        <v>-3.0266731101213473</v>
      </c>
      <c r="D86" s="44">
        <f t="shared" si="46"/>
        <v>0.49319300178514158</v>
      </c>
      <c r="E86" s="44">
        <f t="shared" si="46"/>
        <v>0.82378675052303674</v>
      </c>
      <c r="F86" s="44">
        <f>IF(AND(F$5-D$5 &lt;&gt; 0,F34 &lt;&gt; 0,D34 &lt;&gt; 0),(EXP(LN(F34/D34)/(F$5-D$5))-1)*100,0)</f>
        <v>0.71346817078419278</v>
      </c>
      <c r="H86" s="44">
        <f>(B34/B$51)*100</f>
        <v>9.4705235087892046</v>
      </c>
      <c r="I86" s="44">
        <f>(C34/C$51)*100</f>
        <v>9.8825470317197297</v>
      </c>
      <c r="J86" s="44">
        <f>(D34/D$51)*100</f>
        <v>9.7473202999234374</v>
      </c>
      <c r="K86" s="44">
        <f>(E34/E$51)*100</f>
        <v>9.6840302552918125</v>
      </c>
      <c r="L86" s="44">
        <f>(F34/F$51)*100</f>
        <v>10.075740841385002</v>
      </c>
    </row>
    <row r="87" spans="1:12" x14ac:dyDescent="0.2">
      <c r="A87" t="str">
        <f>A35</f>
        <v>61 Caring personal service occupations</v>
      </c>
      <c r="B87" s="49">
        <f t="shared" si="46"/>
        <v>1.4181942693788363</v>
      </c>
      <c r="C87" s="44">
        <f t="shared" si="46"/>
        <v>-3.7710386348992042</v>
      </c>
      <c r="D87" s="49">
        <f t="shared" si="46"/>
        <v>0.94419005943102707</v>
      </c>
      <c r="E87" s="49">
        <f t="shared" si="46"/>
        <v>1.0252514223991316</v>
      </c>
      <c r="F87" s="44">
        <f>IF(AND(F$5-D$5 &lt;&gt; 0,F35 &lt;&gt; 0,D35 &lt;&gt; 0),(EXP(LN(F35/D35)/(F$5-D$5))-1)*100,0)</f>
        <v>0.99822373789808516</v>
      </c>
      <c r="H87" s="40">
        <f t="shared" ref="H87:L89" si="47">(B35/B$34)*100</f>
        <v>76.514446385960568</v>
      </c>
      <c r="I87" s="40">
        <f t="shared" si="47"/>
        <v>76.856131557354232</v>
      </c>
      <c r="J87" s="40">
        <f t="shared" si="47"/>
        <v>76.266185264555077</v>
      </c>
      <c r="K87" s="40">
        <f t="shared" si="47"/>
        <v>77.992965877404586</v>
      </c>
      <c r="L87" s="40">
        <f t="shared" si="47"/>
        <v>79.56549855582854</v>
      </c>
    </row>
    <row r="88" spans="1:12" x14ac:dyDescent="0.2">
      <c r="A88" t="str">
        <f>A36</f>
        <v>62 Leisure, travel and related personal service occupations</v>
      </c>
      <c r="B88" s="49">
        <f t="shared" si="46"/>
        <v>1.1879372010153322</v>
      </c>
      <c r="C88" s="44">
        <f t="shared" si="46"/>
        <v>-1.5481403256339954</v>
      </c>
      <c r="D88" s="49">
        <f t="shared" si="46"/>
        <v>-0.83530650264003192</v>
      </c>
      <c r="E88" s="49">
        <f t="shared" si="46"/>
        <v>4.4407923487566059E-2</v>
      </c>
      <c r="F88" s="44">
        <f>IF(AND(F$5-D$5 &lt;&gt; 0,F36 &lt;&gt; 0,D36 &lt;&gt; 0),(EXP(LN(F36/D36)/(F$5-D$5))-1)*100,0)</f>
        <v>-0.24969394651346288</v>
      </c>
      <c r="H88" s="40">
        <f t="shared" si="47"/>
        <v>22.286141506672628</v>
      </c>
      <c r="I88" s="40">
        <f t="shared" si="47"/>
        <v>22.18305927813989</v>
      </c>
      <c r="J88" s="40">
        <f t="shared" si="47"/>
        <v>22.521279915245611</v>
      </c>
      <c r="K88" s="40">
        <f t="shared" si="47"/>
        <v>21.071488271202586</v>
      </c>
      <c r="L88" s="40">
        <f t="shared" si="47"/>
        <v>19.498147318658848</v>
      </c>
    </row>
    <row r="89" spans="1:12" x14ac:dyDescent="0.2">
      <c r="A89" t="str">
        <f>A37</f>
        <v>63 Community and civil enforcement occupations</v>
      </c>
      <c r="B89" s="49">
        <f t="shared" si="46"/>
        <v>-4.1594536824096089</v>
      </c>
      <c r="C89" s="44">
        <f t="shared" si="46"/>
        <v>22.379698100632851</v>
      </c>
      <c r="D89" s="49">
        <f t="shared" si="46"/>
        <v>-4.5862825113257566</v>
      </c>
      <c r="E89" s="49">
        <f t="shared" si="46"/>
        <v>0.83249413686692364</v>
      </c>
      <c r="F89" s="44">
        <f>IF(AND(F$5-D$5 &lt;&gt; 0,F37 &lt;&gt; 0,D37 &lt;&gt; 0),(EXP(LN(F37/D37)/(F$5-D$5))-1)*100,0)</f>
        <v>-1.0071231494558908</v>
      </c>
      <c r="H89" s="40">
        <f t="shared" si="47"/>
        <v>1.199412107366802</v>
      </c>
      <c r="I89" s="40">
        <f t="shared" si="47"/>
        <v>0.96080916450586884</v>
      </c>
      <c r="J89" s="40">
        <f t="shared" si="47"/>
        <v>1.2125348201993265</v>
      </c>
      <c r="K89" s="40">
        <f t="shared" si="47"/>
        <v>0.93554585139284252</v>
      </c>
      <c r="L89" s="40">
        <f t="shared" si="47"/>
        <v>0.93635412551261787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-2.7979174893904335</v>
      </c>
      <c r="C91" s="44">
        <f t="shared" si="48"/>
        <v>-0.743223127997239</v>
      </c>
      <c r="D91" s="44">
        <f t="shared" si="48"/>
        <v>0.29147298080762774</v>
      </c>
      <c r="E91" s="44">
        <f t="shared" si="48"/>
        <v>3.4962750453448876E-3</v>
      </c>
      <c r="F91" s="44">
        <f t="shared" ref="F91:F93" si="49">IF(AND(F$5-D$5 &lt;&gt; 0,F39 &lt;&gt; 0,D39 &lt;&gt; 0),(EXP(LN(F39/D39)/(F$5-D$5))-1)*100,0)</f>
        <v>9.9396515556193776E-2</v>
      </c>
      <c r="H91" s="44">
        <f>(B39/B$51)*100</f>
        <v>8.6117249525831934</v>
      </c>
      <c r="I91" s="44">
        <f>(C39/C$51)*100</f>
        <v>7.6165608850688251</v>
      </c>
      <c r="J91" s="44">
        <f>(D39/D$51)*100</f>
        <v>7.6892350807178182</v>
      </c>
      <c r="K91" s="44">
        <f>(E39/E$51)*100</f>
        <v>7.5629435886493983</v>
      </c>
      <c r="L91" s="44">
        <f>(F39/F$51)*100</f>
        <v>7.2515943790725474</v>
      </c>
    </row>
    <row r="92" spans="1:12" s="30" customFormat="1" x14ac:dyDescent="0.2">
      <c r="A92" t="str">
        <f>A40</f>
        <v>71 Sales occupations</v>
      </c>
      <c r="B92" s="49">
        <f t="shared" si="48"/>
        <v>-3.704170384689176</v>
      </c>
      <c r="C92" s="44">
        <f t="shared" si="48"/>
        <v>-1.0438233558865639</v>
      </c>
      <c r="D92" s="49">
        <f t="shared" si="48"/>
        <v>-0.21268515476009497</v>
      </c>
      <c r="E92" s="49">
        <f t="shared" si="48"/>
        <v>-0.32962174786522747</v>
      </c>
      <c r="F92" s="44">
        <f t="shared" si="49"/>
        <v>-0.29065811733421931</v>
      </c>
      <c r="G92"/>
      <c r="H92" s="40">
        <f>(B40/B$34)*100</f>
        <v>75.581230539928981</v>
      </c>
      <c r="I92" s="40">
        <f t="shared" ref="H92:L93" si="50">(C40/C$34)*100</f>
        <v>61.704304355830743</v>
      </c>
      <c r="J92" s="40">
        <f t="shared" si="50"/>
        <v>62.96599526250786</v>
      </c>
      <c r="K92" s="40">
        <f t="shared" si="50"/>
        <v>60.785434792031133</v>
      </c>
      <c r="L92" s="40">
        <f t="shared" si="50"/>
        <v>54.178945113908249</v>
      </c>
    </row>
    <row r="93" spans="1:12" s="30" customFormat="1" x14ac:dyDescent="0.2">
      <c r="A93" t="str">
        <f>A41</f>
        <v>72 Customer service occupations</v>
      </c>
      <c r="B93" s="49">
        <f t="shared" si="48"/>
        <v>1.3314682232629549</v>
      </c>
      <c r="C93" s="44">
        <f t="shared" si="48"/>
        <v>0.4638375999158395</v>
      </c>
      <c r="D93" s="49">
        <f t="shared" si="48"/>
        <v>2.1921710009565443</v>
      </c>
      <c r="E93" s="49">
        <f t="shared" si="48"/>
        <v>1.1000570921898767</v>
      </c>
      <c r="F93" s="44">
        <f t="shared" si="49"/>
        <v>1.4627920554520113</v>
      </c>
      <c r="G93"/>
      <c r="H93" s="40">
        <f t="shared" si="50"/>
        <v>15.350648195085038</v>
      </c>
      <c r="I93" s="40">
        <f t="shared" si="50"/>
        <v>15.366524253657948</v>
      </c>
      <c r="J93" s="40">
        <f t="shared" si="50"/>
        <v>15.919635291545188</v>
      </c>
      <c r="K93" s="40">
        <f t="shared" si="50"/>
        <v>17.311632124056288</v>
      </c>
      <c r="L93" s="40">
        <f t="shared" si="50"/>
        <v>17.791885549852161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0.17102649331790509</v>
      </c>
      <c r="C95" s="44">
        <f t="shared" si="51"/>
        <v>-11.315770351743094</v>
      </c>
      <c r="D95" s="44">
        <f t="shared" si="51"/>
        <v>1.1729529227614499</v>
      </c>
      <c r="E95" s="44">
        <f t="shared" si="51"/>
        <v>-0.17472700423339926</v>
      </c>
      <c r="F95" s="44">
        <f>IF(AND(F$5-D$5 &lt;&gt; 0,F43 &lt;&gt; 0,D43 &lt;&gt; 0),(EXP(LN(F43/D43)/(F$5-D$5))-1)*100,0)</f>
        <v>0.27249308723726884</v>
      </c>
      <c r="H95" s="44">
        <f>(B43/B$51)*100</f>
        <v>6.6699655105585673</v>
      </c>
      <c r="I95" s="44">
        <f>(C43/C$51)*100</f>
        <v>6.6536288898279281</v>
      </c>
      <c r="J95" s="44">
        <f>(D43/D$51)*100</f>
        <v>6.0016273265443809</v>
      </c>
      <c r="K95" s="44">
        <f>(E43/E$51)*100</f>
        <v>6.1670692735477921</v>
      </c>
      <c r="L95" s="44">
        <f>(F43/F$51)*100</f>
        <v>5.808643144051703</v>
      </c>
    </row>
    <row r="96" spans="1:12" x14ac:dyDescent="0.2">
      <c r="A96" t="str">
        <f>A44</f>
        <v>81 Process, plant and machine operatives</v>
      </c>
      <c r="B96" s="49">
        <f t="shared" si="51"/>
        <v>-1.2368913525959147</v>
      </c>
      <c r="C96" s="44">
        <f t="shared" si="51"/>
        <v>-11.834525850074485</v>
      </c>
      <c r="D96" s="49">
        <f t="shared" si="51"/>
        <v>1.6008912276761711</v>
      </c>
      <c r="E96" s="49">
        <f t="shared" si="51"/>
        <v>-0.5345805947170934</v>
      </c>
      <c r="F96" s="44">
        <f>IF(AND(F$5-D$5 &lt;&gt; 0,F44 &lt;&gt; 0,D44 &lt;&gt; 0),(EXP(LN(F44/D44)/(F$5-D$5))-1)*100,0)</f>
        <v>0.17220908486605957</v>
      </c>
      <c r="H96" s="40">
        <f>(B44/B$43)*100</f>
        <v>42.558667367969008</v>
      </c>
      <c r="I96" s="40">
        <f t="shared" ref="H96:L97" si="52">(C44/C$43)*100</f>
        <v>40.215968191042428</v>
      </c>
      <c r="J96" s="40">
        <f t="shared" si="52"/>
        <v>39.980726201541387</v>
      </c>
      <c r="K96" s="40">
        <f t="shared" si="52"/>
        <v>40.833455803114902</v>
      </c>
      <c r="L96" s="40">
        <f t="shared" si="52"/>
        <v>39.385127270637057</v>
      </c>
    </row>
    <row r="97" spans="1:12" x14ac:dyDescent="0.2">
      <c r="A97" t="str">
        <f>A45</f>
        <v>82 Transport and mobile machine drivers and operatives</v>
      </c>
      <c r="B97" s="49">
        <f t="shared" si="51"/>
        <v>1.1771163777662297</v>
      </c>
      <c r="C97" s="44">
        <f t="shared" si="51"/>
        <v>-10.966810035943542</v>
      </c>
      <c r="D97" s="49">
        <f t="shared" si="51"/>
        <v>0.88382017704387028</v>
      </c>
      <c r="E97" s="49">
        <f t="shared" si="51"/>
        <v>6.6982965738993094E-2</v>
      </c>
      <c r="F97" s="44">
        <f>IF(AND(F$5-D$5 &lt;&gt; 0,F45 &lt;&gt; 0,D45 &lt;&gt; 0),(EXP(LN(F45/D45)/(F$5-D$5))-1)*100,0)</f>
        <v>0.33852451510170134</v>
      </c>
      <c r="H97" s="40">
        <f t="shared" si="52"/>
        <v>57.441332632030992</v>
      </c>
      <c r="I97" s="40">
        <f t="shared" si="52"/>
        <v>59.784031808957572</v>
      </c>
      <c r="J97" s="40">
        <f t="shared" si="52"/>
        <v>60.019273798458627</v>
      </c>
      <c r="K97" s="40">
        <f t="shared" si="52"/>
        <v>59.166544196885106</v>
      </c>
      <c r="L97" s="40">
        <f t="shared" si="52"/>
        <v>60.614872729362943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-1.4200180363273418</v>
      </c>
      <c r="C99" s="44">
        <f t="shared" si="53"/>
        <v>-8.1614547848894663</v>
      </c>
      <c r="D99" s="44">
        <f t="shared" si="53"/>
        <v>0.4171946334023291</v>
      </c>
      <c r="E99" s="44">
        <f t="shared" si="53"/>
        <v>-0.34953200403291529</v>
      </c>
      <c r="F99" s="44">
        <f>IF(AND(F$5-D$5 &lt;&gt; 0,F47 &lt;&gt; 0,D47 &lt;&gt; 0),(EXP(LN(F47/D47)/(F$5-D$5))-1)*100,0)</f>
        <v>-9.4609150350277726E-2</v>
      </c>
      <c r="H99" s="44">
        <f>(B47/B$51)*100</f>
        <v>12.92658459990313</v>
      </c>
      <c r="I99" s="44">
        <f>(C47/C$51)*100</f>
        <v>12.094981806917078</v>
      </c>
      <c r="J99" s="44">
        <f>(D47/D$51)*100</f>
        <v>11.297810011637957</v>
      </c>
      <c r="K99" s="44">
        <f>(E47/E$51)*100</f>
        <v>11.182073993704423</v>
      </c>
      <c r="L99" s="44">
        <f>(F47/F$51)*100</f>
        <v>10.349195529059505</v>
      </c>
    </row>
    <row r="100" spans="1:12" x14ac:dyDescent="0.2">
      <c r="A100" t="str">
        <f>A48</f>
        <v>91 Elementary trades and related occupations</v>
      </c>
      <c r="B100" s="49">
        <f t="shared" si="53"/>
        <v>-4.8057123781862003</v>
      </c>
      <c r="C100" s="44">
        <f t="shared" si="53"/>
        <v>-10.778212313665902</v>
      </c>
      <c r="D100" s="49">
        <f t="shared" si="53"/>
        <v>12.462489336430282</v>
      </c>
      <c r="E100" s="49">
        <f t="shared" si="53"/>
        <v>1.437563851427992</v>
      </c>
      <c r="F100" s="44">
        <f>IF(AND(F$5-D$5 &lt;&gt; 0,F48 &lt;&gt; 0,D48 &lt;&gt; 0),(EXP(LN(F48/D48)/(F$5-D$5))-1)*100,0)</f>
        <v>4.986898110128779</v>
      </c>
      <c r="H100" s="40">
        <f t="shared" ref="H100:L101" si="54">(B48/B$47)*100</f>
        <v>15.212330868705335</v>
      </c>
      <c r="I100" s="40">
        <f t="shared" si="54"/>
        <v>13.227701262892733</v>
      </c>
      <c r="J100" s="40">
        <f t="shared" si="54"/>
        <v>12.8508041029148</v>
      </c>
      <c r="K100" s="40">
        <f t="shared" si="54"/>
        <v>22.642706827178486</v>
      </c>
      <c r="L100" s="40">
        <f t="shared" si="54"/>
        <v>27.047244214839377</v>
      </c>
    </row>
    <row r="101" spans="1:12" x14ac:dyDescent="0.2">
      <c r="A101" t="str">
        <f>A49</f>
        <v>92 Elementary administration and service occupations</v>
      </c>
      <c r="B101" s="49">
        <f t="shared" si="53"/>
        <v>-0.84814676704406677</v>
      </c>
      <c r="C101" s="44">
        <f t="shared" si="53"/>
        <v>-7.7625522852225242</v>
      </c>
      <c r="D101" s="49">
        <f t="shared" si="53"/>
        <v>-1.9481797543410062</v>
      </c>
      <c r="E101" s="49">
        <f t="shared" si="53"/>
        <v>-0.93200207859074347</v>
      </c>
      <c r="F101" s="44">
        <f>IF(AND(F$5-D$5 &lt;&gt; 0,F49 &lt;&gt; 0,D49 &lt;&gt; 0),(EXP(LN(F49/D49)/(F$5-D$5))-1)*100,0)</f>
        <v>-1.2718927619711384</v>
      </c>
      <c r="H101" s="40">
        <f t="shared" si="54"/>
        <v>84.787669131294678</v>
      </c>
      <c r="I101" s="40">
        <f t="shared" si="54"/>
        <v>86.772298737107263</v>
      </c>
      <c r="J101" s="40">
        <f t="shared" si="54"/>
        <v>87.149195897085193</v>
      </c>
      <c r="K101" s="40">
        <f t="shared" si="54"/>
        <v>77.3572931728215</v>
      </c>
      <c r="L101" s="40">
        <f t="shared" si="54"/>
        <v>72.952755785160619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0.23245731198053843</v>
      </c>
      <c r="C103" s="206">
        <f t="shared" ref="C103" si="56">IF(AND(D$5-C$5 &lt;&gt; 0,D51 &lt;&gt; 0,C51 &lt;&gt; 0),(EXP(LN(D51/C51)/(D$5-C$5))-1)*100,0)</f>
        <v>-1.6813406840560208</v>
      </c>
      <c r="D103" s="50">
        <f>IF(AND(E$5-D$5 &lt;&gt; 0,E51 &lt;&gt; 0,D51 &lt;&gt; 0),(EXP(LN(E51/D51)/(E$5-D$5))-1)*100,0)</f>
        <v>0.62420574141228702</v>
      </c>
      <c r="E103" s="50">
        <f>IF(AND(F$5-E$5 &lt;&gt; 0,F51 &lt;&gt; 0,E51 &lt;&gt; 0),(EXP(LN(F51/E51)/(F$5-E$5))-1)*100,0)</f>
        <v>0.42478707676505412</v>
      </c>
      <c r="F103" s="206">
        <f>IF(AND(F$5-D$5 &lt;&gt; 0,F51 &lt;&gt; 0,D51 &lt;&gt; 0),(EXP(LN(F51/D51)/(F$5-D$5))-1)*100,0)</f>
        <v>0.49121601391242109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 xml:space="preserve">Occupation Table 4  Occuptation composition (SOC2020) by gender, 2015-2035, Norfolk and Suffolk 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15.756074880700895</v>
      </c>
      <c r="C9" s="330">
        <v>37.994536278358325</v>
      </c>
      <c r="D9" s="330">
        <f>SUM(B9:C9)</f>
        <v>53.750611159059218</v>
      </c>
      <c r="E9" s="331"/>
      <c r="F9" s="330">
        <v>20.5070493021929</v>
      </c>
      <c r="G9" s="330">
        <v>41.267284443507442</v>
      </c>
      <c r="H9" s="330">
        <f>SUM(F9:G9)</f>
        <v>61.774333745700346</v>
      </c>
      <c r="I9" s="331"/>
      <c r="J9" s="330">
        <v>24.427581091342816</v>
      </c>
      <c r="K9" s="330">
        <v>37.52141448066493</v>
      </c>
      <c r="L9" s="330">
        <f>SUM(J9:K9)</f>
        <v>61.948995572007746</v>
      </c>
      <c r="M9" s="236"/>
      <c r="N9" s="328">
        <f>IF(B9&gt;0,(EXP(LN(F9/B9)/($F$6-$B$6))-1)*100,0)</f>
        <v>5.4122365376898518</v>
      </c>
      <c r="O9" s="328">
        <f>IF(F9&gt;0,(EXP(LN(J9/F9)/($J$6-$F$6))-1)*100,0)</f>
        <v>1.1731222058019686</v>
      </c>
      <c r="P9" s="328"/>
      <c r="Q9" s="328">
        <f>IF(C9&gt;0,(EXP(LN(G9/C9)/($F$6-$B$6))-1)*100,0)</f>
        <v>1.6662836856718988</v>
      </c>
      <c r="R9" s="328">
        <f>IF(G9&gt;0,(EXP(LN(K9/G9)/($J$6-$F$6))-1)*100,0)</f>
        <v>-0.6323801337529078</v>
      </c>
      <c r="S9" s="327"/>
      <c r="T9" s="328">
        <f>IF(D9&gt;0,(EXP(LN(H9/D9)/($F$6-$B$6))-1)*100,0)</f>
        <v>2.8217361529595086</v>
      </c>
      <c r="U9" s="328">
        <f>IF(H9&gt;0,(EXP(LN(L9/H9)/($J$6-$F$6))-1)*100,0)</f>
        <v>1.88246234574585E-2</v>
      </c>
    </row>
    <row r="10" spans="1:21" x14ac:dyDescent="0.2">
      <c r="A10" s="329" t="str">
        <f>name!D5</f>
        <v>12 Other managers and proprietors</v>
      </c>
      <c r="B10" s="330">
        <v>10.406268523398619</v>
      </c>
      <c r="C10" s="330">
        <v>15.9864278784384</v>
      </c>
      <c r="D10" s="330">
        <f t="shared" ref="D10:D33" si="0">SUM(B10:C10)</f>
        <v>26.392696401837021</v>
      </c>
      <c r="E10" s="331"/>
      <c r="F10" s="330">
        <v>11.618329448650496</v>
      </c>
      <c r="G10" s="330">
        <v>15.230204924162624</v>
      </c>
      <c r="H10" s="330">
        <f t="shared" ref="H10:H33" si="1">SUM(F10:G10)</f>
        <v>26.84853437281312</v>
      </c>
      <c r="I10" s="331"/>
      <c r="J10" s="330">
        <v>12.264387688341857</v>
      </c>
      <c r="K10" s="330">
        <v>19.39472547986291</v>
      </c>
      <c r="L10" s="330">
        <f t="shared" ref="L10:L33" si="2">SUM(J10:K10)</f>
        <v>31.659113168204769</v>
      </c>
      <c r="M10" s="236"/>
      <c r="N10" s="328">
        <f t="shared" ref="N10:N36" si="3">IF(B10&gt;0,(EXP(LN(F10/B10)/($F$6-$B$6))-1)*100,0)</f>
        <v>2.2279688082729621</v>
      </c>
      <c r="O10" s="328">
        <f t="shared" ref="O10:O34" si="4">IF(F10&gt;0,(EXP(LN(J10/F10)/($J$6-$F$6))-1)*100,0)</f>
        <v>0.36142341199816297</v>
      </c>
      <c r="P10" s="328"/>
      <c r="Q10" s="328">
        <f t="shared" ref="Q10:Q34" si="5">IF(C10&gt;0,(EXP(LN(G10/C10)/($F$6-$B$6))-1)*100,0)</f>
        <v>-0.96450814463918677</v>
      </c>
      <c r="R10" s="328">
        <f t="shared" ref="R10:R34" si="6">IF(G10&gt;0,(EXP(LN(K10/G10)/($J$6-$F$6))-1)*100,0)</f>
        <v>1.6245243711142887</v>
      </c>
      <c r="S10" s="327"/>
      <c r="T10" s="328">
        <f t="shared" ref="T10:T34" si="7">IF(D10&gt;0,(EXP(LN(H10/D10)/($F$6-$B$6))-1)*100,0)</f>
        <v>0.34306539269923775</v>
      </c>
      <c r="U10" s="328">
        <f t="shared" ref="U10:U34" si="8">IF(H10&gt;0,(EXP(LN(L10/H10)/($J$6-$F$6))-1)*100,0)</f>
        <v>1.1048239913951319</v>
      </c>
    </row>
    <row r="11" spans="1:21" x14ac:dyDescent="0.2">
      <c r="A11" s="329" t="str">
        <f>name!D6</f>
        <v>21 Science, research, engineering and technology professionals</v>
      </c>
      <c r="B11" s="330">
        <v>8.4707267095689822</v>
      </c>
      <c r="C11" s="330">
        <v>34.192838913266058</v>
      </c>
      <c r="D11" s="330">
        <f t="shared" si="0"/>
        <v>42.663565622835037</v>
      </c>
      <c r="E11" s="331"/>
      <c r="F11" s="330">
        <v>11.138877900614595</v>
      </c>
      <c r="G11" s="330">
        <v>37.447510924831789</v>
      </c>
      <c r="H11" s="330">
        <f t="shared" si="1"/>
        <v>48.586388825446384</v>
      </c>
      <c r="I11" s="331"/>
      <c r="J11" s="330">
        <v>18.596503217697141</v>
      </c>
      <c r="K11" s="330">
        <v>49.776593491347256</v>
      </c>
      <c r="L11" s="330">
        <f t="shared" si="2"/>
        <v>68.373096709044404</v>
      </c>
      <c r="M11" s="236"/>
      <c r="N11" s="328">
        <f t="shared" si="3"/>
        <v>5.6292398912190178</v>
      </c>
      <c r="O11" s="328">
        <f t="shared" si="4"/>
        <v>3.4759263601142676</v>
      </c>
      <c r="P11" s="328"/>
      <c r="Q11" s="328">
        <f t="shared" si="5"/>
        <v>1.8351152362883871</v>
      </c>
      <c r="R11" s="328">
        <f t="shared" si="6"/>
        <v>1.9154784670128322</v>
      </c>
      <c r="S11" s="327"/>
      <c r="T11" s="328">
        <f t="shared" si="7"/>
        <v>2.6340565538617078</v>
      </c>
      <c r="U11" s="328">
        <f t="shared" si="8"/>
        <v>2.3037080560964318</v>
      </c>
    </row>
    <row r="12" spans="1:21" x14ac:dyDescent="0.2">
      <c r="A12" s="329" t="str">
        <f>name!D7</f>
        <v>22 Health professionals</v>
      </c>
      <c r="B12" s="330">
        <v>20.424852719827047</v>
      </c>
      <c r="C12" s="330">
        <v>7.9231334835565335</v>
      </c>
      <c r="D12" s="330">
        <f t="shared" si="0"/>
        <v>28.347986203383581</v>
      </c>
      <c r="E12" s="331"/>
      <c r="F12" s="330">
        <v>23.782042617027479</v>
      </c>
      <c r="G12" s="330">
        <v>8.4864361020543981</v>
      </c>
      <c r="H12" s="330">
        <f t="shared" si="1"/>
        <v>32.268478719081877</v>
      </c>
      <c r="I12" s="331"/>
      <c r="J12" s="330">
        <v>25.80285912398228</v>
      </c>
      <c r="K12" s="330">
        <v>9.6657313145978954</v>
      </c>
      <c r="L12" s="330">
        <f t="shared" si="2"/>
        <v>35.468590438580179</v>
      </c>
      <c r="M12" s="236"/>
      <c r="N12" s="328">
        <f t="shared" si="3"/>
        <v>3.0903570726055429</v>
      </c>
      <c r="O12" s="328">
        <f t="shared" si="4"/>
        <v>0.54517751702665151</v>
      </c>
      <c r="P12" s="328"/>
      <c r="Q12" s="328">
        <f t="shared" si="5"/>
        <v>1.3831252185209753</v>
      </c>
      <c r="R12" s="328">
        <f t="shared" si="6"/>
        <v>0.87122419043339505</v>
      </c>
      <c r="S12" s="327"/>
      <c r="T12" s="328">
        <f t="shared" si="7"/>
        <v>2.6245476198144102</v>
      </c>
      <c r="U12" s="328">
        <f t="shared" si="8"/>
        <v>0.63236883402097988</v>
      </c>
    </row>
    <row r="13" spans="1:21" x14ac:dyDescent="0.2">
      <c r="A13" s="329" t="str">
        <f>name!D8</f>
        <v>23 Teaching and other educational professionals</v>
      </c>
      <c r="B13" s="330">
        <v>19.98233063506148</v>
      </c>
      <c r="C13" s="330">
        <v>10.936042892883226</v>
      </c>
      <c r="D13" s="330">
        <f t="shared" si="0"/>
        <v>30.918373527944706</v>
      </c>
      <c r="E13" s="331"/>
      <c r="F13" s="330">
        <v>24.382337195809487</v>
      </c>
      <c r="G13" s="330">
        <v>11.304236515830082</v>
      </c>
      <c r="H13" s="330">
        <f t="shared" si="1"/>
        <v>35.686573711639568</v>
      </c>
      <c r="I13" s="331"/>
      <c r="J13" s="330">
        <v>25.077930407175288</v>
      </c>
      <c r="K13" s="330">
        <v>12.050805474990616</v>
      </c>
      <c r="L13" s="330">
        <f t="shared" si="2"/>
        <v>37.128735882165905</v>
      </c>
      <c r="M13" s="236"/>
      <c r="N13" s="328">
        <f t="shared" si="3"/>
        <v>4.0604832674301372</v>
      </c>
      <c r="O13" s="328">
        <f t="shared" si="4"/>
        <v>0.18770399688241568</v>
      </c>
      <c r="P13" s="328"/>
      <c r="Q13" s="328">
        <f t="shared" si="5"/>
        <v>0.66446879870620812</v>
      </c>
      <c r="R13" s="328">
        <f t="shared" si="6"/>
        <v>0.42726976374694026</v>
      </c>
      <c r="S13" s="327"/>
      <c r="T13" s="328">
        <f t="shared" si="7"/>
        <v>2.9100152819825809</v>
      </c>
      <c r="U13" s="328">
        <f t="shared" si="8"/>
        <v>0.26446035002540835</v>
      </c>
    </row>
    <row r="14" spans="1:21" x14ac:dyDescent="0.2">
      <c r="A14" s="329" t="str">
        <f>name!D9</f>
        <v>24 Business, media and public service professionals</v>
      </c>
      <c r="B14" s="330">
        <v>16.417975478138924</v>
      </c>
      <c r="C14" s="330">
        <v>24.295497557249135</v>
      </c>
      <c r="D14" s="330">
        <f t="shared" si="0"/>
        <v>40.713473035388063</v>
      </c>
      <c r="E14" s="331"/>
      <c r="F14" s="330">
        <v>22.446125626816389</v>
      </c>
      <c r="G14" s="330">
        <v>27.99269855204528</v>
      </c>
      <c r="H14" s="330">
        <f t="shared" si="1"/>
        <v>50.438824178861665</v>
      </c>
      <c r="I14" s="331"/>
      <c r="J14" s="330">
        <v>27.390405098067617</v>
      </c>
      <c r="K14" s="330">
        <v>32.770834628311619</v>
      </c>
      <c r="L14" s="330">
        <f t="shared" si="2"/>
        <v>60.161239726379236</v>
      </c>
      <c r="M14" s="236"/>
      <c r="N14" s="328">
        <f t="shared" si="3"/>
        <v>6.4545815860712175</v>
      </c>
      <c r="O14" s="328">
        <f t="shared" si="4"/>
        <v>1.3360109364582762</v>
      </c>
      <c r="P14" s="328"/>
      <c r="Q14" s="328">
        <f t="shared" si="5"/>
        <v>2.8735658842821588</v>
      </c>
      <c r="R14" s="328">
        <f t="shared" si="6"/>
        <v>1.0561733571276211</v>
      </c>
      <c r="S14" s="327"/>
      <c r="T14" s="328">
        <f t="shared" si="7"/>
        <v>4.3771322599751805</v>
      </c>
      <c r="U14" s="328">
        <f t="shared" si="8"/>
        <v>1.1820455019044607</v>
      </c>
    </row>
    <row r="15" spans="1:21" x14ac:dyDescent="0.2">
      <c r="A15" s="329" t="str">
        <f>name!D10</f>
        <v>31 Science, engineering and technology associate professionals</v>
      </c>
      <c r="B15" s="330">
        <v>3.4986626293677174</v>
      </c>
      <c r="C15" s="330">
        <v>8.9075160625469874</v>
      </c>
      <c r="D15" s="330">
        <f t="shared" si="0"/>
        <v>12.406178691914704</v>
      </c>
      <c r="E15" s="331"/>
      <c r="F15" s="330">
        <v>4.4377186338330494</v>
      </c>
      <c r="G15" s="330">
        <v>10.988225940780849</v>
      </c>
      <c r="H15" s="330">
        <f t="shared" si="1"/>
        <v>15.425944574613897</v>
      </c>
      <c r="I15" s="331"/>
      <c r="J15" s="330">
        <v>5.6947013939088702</v>
      </c>
      <c r="K15" s="330">
        <v>10.276230470732052</v>
      </c>
      <c r="L15" s="330">
        <f t="shared" si="2"/>
        <v>15.970931864640923</v>
      </c>
      <c r="M15" s="236"/>
      <c r="N15" s="328">
        <f t="shared" si="3"/>
        <v>4.8700655293723472</v>
      </c>
      <c r="O15" s="328">
        <f t="shared" si="4"/>
        <v>1.6765370138509983</v>
      </c>
      <c r="P15" s="328"/>
      <c r="Q15" s="328">
        <f t="shared" si="5"/>
        <v>4.2879650725351715</v>
      </c>
      <c r="R15" s="328">
        <f t="shared" si="6"/>
        <v>-0.4456096904622342</v>
      </c>
      <c r="S15" s="327"/>
      <c r="T15" s="328">
        <f t="shared" si="7"/>
        <v>4.453439894538147</v>
      </c>
      <c r="U15" s="328">
        <f t="shared" si="8"/>
        <v>0.23173146296078251</v>
      </c>
    </row>
    <row r="16" spans="1:21" x14ac:dyDescent="0.2">
      <c r="A16" s="329" t="str">
        <f>name!D11</f>
        <v>32 Health and social care associate professionals</v>
      </c>
      <c r="B16" s="330">
        <v>9.6207159213492783</v>
      </c>
      <c r="C16" s="330">
        <v>2.4967012804386104</v>
      </c>
      <c r="D16" s="330">
        <f t="shared" si="0"/>
        <v>12.117417201787889</v>
      </c>
      <c r="E16" s="331"/>
      <c r="F16" s="330">
        <v>11.559711529769837</v>
      </c>
      <c r="G16" s="330">
        <v>2.4621991113478541</v>
      </c>
      <c r="H16" s="330">
        <f t="shared" si="1"/>
        <v>14.021910641117691</v>
      </c>
      <c r="I16" s="331"/>
      <c r="J16" s="330">
        <v>22.90653325153632</v>
      </c>
      <c r="K16" s="330">
        <v>3.7748884823995597</v>
      </c>
      <c r="L16" s="330">
        <f t="shared" si="2"/>
        <v>26.681421733935881</v>
      </c>
      <c r="M16" s="236"/>
      <c r="N16" s="328">
        <f t="shared" si="3"/>
        <v>3.7404006877607587</v>
      </c>
      <c r="O16" s="328">
        <f t="shared" si="4"/>
        <v>4.6648426018329303</v>
      </c>
      <c r="P16" s="328"/>
      <c r="Q16" s="328">
        <f t="shared" si="5"/>
        <v>-0.27792256708470964</v>
      </c>
      <c r="R16" s="328">
        <f t="shared" si="6"/>
        <v>2.8897385696735167</v>
      </c>
      <c r="S16" s="327"/>
      <c r="T16" s="328">
        <f t="shared" si="7"/>
        <v>2.9625824696217329</v>
      </c>
      <c r="U16" s="328">
        <f t="shared" si="8"/>
        <v>4.3822814418701839</v>
      </c>
    </row>
    <row r="17" spans="1:21" x14ac:dyDescent="0.2">
      <c r="A17" s="329" t="str">
        <f>name!D12</f>
        <v>33 Protective service occupations</v>
      </c>
      <c r="B17" s="330">
        <v>2.4448878570132275</v>
      </c>
      <c r="C17" s="330">
        <v>6.8050944804834916</v>
      </c>
      <c r="D17" s="330">
        <f t="shared" si="0"/>
        <v>9.2499823374967196</v>
      </c>
      <c r="E17" s="331"/>
      <c r="F17" s="330">
        <v>3.0692212433582022</v>
      </c>
      <c r="G17" s="330">
        <v>7.0236002644625009</v>
      </c>
      <c r="H17" s="330">
        <f t="shared" si="1"/>
        <v>10.092821507820704</v>
      </c>
      <c r="I17" s="331"/>
      <c r="J17" s="330">
        <v>3.9960126405998855</v>
      </c>
      <c r="K17" s="330">
        <v>5.9826638165596284</v>
      </c>
      <c r="L17" s="330">
        <f t="shared" si="2"/>
        <v>9.9786764571595139</v>
      </c>
      <c r="M17" s="236"/>
      <c r="N17" s="328">
        <f t="shared" si="3"/>
        <v>4.6535224238042572</v>
      </c>
      <c r="O17" s="328">
        <f t="shared" si="4"/>
        <v>1.7747186625256317</v>
      </c>
      <c r="P17" s="328"/>
      <c r="Q17" s="328">
        <f t="shared" si="5"/>
        <v>0.63409039041260051</v>
      </c>
      <c r="R17" s="328">
        <f t="shared" si="6"/>
        <v>-1.0637023900388232</v>
      </c>
      <c r="S17" s="327"/>
      <c r="T17" s="328">
        <f t="shared" si="7"/>
        <v>1.7593532006241475</v>
      </c>
      <c r="U17" s="328">
        <f t="shared" si="8"/>
        <v>-7.5797707980118645E-2</v>
      </c>
    </row>
    <row r="18" spans="1:21" x14ac:dyDescent="0.2">
      <c r="A18" s="329" t="str">
        <f>name!D13</f>
        <v>34 Culture, media and sports occupations</v>
      </c>
      <c r="B18" s="330">
        <v>6.6267089816261153</v>
      </c>
      <c r="C18" s="330">
        <v>8.192660658550837</v>
      </c>
      <c r="D18" s="330">
        <f t="shared" si="0"/>
        <v>14.819369640176951</v>
      </c>
      <c r="E18" s="331"/>
      <c r="F18" s="330">
        <v>8.131231858800005</v>
      </c>
      <c r="G18" s="330">
        <v>9.1608583786378599</v>
      </c>
      <c r="H18" s="330">
        <f t="shared" si="1"/>
        <v>17.292090237437865</v>
      </c>
      <c r="I18" s="331"/>
      <c r="J18" s="330">
        <v>7.6643435581539672</v>
      </c>
      <c r="K18" s="330">
        <v>8.6418937040878188</v>
      </c>
      <c r="L18" s="330">
        <f t="shared" si="2"/>
        <v>16.306237262241787</v>
      </c>
      <c r="M18" s="236"/>
      <c r="N18" s="328">
        <f t="shared" si="3"/>
        <v>4.1769622073167145</v>
      </c>
      <c r="O18" s="328">
        <f t="shared" si="4"/>
        <v>-0.39344772515761406</v>
      </c>
      <c r="P18" s="327"/>
      <c r="Q18" s="328">
        <f t="shared" si="5"/>
        <v>2.2591646127152032</v>
      </c>
      <c r="R18" s="328">
        <f t="shared" si="6"/>
        <v>-0.3880328409572531</v>
      </c>
      <c r="S18" s="327"/>
      <c r="T18" s="328">
        <f t="shared" si="7"/>
        <v>3.1344014550241051</v>
      </c>
      <c r="U18" s="328">
        <f t="shared" si="8"/>
        <v>-0.39057855997480795</v>
      </c>
    </row>
    <row r="19" spans="1:21" x14ac:dyDescent="0.2">
      <c r="A19" s="329" t="str">
        <f>name!D14</f>
        <v>35 Business and public service associate professionals</v>
      </c>
      <c r="B19" s="330">
        <v>21.083187673940976</v>
      </c>
      <c r="C19" s="330">
        <v>25.098729838579661</v>
      </c>
      <c r="D19" s="330">
        <f t="shared" si="0"/>
        <v>46.181917512520641</v>
      </c>
      <c r="E19" s="331"/>
      <c r="F19" s="330">
        <v>23.574690302520935</v>
      </c>
      <c r="G19" s="330">
        <v>25.854706693354714</v>
      </c>
      <c r="H19" s="330">
        <f t="shared" si="1"/>
        <v>49.429396995875649</v>
      </c>
      <c r="I19" s="331"/>
      <c r="J19" s="330">
        <v>27.133273717144924</v>
      </c>
      <c r="K19" s="330">
        <v>26.652441226138198</v>
      </c>
      <c r="L19" s="330">
        <f t="shared" si="2"/>
        <v>53.785714943283125</v>
      </c>
      <c r="M19" s="236"/>
      <c r="N19" s="328">
        <f t="shared" si="3"/>
        <v>2.2590948650393239</v>
      </c>
      <c r="O19" s="328">
        <f t="shared" si="4"/>
        <v>0.94165321947758951</v>
      </c>
      <c r="P19" s="327"/>
      <c r="Q19" s="328">
        <f t="shared" si="5"/>
        <v>0.59527316429435206</v>
      </c>
      <c r="R19" s="328">
        <f t="shared" si="6"/>
        <v>0.2027926009964931</v>
      </c>
      <c r="S19" s="327"/>
      <c r="T19" s="328">
        <f t="shared" si="7"/>
        <v>1.3684183447661979</v>
      </c>
      <c r="U19" s="328">
        <f t="shared" si="8"/>
        <v>0.56467217916518209</v>
      </c>
    </row>
    <row r="20" spans="1:21" x14ac:dyDescent="0.2">
      <c r="A20" s="329" t="str">
        <f>name!D15</f>
        <v>41 Administrative occupations</v>
      </c>
      <c r="B20" s="330">
        <v>50.535750053967654</v>
      </c>
      <c r="C20" s="330">
        <v>18.053507548076173</v>
      </c>
      <c r="D20" s="330">
        <f t="shared" si="0"/>
        <v>68.58925760204383</v>
      </c>
      <c r="E20" s="331"/>
      <c r="F20" s="330">
        <v>47.763477525027341</v>
      </c>
      <c r="G20" s="330">
        <v>18.924968566964157</v>
      </c>
      <c r="H20" s="330">
        <f t="shared" si="1"/>
        <v>66.688446091991494</v>
      </c>
      <c r="I20" s="331"/>
      <c r="J20" s="330">
        <v>44.546023446161861</v>
      </c>
      <c r="K20" s="330">
        <v>22.356920843880925</v>
      </c>
      <c r="L20" s="330">
        <f t="shared" si="2"/>
        <v>66.902944290042782</v>
      </c>
      <c r="M20" s="236"/>
      <c r="N20" s="328">
        <f t="shared" si="3"/>
        <v>-1.1220520819343993</v>
      </c>
      <c r="O20" s="328">
        <f t="shared" si="4"/>
        <v>-0.46384350431927235</v>
      </c>
      <c r="P20" s="327"/>
      <c r="Q20" s="328">
        <f t="shared" si="5"/>
        <v>0.94730173640820148</v>
      </c>
      <c r="R20" s="328">
        <f t="shared" si="6"/>
        <v>1.1172200877387128</v>
      </c>
      <c r="S20" s="327"/>
      <c r="T20" s="328">
        <f t="shared" si="7"/>
        <v>-0.56050749892379015</v>
      </c>
      <c r="U20" s="328">
        <f t="shared" si="8"/>
        <v>2.1410695579038297E-2</v>
      </c>
    </row>
    <row r="21" spans="1:21" x14ac:dyDescent="0.2">
      <c r="A21" s="329" t="str">
        <f>name!D16</f>
        <v>42 Secretarial and related occupations</v>
      </c>
      <c r="B21" s="330">
        <v>18.247492739649338</v>
      </c>
      <c r="C21" s="330">
        <v>1.1544296535525937</v>
      </c>
      <c r="D21" s="330">
        <f t="shared" si="0"/>
        <v>19.401922393201932</v>
      </c>
      <c r="E21" s="331"/>
      <c r="F21" s="330">
        <v>16.280072508586251</v>
      </c>
      <c r="G21" s="330">
        <v>0.81504922912500399</v>
      </c>
      <c r="H21" s="330">
        <f t="shared" si="1"/>
        <v>17.095121737711256</v>
      </c>
      <c r="I21" s="331"/>
      <c r="J21" s="330">
        <v>10.28940021121217</v>
      </c>
      <c r="K21" s="330">
        <v>0.87517853027661052</v>
      </c>
      <c r="L21" s="330">
        <f t="shared" si="2"/>
        <v>11.16457874148878</v>
      </c>
      <c r="M21" s="236"/>
      <c r="N21" s="328">
        <f t="shared" si="3"/>
        <v>-2.2558831303497673</v>
      </c>
      <c r="O21" s="328">
        <f t="shared" si="4"/>
        <v>-3.0125409174225237</v>
      </c>
      <c r="P21" s="327"/>
      <c r="Q21" s="328">
        <f t="shared" si="5"/>
        <v>-6.7254261704499774</v>
      </c>
      <c r="R21" s="328">
        <f t="shared" si="6"/>
        <v>0.47565690561182095</v>
      </c>
      <c r="S21" s="327"/>
      <c r="T21" s="328">
        <f t="shared" si="7"/>
        <v>-2.4998044023052057</v>
      </c>
      <c r="U21" s="328">
        <f t="shared" si="8"/>
        <v>-2.8003555710821249</v>
      </c>
    </row>
    <row r="22" spans="1:21" x14ac:dyDescent="0.2">
      <c r="A22" s="329" t="str">
        <f>name!D17</f>
        <v>51 Skilled agricultural and related trades</v>
      </c>
      <c r="B22" s="330">
        <v>2.0565348594180346</v>
      </c>
      <c r="C22" s="330">
        <v>12.405814400457137</v>
      </c>
      <c r="D22" s="330">
        <f t="shared" si="0"/>
        <v>14.462349259875172</v>
      </c>
      <c r="E22" s="331"/>
      <c r="F22" s="330">
        <v>2.0604743471495102</v>
      </c>
      <c r="G22" s="330">
        <v>6.3707843126718045</v>
      </c>
      <c r="H22" s="330">
        <f t="shared" si="1"/>
        <v>8.4312586598213137</v>
      </c>
      <c r="I22" s="331"/>
      <c r="J22" s="330">
        <v>2.5645842838130779</v>
      </c>
      <c r="K22" s="330">
        <v>6.9590070317733961</v>
      </c>
      <c r="L22" s="330">
        <f t="shared" si="2"/>
        <v>9.523591315586474</v>
      </c>
      <c r="M22" s="236"/>
      <c r="N22" s="328">
        <f t="shared" si="3"/>
        <v>3.8282576083337183E-2</v>
      </c>
      <c r="O22" s="328">
        <f t="shared" si="4"/>
        <v>1.4697641600171396</v>
      </c>
      <c r="P22" s="327"/>
      <c r="Q22" s="328">
        <f t="shared" si="5"/>
        <v>-12.478747429091674</v>
      </c>
      <c r="R22" s="328">
        <f t="shared" si="6"/>
        <v>0.5904979950594802</v>
      </c>
      <c r="S22" s="327"/>
      <c r="T22" s="328">
        <f t="shared" si="7"/>
        <v>-10.230105757226493</v>
      </c>
      <c r="U22" s="328">
        <f t="shared" si="8"/>
        <v>0.81548006258855832</v>
      </c>
    </row>
    <row r="23" spans="1:21" x14ac:dyDescent="0.2">
      <c r="A23" s="329" t="str">
        <f>name!D18</f>
        <v>52 Skilled metal, electrical and electronic trades</v>
      </c>
      <c r="B23" s="330">
        <v>0.55711137911178965</v>
      </c>
      <c r="C23" s="330">
        <v>29.792845620860994</v>
      </c>
      <c r="D23" s="330">
        <f t="shared" si="0"/>
        <v>30.349956999972783</v>
      </c>
      <c r="E23" s="331"/>
      <c r="F23" s="330">
        <v>0.65071169821466091</v>
      </c>
      <c r="G23" s="330">
        <v>23.962053785694028</v>
      </c>
      <c r="H23" s="330">
        <f t="shared" si="1"/>
        <v>24.612765483908689</v>
      </c>
      <c r="I23" s="331"/>
      <c r="J23" s="330">
        <v>1.3855315739381024</v>
      </c>
      <c r="K23" s="330">
        <v>22.51602479569716</v>
      </c>
      <c r="L23" s="330">
        <f t="shared" si="2"/>
        <v>23.901556369635262</v>
      </c>
      <c r="M23" s="236"/>
      <c r="N23" s="328">
        <f t="shared" si="3"/>
        <v>3.1547704708198232</v>
      </c>
      <c r="O23" s="328">
        <f t="shared" si="4"/>
        <v>5.1675736193271593</v>
      </c>
      <c r="P23" s="327"/>
      <c r="Q23" s="328">
        <f t="shared" si="5"/>
        <v>-4.2624277037812579</v>
      </c>
      <c r="R23" s="328">
        <f t="shared" si="6"/>
        <v>-0.41410167788951124</v>
      </c>
      <c r="S23" s="327"/>
      <c r="T23" s="328">
        <f t="shared" si="7"/>
        <v>-4.1040056545703969</v>
      </c>
      <c r="U23" s="328">
        <f t="shared" si="8"/>
        <v>-0.195286757255142</v>
      </c>
    </row>
    <row r="24" spans="1:21" x14ac:dyDescent="0.2">
      <c r="A24" s="329" t="str">
        <f>name!D19</f>
        <v>53 Skilled construction and building trades</v>
      </c>
      <c r="B24" s="330">
        <v>0.29148512848574148</v>
      </c>
      <c r="C24" s="330">
        <v>24.293502752186278</v>
      </c>
      <c r="D24" s="330">
        <f t="shared" si="0"/>
        <v>24.584987880672021</v>
      </c>
      <c r="E24" s="331"/>
      <c r="F24" s="330">
        <v>0.5148261153970729</v>
      </c>
      <c r="G24" s="330">
        <v>18.895943475555494</v>
      </c>
      <c r="H24" s="330">
        <f t="shared" si="1"/>
        <v>19.410769590952569</v>
      </c>
      <c r="I24" s="331"/>
      <c r="J24" s="330">
        <v>0.39827576269261727</v>
      </c>
      <c r="K24" s="330">
        <v>16.911993714474821</v>
      </c>
      <c r="L24" s="330">
        <f t="shared" si="2"/>
        <v>17.310269477167438</v>
      </c>
      <c r="M24" s="236"/>
      <c r="N24" s="328">
        <f t="shared" si="3"/>
        <v>12.049218903585611</v>
      </c>
      <c r="O24" s="328">
        <f t="shared" si="4"/>
        <v>-1.6966720605594787</v>
      </c>
      <c r="P24" s="327"/>
      <c r="Q24" s="328">
        <f t="shared" si="5"/>
        <v>-4.9010572750674548</v>
      </c>
      <c r="R24" s="328">
        <f t="shared" si="6"/>
        <v>-0.73676720272511931</v>
      </c>
      <c r="S24" s="327"/>
      <c r="T24" s="328">
        <f t="shared" si="7"/>
        <v>-4.6162151840081878</v>
      </c>
      <c r="U24" s="328">
        <f t="shared" si="8"/>
        <v>-0.76061331019277034</v>
      </c>
    </row>
    <row r="25" spans="1:21" x14ac:dyDescent="0.2">
      <c r="A25" s="329" t="str">
        <f>name!D20</f>
        <v>54 Textiles, printing and other skilled trades</v>
      </c>
      <c r="B25" s="330">
        <v>7.3406440844001581</v>
      </c>
      <c r="C25" s="330">
        <v>12.96530359088138</v>
      </c>
      <c r="D25" s="330">
        <f t="shared" si="0"/>
        <v>20.305947675281537</v>
      </c>
      <c r="E25" s="331"/>
      <c r="F25" s="330">
        <v>7.012426915537918</v>
      </c>
      <c r="G25" s="330">
        <v>9.5637071098990081</v>
      </c>
      <c r="H25" s="330">
        <f t="shared" si="1"/>
        <v>16.576134025436925</v>
      </c>
      <c r="I25" s="331"/>
      <c r="J25" s="330">
        <v>7.6744951147086491</v>
      </c>
      <c r="K25" s="330">
        <v>10.611048994673249</v>
      </c>
      <c r="L25" s="330">
        <f t="shared" si="2"/>
        <v>18.285544109381899</v>
      </c>
      <c r="M25" s="236"/>
      <c r="N25" s="328">
        <f t="shared" si="3"/>
        <v>-0.91068273449914638</v>
      </c>
      <c r="O25" s="328">
        <f t="shared" si="4"/>
        <v>0.60327011837659761</v>
      </c>
      <c r="P25" s="327"/>
      <c r="Q25" s="328">
        <f t="shared" si="5"/>
        <v>-5.9045301099938889</v>
      </c>
      <c r="R25" s="328">
        <f t="shared" si="6"/>
        <v>0.69520803787335161</v>
      </c>
      <c r="S25" s="327"/>
      <c r="T25" s="328">
        <f t="shared" si="7"/>
        <v>-3.9777236476702393</v>
      </c>
      <c r="U25" s="328">
        <f t="shared" si="8"/>
        <v>0.6564576781908249</v>
      </c>
    </row>
    <row r="26" spans="1:21" x14ac:dyDescent="0.2">
      <c r="A26" s="329" t="str">
        <f>name!D21</f>
        <v>61 Caring personal service occupations</v>
      </c>
      <c r="B26" s="330">
        <v>48.38799291744624</v>
      </c>
      <c r="C26" s="330">
        <v>9.1972693816767741</v>
      </c>
      <c r="D26" s="330">
        <f t="shared" si="0"/>
        <v>57.585262299123016</v>
      </c>
      <c r="E26" s="331"/>
      <c r="F26" s="330">
        <v>50.400236238054717</v>
      </c>
      <c r="G26" s="330">
        <v>8.2244650303791538</v>
      </c>
      <c r="H26" s="330">
        <f t="shared" si="1"/>
        <v>58.624701268433867</v>
      </c>
      <c r="I26" s="331"/>
      <c r="J26" s="330">
        <v>56.060921699011153</v>
      </c>
      <c r="K26" s="330">
        <v>11.982584000362021</v>
      </c>
      <c r="L26" s="330">
        <f t="shared" si="2"/>
        <v>68.043505699373171</v>
      </c>
      <c r="M26" s="236"/>
      <c r="N26" s="328">
        <f t="shared" si="3"/>
        <v>0.81821240203232559</v>
      </c>
      <c r="O26" s="328">
        <f t="shared" si="4"/>
        <v>0.71214460527644352</v>
      </c>
      <c r="P26" s="327"/>
      <c r="Q26" s="328">
        <f t="shared" si="5"/>
        <v>-2.2110573526353372</v>
      </c>
      <c r="R26" s="328">
        <f t="shared" si="6"/>
        <v>2.5406788452910778</v>
      </c>
      <c r="S26" s="327"/>
      <c r="T26" s="328">
        <f t="shared" si="7"/>
        <v>0.35843000989608242</v>
      </c>
      <c r="U26" s="328">
        <f t="shared" si="8"/>
        <v>0.99822373789808516</v>
      </c>
    </row>
    <row r="27" spans="1:21" x14ac:dyDescent="0.2">
      <c r="A27" s="329" t="str">
        <f>name!D22</f>
        <v>62 Leisure, travel and related personal service occupations</v>
      </c>
      <c r="B27" s="330">
        <v>12.147121008393968</v>
      </c>
      <c r="C27" s="330">
        <v>4.6255717955703695</v>
      </c>
      <c r="D27" s="330">
        <f t="shared" si="0"/>
        <v>16.77269280396434</v>
      </c>
      <c r="E27" s="331"/>
      <c r="F27" s="330">
        <v>12.682850281708328</v>
      </c>
      <c r="G27" s="330">
        <v>4.6289282297530079</v>
      </c>
      <c r="H27" s="330">
        <f t="shared" si="1"/>
        <v>17.311778511461334</v>
      </c>
      <c r="I27" s="331"/>
      <c r="J27" s="330">
        <v>11.704538572852437</v>
      </c>
      <c r="K27" s="330">
        <v>4.9700543384640499</v>
      </c>
      <c r="L27" s="330">
        <f t="shared" si="2"/>
        <v>16.674592911316488</v>
      </c>
      <c r="M27" s="236"/>
      <c r="N27" s="328">
        <f t="shared" si="3"/>
        <v>0.86690649187823876</v>
      </c>
      <c r="O27" s="328">
        <f t="shared" si="4"/>
        <v>-0.53373077268297209</v>
      </c>
      <c r="P27" s="327"/>
      <c r="Q27" s="328">
        <f t="shared" si="5"/>
        <v>1.450830534595049E-2</v>
      </c>
      <c r="R27" s="328">
        <f t="shared" si="6"/>
        <v>0.47516143456314275</v>
      </c>
      <c r="S27" s="327"/>
      <c r="T27" s="328">
        <f t="shared" si="7"/>
        <v>0.63470523135240597</v>
      </c>
      <c r="U27" s="328">
        <f t="shared" si="8"/>
        <v>-0.24969394651346288</v>
      </c>
    </row>
    <row r="28" spans="1:21" x14ac:dyDescent="0.2">
      <c r="A28" s="329" t="str">
        <f>name!D23</f>
        <v>63 Community and civil enforcement occupations</v>
      </c>
      <c r="B28" s="330">
        <v>0.24250382370705975</v>
      </c>
      <c r="C28" s="330">
        <v>0.66018140855692731</v>
      </c>
      <c r="D28" s="330">
        <f t="shared" si="0"/>
        <v>0.90268523226398711</v>
      </c>
      <c r="E28" s="331"/>
      <c r="F28" s="330">
        <v>0.24640706537458454</v>
      </c>
      <c r="G28" s="330">
        <v>0.68565071836245484</v>
      </c>
      <c r="H28" s="330">
        <f t="shared" si="1"/>
        <v>0.9320577837370394</v>
      </c>
      <c r="I28" s="331"/>
      <c r="J28" s="330">
        <v>0.3678286778780368</v>
      </c>
      <c r="K28" s="330">
        <v>0.43293067677169411</v>
      </c>
      <c r="L28" s="330">
        <f>SUM(J28:K28)</f>
        <v>0.80075935464973091</v>
      </c>
      <c r="M28" s="236"/>
      <c r="N28" s="328">
        <f t="shared" si="3"/>
        <v>0.31985901153710472</v>
      </c>
      <c r="O28" s="328">
        <f t="shared" si="4"/>
        <v>2.7068702481627627</v>
      </c>
      <c r="P28" s="327"/>
      <c r="Q28" s="328">
        <f t="shared" si="5"/>
        <v>0.75994669738941312</v>
      </c>
      <c r="R28" s="328">
        <f t="shared" si="6"/>
        <v>-3.0187684182131469</v>
      </c>
      <c r="S28" s="327"/>
      <c r="T28" s="328">
        <f t="shared" si="7"/>
        <v>0.64247305726761184</v>
      </c>
      <c r="U28" s="328">
        <f t="shared" si="8"/>
        <v>-1.0071231494558908</v>
      </c>
    </row>
    <row r="29" spans="1:21" x14ac:dyDescent="0.2">
      <c r="A29" s="329" t="str">
        <f>name!D24</f>
        <v>71 Sales occupations</v>
      </c>
      <c r="B29" s="330">
        <v>33.667540285119863</v>
      </c>
      <c r="C29" s="330">
        <v>23.215377792568859</v>
      </c>
      <c r="D29" s="330">
        <f t="shared" si="0"/>
        <v>56.882918077688721</v>
      </c>
      <c r="E29" s="331"/>
      <c r="F29" s="330">
        <v>27.946717785126001</v>
      </c>
      <c r="G29" s="330">
        <v>20.45432193554975</v>
      </c>
      <c r="H29" s="330">
        <f t="shared" si="1"/>
        <v>48.401039720675755</v>
      </c>
      <c r="I29" s="331"/>
      <c r="J29" s="330">
        <v>25.840458712637329</v>
      </c>
      <c r="K29" s="330">
        <v>20.492756406445054</v>
      </c>
      <c r="L29" s="330">
        <f t="shared" si="2"/>
        <v>46.333215119082382</v>
      </c>
      <c r="M29" s="236"/>
      <c r="N29" s="328">
        <f t="shared" si="3"/>
        <v>-3.6561750704462326</v>
      </c>
      <c r="O29" s="328">
        <f t="shared" si="4"/>
        <v>-0.52102679051365675</v>
      </c>
      <c r="P29" s="327"/>
      <c r="Q29" s="328">
        <f t="shared" si="5"/>
        <v>-2.5006172375468649</v>
      </c>
      <c r="R29" s="328">
        <f t="shared" si="6"/>
        <v>1.2515956012948415E-2</v>
      </c>
      <c r="S29" s="327"/>
      <c r="T29" s="328">
        <f t="shared" si="7"/>
        <v>-3.1778851148451803</v>
      </c>
      <c r="U29" s="328">
        <f t="shared" si="8"/>
        <v>-0.29065811733421931</v>
      </c>
    </row>
    <row r="30" spans="1:21" x14ac:dyDescent="0.2">
      <c r="A30" s="329" t="str">
        <f>name!D25</f>
        <v>72 Customer service occupations</v>
      </c>
      <c r="B30" s="330">
        <v>7.5776268016511263</v>
      </c>
      <c r="C30" s="330">
        <v>3.9753693255969309</v>
      </c>
      <c r="D30" s="330">
        <f t="shared" si="0"/>
        <v>11.552996127248058</v>
      </c>
      <c r="E30" s="331"/>
      <c r="F30" s="330">
        <v>8.1090831722017267</v>
      </c>
      <c r="G30" s="330">
        <v>4.1281076618729511</v>
      </c>
      <c r="H30" s="330">
        <f t="shared" si="1"/>
        <v>12.237190834074678</v>
      </c>
      <c r="I30" s="331"/>
      <c r="J30" s="330">
        <v>9.2044842895311785</v>
      </c>
      <c r="K30" s="330">
        <v>6.010933043202618</v>
      </c>
      <c r="L30" s="330">
        <f t="shared" si="2"/>
        <v>15.215417332733796</v>
      </c>
      <c r="M30" s="236"/>
      <c r="N30" s="328">
        <f t="shared" si="3"/>
        <v>1.3649261910449351</v>
      </c>
      <c r="O30" s="328">
        <f t="shared" si="4"/>
        <v>0.8482842146164904</v>
      </c>
      <c r="P30" s="327"/>
      <c r="Q30" s="328">
        <f t="shared" si="5"/>
        <v>0.75687901434036142</v>
      </c>
      <c r="R30" s="328">
        <f t="shared" si="6"/>
        <v>2.5367131037176138</v>
      </c>
      <c r="S30" s="327"/>
      <c r="T30" s="328">
        <f t="shared" si="7"/>
        <v>1.1573447137332105</v>
      </c>
      <c r="U30" s="328">
        <f t="shared" si="8"/>
        <v>1.4627920554520113</v>
      </c>
    </row>
    <row r="31" spans="1:21" x14ac:dyDescent="0.2">
      <c r="A31" s="329" t="str">
        <f>name!D26</f>
        <v>81 Process, plant and machine operatives</v>
      </c>
      <c r="B31" s="330">
        <v>4.9319109272162667</v>
      </c>
      <c r="C31" s="330">
        <v>17.626345617059357</v>
      </c>
      <c r="D31" s="330">
        <f t="shared" si="0"/>
        <v>22.558256544275622</v>
      </c>
      <c r="E31" s="331"/>
      <c r="F31" s="330">
        <v>4.2440558309699652</v>
      </c>
      <c r="G31" s="330">
        <v>14.678643283280362</v>
      </c>
      <c r="H31" s="330">
        <f t="shared" si="1"/>
        <v>18.922699114250328</v>
      </c>
      <c r="I31" s="331"/>
      <c r="J31" s="330">
        <v>5.0002290292219378</v>
      </c>
      <c r="K31" s="330">
        <v>14.417205683586436</v>
      </c>
      <c r="L31" s="330">
        <f t="shared" si="2"/>
        <v>19.417434712808372</v>
      </c>
      <c r="M31" s="236"/>
      <c r="N31" s="328">
        <f t="shared" si="3"/>
        <v>-2.9594670988397631</v>
      </c>
      <c r="O31" s="328">
        <f t="shared" si="4"/>
        <v>1.0990917265209399</v>
      </c>
      <c r="P31" s="327"/>
      <c r="Q31" s="328">
        <f t="shared" si="5"/>
        <v>-3.5938527900093997</v>
      </c>
      <c r="R31" s="328">
        <f t="shared" si="6"/>
        <v>-0.11973670535152525</v>
      </c>
      <c r="S31" s="327"/>
      <c r="T31" s="328">
        <f t="shared" si="7"/>
        <v>-3.4537276168027264</v>
      </c>
      <c r="U31" s="328">
        <f t="shared" si="8"/>
        <v>0.17220908486608177</v>
      </c>
    </row>
    <row r="32" spans="1:21" x14ac:dyDescent="0.2">
      <c r="A32" s="329" t="str">
        <f>name!D27</f>
        <v>82 Transport and mobile machine drivers and operatives</v>
      </c>
      <c r="B32" s="330">
        <v>2.4541550418087112</v>
      </c>
      <c r="C32" s="330">
        <v>27.992670432187801</v>
      </c>
      <c r="D32" s="330">
        <f t="shared" si="0"/>
        <v>30.446825473996512</v>
      </c>
      <c r="E32" s="331"/>
      <c r="F32" s="330">
        <v>2.3130327640097526</v>
      </c>
      <c r="G32" s="330">
        <v>26.09382141414812</v>
      </c>
      <c r="H32" s="330">
        <f t="shared" si="1"/>
        <v>28.406854178157872</v>
      </c>
      <c r="I32" s="331"/>
      <c r="J32" s="330">
        <v>3.4841108557110205</v>
      </c>
      <c r="K32" s="330">
        <v>26.39989398093385</v>
      </c>
      <c r="L32" s="330">
        <f t="shared" si="2"/>
        <v>29.88400483664487</v>
      </c>
      <c r="M32" s="236"/>
      <c r="N32" s="328">
        <f t="shared" si="3"/>
        <v>-1.1774723962602041</v>
      </c>
      <c r="O32" s="328">
        <f t="shared" si="4"/>
        <v>2.7686564209367992</v>
      </c>
      <c r="P32" s="327"/>
      <c r="Q32" s="328">
        <f t="shared" si="5"/>
        <v>-1.3950605063970389</v>
      </c>
      <c r="R32" s="328">
        <f t="shared" si="6"/>
        <v>7.7773130250480271E-2</v>
      </c>
      <c r="S32" s="327"/>
      <c r="T32" s="328">
        <f t="shared" si="7"/>
        <v>-1.3774506140798337</v>
      </c>
      <c r="U32" s="328">
        <f t="shared" si="8"/>
        <v>0.33852451510170134</v>
      </c>
    </row>
    <row r="33" spans="1:21" x14ac:dyDescent="0.2">
      <c r="A33" s="329" t="str">
        <f>name!D28</f>
        <v>91 Elementary trades and related occupations</v>
      </c>
      <c r="B33" s="330">
        <v>3.396396704851095</v>
      </c>
      <c r="C33" s="330">
        <v>12.230526510686504</v>
      </c>
      <c r="D33" s="330">
        <f t="shared" si="0"/>
        <v>15.626923215537598</v>
      </c>
      <c r="E33" s="331"/>
      <c r="F33" s="330">
        <v>2.333979719269585</v>
      </c>
      <c r="G33" s="330">
        <v>9.1155579886763132</v>
      </c>
      <c r="H33" s="330">
        <f t="shared" si="1"/>
        <v>11.449537707945899</v>
      </c>
      <c r="I33" s="331"/>
      <c r="J33" s="330">
        <v>9.7926490290171717</v>
      </c>
      <c r="K33" s="330">
        <v>13.965604842474736</v>
      </c>
      <c r="L33" s="330">
        <f t="shared" si="2"/>
        <v>23.75825387149191</v>
      </c>
      <c r="M33" s="236"/>
      <c r="N33" s="328">
        <f t="shared" si="3"/>
        <v>-7.2282533243149487</v>
      </c>
      <c r="O33" s="328">
        <f t="shared" si="4"/>
        <v>10.032304141507975</v>
      </c>
      <c r="P33" s="327"/>
      <c r="Q33" s="328">
        <f t="shared" si="5"/>
        <v>-5.7095689840269914</v>
      </c>
      <c r="R33" s="328">
        <f t="shared" si="6"/>
        <v>2.8849299182895694</v>
      </c>
      <c r="S33" s="327"/>
      <c r="T33" s="328">
        <f t="shared" si="7"/>
        <v>-6.0313701016216132</v>
      </c>
      <c r="U33" s="328">
        <f t="shared" si="8"/>
        <v>4.986898110128779</v>
      </c>
    </row>
    <row r="34" spans="1:21" x14ac:dyDescent="0.2">
      <c r="A34" s="329" t="str">
        <f>name!D29</f>
        <v>92 Elementary administration and service occupations</v>
      </c>
      <c r="B34" s="330">
        <v>45.759815835831269</v>
      </c>
      <c r="C34" s="330">
        <v>41.338631244679412</v>
      </c>
      <c r="D34" s="330">
        <f t="shared" ref="D34" si="9">SUM(B34:C34)</f>
        <v>87.098447080510681</v>
      </c>
      <c r="E34" s="331"/>
      <c r="F34" s="330">
        <v>41.940125711157393</v>
      </c>
      <c r="G34" s="330">
        <v>35.706222069874997</v>
      </c>
      <c r="H34" s="330">
        <f t="shared" ref="H34" si="10">SUM(F34:G34)</f>
        <v>77.646347781032389</v>
      </c>
      <c r="I34" s="331"/>
      <c r="J34" s="330">
        <v>32.409023179105731</v>
      </c>
      <c r="K34" s="330">
        <v>31.672554921847841</v>
      </c>
      <c r="L34" s="330">
        <f t="shared" ref="L34" si="11">SUM(J34:K34)</f>
        <v>64.081578100953578</v>
      </c>
      <c r="M34" s="236"/>
      <c r="N34" s="328">
        <f t="shared" si="3"/>
        <v>-1.7281590231173705</v>
      </c>
      <c r="O34" s="328">
        <f t="shared" si="4"/>
        <v>-1.7040221121626176</v>
      </c>
      <c r="P34" s="327"/>
      <c r="Q34" s="328">
        <f t="shared" si="5"/>
        <v>-2.886957220582298</v>
      </c>
      <c r="R34" s="328">
        <f t="shared" si="6"/>
        <v>-0.79597805461952831</v>
      </c>
      <c r="S34" s="327"/>
      <c r="T34" s="328">
        <f t="shared" si="7"/>
        <v>-2.2712994532236075</v>
      </c>
      <c r="U34" s="328">
        <f t="shared" si="8"/>
        <v>-1.2718927619711384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372.32647360105165</v>
      </c>
      <c r="C36" s="333">
        <f t="shared" ref="C36:D36" si="12">SUM(C9:C34)</f>
        <v>422.35652639894874</v>
      </c>
      <c r="D36" s="333">
        <f t="shared" si="12"/>
        <v>794.68300000000033</v>
      </c>
      <c r="E36" s="333"/>
      <c r="F36" s="333">
        <f>SUM(F9:F34)</f>
        <v>389.14581333717814</v>
      </c>
      <c r="G36" s="333">
        <f t="shared" ref="G36:H36" si="13">SUM(G9:G34)</f>
        <v>399.466186662822</v>
      </c>
      <c r="H36" s="333">
        <f t="shared" si="13"/>
        <v>788.61200000000031</v>
      </c>
      <c r="I36" s="333"/>
      <c r="J36" s="333">
        <f>SUM(J9:J34)</f>
        <v>421.67708562544351</v>
      </c>
      <c r="K36" s="333">
        <f t="shared" ref="K36:L36" si="14">SUM(K9:K34)</f>
        <v>427.08291437455682</v>
      </c>
      <c r="L36" s="333">
        <f t="shared" si="14"/>
        <v>848.76000000000045</v>
      </c>
      <c r="M36" s="258"/>
      <c r="N36" s="334">
        <f t="shared" si="3"/>
        <v>0.88757637096281705</v>
      </c>
      <c r="O36" s="334">
        <f>IF(F36&gt;0,(EXP(LN(J36/F36)/($J$6-$F$6))-1)*100,0)</f>
        <v>0.53667299991104755</v>
      </c>
      <c r="P36" s="335"/>
      <c r="Q36" s="334">
        <f t="shared" ref="Q36" si="15">IF(C36&gt;0,(EXP(LN(G36/C36)/($F$6-$B$6))-1)*100,0)</f>
        <v>-1.10822709654953</v>
      </c>
      <c r="R36" s="334">
        <f t="shared" ref="R36" si="16">IF(G36&gt;0,(EXP(LN(K36/G36)/($J$6-$F$6))-1)*100,0)</f>
        <v>0.44665488095860795</v>
      </c>
      <c r="S36" s="335"/>
      <c r="T36" s="334">
        <f t="shared" ref="T36" si="17">IF(D36&gt;0,(EXP(LN(H36/D36)/($F$6-$B$6))-1)*100,0)</f>
        <v>-0.15325953403276804</v>
      </c>
      <c r="U36" s="334">
        <f t="shared" ref="U36" si="18">IF(H36&gt;0,(EXP(LN(L36/H36)/($J$6-$F$6))-1)*100,0)</f>
        <v>0.49121601391242109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 xml:space="preserve">Occupation Table 5  Employment Change by Status (SOC 2020), 2015-2035, Norfolk and Suffolk </v>
      </c>
      <c r="Q1" s="19" t="str">
        <f>CONCATENATE("Occupation Table 5.1  Males: Employment Change by Status (SOC 2020), ",B$5,"-",L$5,", ",Info!B5)</f>
        <v xml:space="preserve">Occupation Table 5.1  Males: Employment Change by Status (SOC 2020), 2015-2035, Norfolk and Suffolk </v>
      </c>
      <c r="AG1" s="19" t="str">
        <f>CONCATENATE("Occupation Table 5.2  Females: Employment Change by Status (SOC 2020), ",R$5,"-",AB$5,", ",Info!B5)</f>
        <v xml:space="preserve">Occupation Table 5.2  Females: Employment Change by Status (SOC 2020), 2015-2035, Norfolk and Suffolk 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56.926950952976981</v>
      </c>
      <c r="C8" s="11">
        <v>8.7039335205199517</v>
      </c>
      <c r="D8" s="11">
        <v>14.512423087399201</v>
      </c>
      <c r="E8" s="11">
        <f>SUM(B8:D8)</f>
        <v>80.143307560896133</v>
      </c>
      <c r="F8" s="11"/>
      <c r="G8" s="11">
        <v>60.612449284182297</v>
      </c>
      <c r="H8" s="11">
        <v>12.993189212992821</v>
      </c>
      <c r="I8" s="11">
        <v>15.017229621338378</v>
      </c>
      <c r="J8" s="11">
        <f>SUM(G8:I8)</f>
        <v>88.622868118513495</v>
      </c>
      <c r="K8" s="11"/>
      <c r="L8" s="11">
        <v>60.856330049006878</v>
      </c>
      <c r="M8" s="11">
        <v>15.970954126846761</v>
      </c>
      <c r="N8" s="11">
        <v>16.780824564358824</v>
      </c>
      <c r="O8" s="11">
        <f>SUM(L8:N8)</f>
        <v>93.608108740212458</v>
      </c>
      <c r="Q8" s="10" t="str">
        <f>name!E4</f>
        <v>Managers, directors and senior officials</v>
      </c>
      <c r="R8" s="11">
        <v>41.037970395284994</v>
      </c>
      <c r="S8" s="11">
        <v>2.8017534078637367</v>
      </c>
      <c r="T8" s="11">
        <v>10.141240353647907</v>
      </c>
      <c r="U8" s="11">
        <f>SUM(R8:T8)</f>
        <v>53.980964156796638</v>
      </c>
      <c r="V8" s="11"/>
      <c r="W8" s="11">
        <v>42.171200927049568</v>
      </c>
      <c r="X8" s="11">
        <v>4.4455761895142469</v>
      </c>
      <c r="Y8" s="11">
        <v>9.8807122511062939</v>
      </c>
      <c r="Z8" s="11">
        <f>SUM(W8:Y8)</f>
        <v>56.497489367670113</v>
      </c>
      <c r="AA8" s="11"/>
      <c r="AB8" s="11">
        <v>40.913280705814479</v>
      </c>
      <c r="AC8" s="11">
        <v>4.6925883516199187</v>
      </c>
      <c r="AD8" s="11">
        <v>11.310270903093416</v>
      </c>
      <c r="AE8" s="11">
        <f>SUM(AB8:AD8)</f>
        <v>56.916139960527815</v>
      </c>
      <c r="AG8" s="10" t="str">
        <f>name!E4</f>
        <v>Managers, directors and senior officials</v>
      </c>
      <c r="AH8" s="11">
        <v>15.888980557691998</v>
      </c>
      <c r="AI8" s="11">
        <v>5.9021801126562128</v>
      </c>
      <c r="AJ8" s="11">
        <v>4.3711827337512847</v>
      </c>
      <c r="AK8" s="11">
        <f>SUM(AH8:AJ8)</f>
        <v>26.162343404099495</v>
      </c>
      <c r="AL8" s="11"/>
      <c r="AM8" s="11">
        <v>18.441248357132729</v>
      </c>
      <c r="AN8" s="11">
        <v>8.5476130234785774</v>
      </c>
      <c r="AO8" s="11">
        <v>5.136517370232081</v>
      </c>
      <c r="AP8" s="11">
        <f>SUM(AM8:AO8)</f>
        <v>32.125378750843382</v>
      </c>
      <c r="AQ8" s="11"/>
      <c r="AR8" s="11">
        <v>19.943049343192396</v>
      </c>
      <c r="AS8" s="11">
        <v>11.278365775226844</v>
      </c>
      <c r="AT8" s="11">
        <v>5.470553661265412</v>
      </c>
      <c r="AU8" s="11">
        <f>SUM(AR8:AT8)</f>
        <v>36.69196877968465</v>
      </c>
    </row>
    <row r="9" spans="1:47" x14ac:dyDescent="0.2">
      <c r="A9" t="str">
        <f>name!E5</f>
        <v>Professional occupations</v>
      </c>
      <c r="B9" s="11">
        <v>95.629385039242635</v>
      </c>
      <c r="C9" s="11">
        <v>27.391592808369545</v>
      </c>
      <c r="D9" s="11">
        <v>19.622420541939203</v>
      </c>
      <c r="E9" s="11">
        <f t="shared" ref="E9:E18" si="0">SUM(B9:D9)</f>
        <v>142.64339838955138</v>
      </c>
      <c r="F9" s="11"/>
      <c r="G9" s="11">
        <v>112.4474080654408</v>
      </c>
      <c r="H9" s="11">
        <v>36.146302514233192</v>
      </c>
      <c r="I9" s="11">
        <v>18.38655485535552</v>
      </c>
      <c r="J9" s="11">
        <f t="shared" ref="J9:J16" si="1">SUM(G9:I9)</f>
        <v>166.98026543502951</v>
      </c>
      <c r="K9" s="11"/>
      <c r="L9" s="11">
        <v>138.21867159548032</v>
      </c>
      <c r="M9" s="11">
        <v>43.87204305988223</v>
      </c>
      <c r="N9" s="11">
        <v>19.040948100807114</v>
      </c>
      <c r="O9" s="11">
        <f t="shared" ref="O9:O16" si="2">SUM(L9:N9)</f>
        <v>201.13166275616965</v>
      </c>
      <c r="Q9" s="10" t="str">
        <f>name!E5</f>
        <v>Professional occupations</v>
      </c>
      <c r="R9" s="11">
        <v>58.58539571218644</v>
      </c>
      <c r="S9" s="11">
        <v>5.815222183815302</v>
      </c>
      <c r="T9" s="11">
        <v>12.946894950953217</v>
      </c>
      <c r="U9" s="11">
        <f t="shared" ref="U9:U16" si="3">SUM(R9:T9)</f>
        <v>77.34751284695497</v>
      </c>
      <c r="V9" s="11"/>
      <c r="W9" s="11">
        <v>66.467321269638106</v>
      </c>
      <c r="X9" s="11">
        <v>8.5742200249498328</v>
      </c>
      <c r="Y9" s="11">
        <v>10.189340800173641</v>
      </c>
      <c r="Z9" s="11">
        <f t="shared" ref="Z9:Z16" si="4">SUM(W9:Y9)</f>
        <v>85.230882094761583</v>
      </c>
      <c r="AA9" s="11"/>
      <c r="AB9" s="11">
        <v>82.498024392069425</v>
      </c>
      <c r="AC9" s="11">
        <v>12.275861386445088</v>
      </c>
      <c r="AD9" s="11">
        <v>9.4900791307328571</v>
      </c>
      <c r="AE9" s="11">
        <f t="shared" ref="AE9:AE16" si="5">SUM(AB9:AD9)</f>
        <v>104.26396490924736</v>
      </c>
      <c r="AG9" s="10" t="str">
        <f>name!E5</f>
        <v>Professional occupations</v>
      </c>
      <c r="AH9" s="11">
        <v>37.043989327056202</v>
      </c>
      <c r="AI9" s="11">
        <v>21.57637062455424</v>
      </c>
      <c r="AJ9" s="11">
        <v>6.6755255909859752</v>
      </c>
      <c r="AK9" s="11">
        <f t="shared" ref="AK9:AK18" si="6">SUM(AH9:AJ9)</f>
        <v>65.295885542596409</v>
      </c>
      <c r="AL9" s="11"/>
      <c r="AM9" s="11">
        <v>45.980086795802684</v>
      </c>
      <c r="AN9" s="11">
        <v>27.572082489283357</v>
      </c>
      <c r="AO9" s="11">
        <v>8.1972140551818828</v>
      </c>
      <c r="AP9" s="11">
        <f t="shared" ref="AP9:AP18" si="7">SUM(AM9:AO9)</f>
        <v>81.749383340267926</v>
      </c>
      <c r="AQ9" s="11"/>
      <c r="AR9" s="11">
        <v>55.720647203410934</v>
      </c>
      <c r="AS9" s="11">
        <v>31.59618167343714</v>
      </c>
      <c r="AT9" s="11">
        <v>9.5508689700742568</v>
      </c>
      <c r="AU9" s="11">
        <f t="shared" ref="AU9:AU18" si="8">SUM(AR9:AT9)</f>
        <v>96.86769784692234</v>
      </c>
    </row>
    <row r="10" spans="1:47" x14ac:dyDescent="0.2">
      <c r="A10" t="str">
        <f>name!E6</f>
        <v>Associate professional occupations</v>
      </c>
      <c r="B10" s="11">
        <v>61.58435404756414</v>
      </c>
      <c r="C10" s="11">
        <v>17.765511420834503</v>
      </c>
      <c r="D10" s="11">
        <v>15.424999915498304</v>
      </c>
      <c r="E10" s="11">
        <f t="shared" si="0"/>
        <v>94.774865383896952</v>
      </c>
      <c r="F10" s="11"/>
      <c r="G10" s="11">
        <v>68.933662435258071</v>
      </c>
      <c r="H10" s="11">
        <v>21.466176830751124</v>
      </c>
      <c r="I10" s="11">
        <v>15.862324690856607</v>
      </c>
      <c r="J10" s="11">
        <f t="shared" si="1"/>
        <v>106.26216395686581</v>
      </c>
      <c r="K10" s="11"/>
      <c r="L10" s="11">
        <v>78.603867796461046</v>
      </c>
      <c r="M10" s="11">
        <v>27.458869323655406</v>
      </c>
      <c r="N10" s="11">
        <v>16.660245141144809</v>
      </c>
      <c r="O10" s="11">
        <f t="shared" si="2"/>
        <v>122.72298226126127</v>
      </c>
      <c r="Q10" s="10" t="str">
        <f>name!E6</f>
        <v>Associate professional occupations</v>
      </c>
      <c r="R10" s="11">
        <v>39.439404545019116</v>
      </c>
      <c r="S10" s="11">
        <v>4.359164267410728</v>
      </c>
      <c r="T10" s="11">
        <v>7.7021335081697648</v>
      </c>
      <c r="U10" s="11">
        <f t="shared" si="3"/>
        <v>51.500702320599608</v>
      </c>
      <c r="V10" s="11"/>
      <c r="W10" s="11">
        <v>42.512803325437879</v>
      </c>
      <c r="X10" s="11">
        <v>5.9804475849753329</v>
      </c>
      <c r="Y10" s="11">
        <v>6.9963394781705421</v>
      </c>
      <c r="Z10" s="11">
        <f t="shared" si="4"/>
        <v>55.48959038858375</v>
      </c>
      <c r="AA10" s="11"/>
      <c r="AB10" s="11">
        <v>41.68411470117254</v>
      </c>
      <c r="AC10" s="11">
        <v>6.3287208120730991</v>
      </c>
      <c r="AD10" s="11">
        <v>7.315282186671622</v>
      </c>
      <c r="AE10" s="11">
        <f t="shared" si="5"/>
        <v>55.328117699917264</v>
      </c>
      <c r="AG10" s="10" t="str">
        <f>name!E6</f>
        <v>Associate professional occupations</v>
      </c>
      <c r="AH10" s="11">
        <v>22.144949502544989</v>
      </c>
      <c r="AI10" s="11">
        <v>13.406347153423772</v>
      </c>
      <c r="AJ10" s="11">
        <v>7.722866407328544</v>
      </c>
      <c r="AK10" s="11">
        <f t="shared" si="6"/>
        <v>43.274163063297308</v>
      </c>
      <c r="AL10" s="11"/>
      <c r="AM10" s="11">
        <v>26.420859109820178</v>
      </c>
      <c r="AN10" s="11">
        <v>15.485729245775783</v>
      </c>
      <c r="AO10" s="11">
        <v>8.8659852126860645</v>
      </c>
      <c r="AP10" s="11">
        <f t="shared" si="7"/>
        <v>50.77257356828202</v>
      </c>
      <c r="AQ10" s="11"/>
      <c r="AR10" s="11">
        <v>36.919753095288463</v>
      </c>
      <c r="AS10" s="11">
        <v>21.130148511582306</v>
      </c>
      <c r="AT10" s="11">
        <v>9.3449629544731838</v>
      </c>
      <c r="AU10" s="11">
        <f t="shared" si="8"/>
        <v>67.394864561343951</v>
      </c>
    </row>
    <row r="11" spans="1:47" x14ac:dyDescent="0.2">
      <c r="A11" t="str">
        <f>name!E7</f>
        <v>Administrative and secretarial occupations</v>
      </c>
      <c r="B11" s="11">
        <v>45.981338562545787</v>
      </c>
      <c r="C11" s="11">
        <v>37.745999096629582</v>
      </c>
      <c r="D11" s="11">
        <v>4.2638423360703355</v>
      </c>
      <c r="E11" s="11">
        <f t="shared" si="0"/>
        <v>87.991179995245702</v>
      </c>
      <c r="F11" s="11"/>
      <c r="G11" s="11">
        <v>44.34642701060109</v>
      </c>
      <c r="H11" s="11">
        <v>35.876374842833883</v>
      </c>
      <c r="I11" s="11">
        <v>3.5607659762677706</v>
      </c>
      <c r="J11" s="11">
        <f t="shared" si="1"/>
        <v>83.783567829702747</v>
      </c>
      <c r="K11" s="11"/>
      <c r="L11" s="11">
        <v>43.408257458673241</v>
      </c>
      <c r="M11" s="11">
        <v>31.403962529862397</v>
      </c>
      <c r="N11" s="11">
        <v>3.255303042995902</v>
      </c>
      <c r="O11" s="11">
        <f t="shared" si="2"/>
        <v>78.06752303153155</v>
      </c>
      <c r="Q11" s="10" t="str">
        <f>name!E7</f>
        <v>Administrative and secretarial occupations</v>
      </c>
      <c r="R11" s="11">
        <v>14.166004021229794</v>
      </c>
      <c r="S11" s="11">
        <v>3.6563401046837516</v>
      </c>
      <c r="T11" s="11">
        <v>1.3855930757151982</v>
      </c>
      <c r="U11" s="11">
        <f t="shared" si="3"/>
        <v>19.207937201628745</v>
      </c>
      <c r="V11" s="11"/>
      <c r="W11" s="11">
        <v>14.672325229219014</v>
      </c>
      <c r="X11" s="11">
        <v>4.1249495205028985</v>
      </c>
      <c r="Y11" s="11">
        <v>0.94274304636723472</v>
      </c>
      <c r="Z11" s="11">
        <f t="shared" si="4"/>
        <v>19.740017796089148</v>
      </c>
      <c r="AA11" s="11"/>
      <c r="AB11" s="11">
        <v>18.048774061880899</v>
      </c>
      <c r="AC11" s="11">
        <v>3.8892022958442021</v>
      </c>
      <c r="AD11" s="11">
        <v>1.2941230164324515</v>
      </c>
      <c r="AE11" s="11">
        <f t="shared" si="5"/>
        <v>23.232099374157553</v>
      </c>
      <c r="AG11" s="10" t="str">
        <f>name!E7</f>
        <v>Administrative and secretarial occupations</v>
      </c>
      <c r="AH11" s="11">
        <v>31.815334541315991</v>
      </c>
      <c r="AI11" s="11">
        <v>34.089658991945818</v>
      </c>
      <c r="AJ11" s="11">
        <v>2.8782492603551382</v>
      </c>
      <c r="AK11" s="11">
        <f t="shared" si="6"/>
        <v>68.783242793616935</v>
      </c>
      <c r="AL11" s="11"/>
      <c r="AM11" s="11">
        <v>29.674101781382081</v>
      </c>
      <c r="AN11" s="11">
        <v>31.751425322330981</v>
      </c>
      <c r="AO11" s="11">
        <v>2.6180229299005351</v>
      </c>
      <c r="AP11" s="11">
        <f t="shared" si="7"/>
        <v>64.043550033613599</v>
      </c>
      <c r="AQ11" s="11"/>
      <c r="AR11" s="11">
        <v>25.359483396792353</v>
      </c>
      <c r="AS11" s="11">
        <v>27.514760234018176</v>
      </c>
      <c r="AT11" s="11">
        <v>1.9611800265634507</v>
      </c>
      <c r="AU11" s="11">
        <f t="shared" si="8"/>
        <v>54.83542365737398</v>
      </c>
    </row>
    <row r="12" spans="1:47" x14ac:dyDescent="0.2">
      <c r="A12" t="str">
        <f>name!E8</f>
        <v>Skilled trades occupations</v>
      </c>
      <c r="B12" s="11">
        <v>51.001086403116922</v>
      </c>
      <c r="C12" s="11">
        <v>9.0693367222623014</v>
      </c>
      <c r="D12" s="11">
        <v>29.632818690422287</v>
      </c>
      <c r="E12" s="11">
        <f t="shared" si="0"/>
        <v>89.703241815801505</v>
      </c>
      <c r="F12" s="11"/>
      <c r="G12" s="11">
        <v>38.747867166487183</v>
      </c>
      <c r="H12" s="11">
        <v>7.2311391185786906</v>
      </c>
      <c r="I12" s="11">
        <v>23.051921475053565</v>
      </c>
      <c r="J12" s="11">
        <f t="shared" si="1"/>
        <v>69.03092776011944</v>
      </c>
      <c r="K12" s="11"/>
      <c r="L12" s="11">
        <v>33.774257094579987</v>
      </c>
      <c r="M12" s="11">
        <v>8.9995218789690501</v>
      </c>
      <c r="N12" s="11">
        <v>26.247182298222015</v>
      </c>
      <c r="O12" s="11">
        <f t="shared" si="2"/>
        <v>69.020961271771057</v>
      </c>
      <c r="Q12" s="10" t="str">
        <f>name!E8</f>
        <v>Skilled trades occupations</v>
      </c>
      <c r="R12" s="11">
        <v>46.956039405902921</v>
      </c>
      <c r="S12" s="11">
        <v>5.5959671816970005</v>
      </c>
      <c r="T12" s="11">
        <v>26.905459776785847</v>
      </c>
      <c r="U12" s="11">
        <f t="shared" si="3"/>
        <v>79.457466364385766</v>
      </c>
      <c r="V12" s="11"/>
      <c r="W12" s="11">
        <v>34.835484198685961</v>
      </c>
      <c r="X12" s="11">
        <v>4.1241192802110929</v>
      </c>
      <c r="Y12" s="11">
        <v>19.832885204923222</v>
      </c>
      <c r="Z12" s="11">
        <f t="shared" si="4"/>
        <v>58.792488683820274</v>
      </c>
      <c r="AA12" s="11"/>
      <c r="AB12" s="11">
        <v>29.543045830714195</v>
      </c>
      <c r="AC12" s="11">
        <v>5.1317553110683898</v>
      </c>
      <c r="AD12" s="11">
        <v>22.323273394836022</v>
      </c>
      <c r="AE12" s="11">
        <f t="shared" si="5"/>
        <v>56.99807453661861</v>
      </c>
      <c r="AG12" s="10" t="str">
        <f>name!E8</f>
        <v>Skilled trades occupations</v>
      </c>
      <c r="AH12" s="11">
        <v>4.0450469972139738</v>
      </c>
      <c r="AI12" s="11">
        <v>3.4733695405652978</v>
      </c>
      <c r="AJ12" s="11">
        <v>2.7273589136364489</v>
      </c>
      <c r="AK12" s="11">
        <f t="shared" si="6"/>
        <v>10.245775451415721</v>
      </c>
      <c r="AL12" s="11"/>
      <c r="AM12" s="11">
        <v>3.9123829678012227</v>
      </c>
      <c r="AN12" s="11">
        <v>3.1070198383675969</v>
      </c>
      <c r="AO12" s="11">
        <v>3.2190362701303412</v>
      </c>
      <c r="AP12" s="11">
        <f t="shared" si="7"/>
        <v>10.238439076299162</v>
      </c>
      <c r="AQ12" s="11"/>
      <c r="AR12" s="11">
        <v>4.2312112638657844</v>
      </c>
      <c r="AS12" s="11">
        <v>3.8677665679006639</v>
      </c>
      <c r="AT12" s="11">
        <v>3.923908903385994</v>
      </c>
      <c r="AU12" s="11">
        <f t="shared" si="8"/>
        <v>12.022886735152442</v>
      </c>
    </row>
    <row r="13" spans="1:47" x14ac:dyDescent="0.2">
      <c r="A13" t="str">
        <f>name!E9</f>
        <v>Caring, leisure and other service occupations</v>
      </c>
      <c r="B13" s="11">
        <v>33.090727689646663</v>
      </c>
      <c r="C13" s="11">
        <v>34.011729443366306</v>
      </c>
      <c r="D13" s="11">
        <v>8.1581832023384315</v>
      </c>
      <c r="E13" s="11">
        <f t="shared" si="0"/>
        <v>75.260640335351397</v>
      </c>
      <c r="F13" s="11"/>
      <c r="G13" s="11">
        <v>31.443374277816183</v>
      </c>
      <c r="H13" s="11">
        <v>34.988361346096994</v>
      </c>
      <c r="I13" s="11">
        <v>10.436801939719073</v>
      </c>
      <c r="J13" s="11">
        <f t="shared" si="1"/>
        <v>76.868537563632245</v>
      </c>
      <c r="K13" s="11"/>
      <c r="L13" s="11">
        <v>37.668363348868375</v>
      </c>
      <c r="M13" s="11">
        <v>35.470244664618733</v>
      </c>
      <c r="N13" s="11">
        <v>12.380249951852274</v>
      </c>
      <c r="O13" s="11">
        <f t="shared" si="2"/>
        <v>85.518857965339379</v>
      </c>
      <c r="Q13" s="10" t="str">
        <f>name!E9</f>
        <v>Caring, leisure and other service occupations</v>
      </c>
      <c r="R13" s="11">
        <v>9.0534573289370375</v>
      </c>
      <c r="S13" s="11">
        <v>4.2856848794196489</v>
      </c>
      <c r="T13" s="11">
        <v>1.14388037744739</v>
      </c>
      <c r="U13" s="11">
        <f t="shared" si="3"/>
        <v>14.483022585804077</v>
      </c>
      <c r="V13" s="11"/>
      <c r="W13" s="11">
        <v>8.3165267597743284</v>
      </c>
      <c r="X13" s="11">
        <v>4.2881015156643807</v>
      </c>
      <c r="Y13" s="11">
        <v>0.93441570305591415</v>
      </c>
      <c r="Z13" s="11">
        <f t="shared" si="4"/>
        <v>13.539043978494623</v>
      </c>
      <c r="AA13" s="11"/>
      <c r="AB13" s="11">
        <v>10.224474563035646</v>
      </c>
      <c r="AC13" s="11">
        <v>5.8499655985493293</v>
      </c>
      <c r="AD13" s="11">
        <v>1.3111288540127792</v>
      </c>
      <c r="AE13" s="11">
        <f t="shared" si="5"/>
        <v>17.385569015597753</v>
      </c>
      <c r="AG13" s="10" t="str">
        <f>name!E9</f>
        <v>Caring, leisure and other service occupations</v>
      </c>
      <c r="AH13" s="11">
        <v>24.037270360709616</v>
      </c>
      <c r="AI13" s="11">
        <v>29.726044563946648</v>
      </c>
      <c r="AJ13" s="11">
        <v>7.0143028248910415</v>
      </c>
      <c r="AK13" s="11">
        <f t="shared" si="6"/>
        <v>60.777617749547304</v>
      </c>
      <c r="AL13" s="11"/>
      <c r="AM13" s="11">
        <v>23.126847518041856</v>
      </c>
      <c r="AN13" s="11">
        <v>30.700259830432628</v>
      </c>
      <c r="AO13" s="11">
        <v>9.502386236663158</v>
      </c>
      <c r="AP13" s="11">
        <f t="shared" si="7"/>
        <v>63.329493585137641</v>
      </c>
      <c r="AQ13" s="11"/>
      <c r="AR13" s="11">
        <v>27.44388878583274</v>
      </c>
      <c r="AS13" s="11">
        <v>29.620279066069401</v>
      </c>
      <c r="AT13" s="11">
        <v>11.069121097839494</v>
      </c>
      <c r="AU13" s="11">
        <f t="shared" si="8"/>
        <v>68.13328894974164</v>
      </c>
    </row>
    <row r="14" spans="1:47" x14ac:dyDescent="0.2">
      <c r="A14" t="str">
        <f>name!E10</f>
        <v>Sales and customer service occupations</v>
      </c>
      <c r="B14" s="11">
        <v>23.402515720404828</v>
      </c>
      <c r="C14" s="11">
        <v>39.789081943214782</v>
      </c>
      <c r="D14" s="11">
        <v>5.2443165413171275</v>
      </c>
      <c r="E14" s="11">
        <f t="shared" si="0"/>
        <v>68.435914204936736</v>
      </c>
      <c r="F14" s="11"/>
      <c r="G14" s="11">
        <v>20.396903457512781</v>
      </c>
      <c r="H14" s="11">
        <v>36.82429413831089</v>
      </c>
      <c r="I14" s="11">
        <v>3.4170329589267592</v>
      </c>
      <c r="J14" s="11">
        <f t="shared" si="1"/>
        <v>60.638230554750429</v>
      </c>
      <c r="K14" s="11"/>
      <c r="L14" s="11">
        <v>20.275275329203541</v>
      </c>
      <c r="M14" s="11">
        <v>38.49410503917742</v>
      </c>
      <c r="N14" s="11">
        <v>2.7792520834352343</v>
      </c>
      <c r="O14" s="11">
        <f t="shared" si="2"/>
        <v>61.548632451816196</v>
      </c>
      <c r="Q14" s="10" t="str">
        <f>name!E10</f>
        <v>Sales and customer service occupations</v>
      </c>
      <c r="R14" s="11">
        <v>12.418320829816523</v>
      </c>
      <c r="S14" s="11">
        <v>11.779060747383957</v>
      </c>
      <c r="T14" s="11">
        <v>2.993365540965288</v>
      </c>
      <c r="U14" s="11">
        <f t="shared" si="3"/>
        <v>27.190747118165771</v>
      </c>
      <c r="V14" s="11"/>
      <c r="W14" s="11">
        <v>10.718593337784547</v>
      </c>
      <c r="X14" s="11">
        <v>11.961730601460957</v>
      </c>
      <c r="Y14" s="11">
        <v>1.9021056581771936</v>
      </c>
      <c r="Z14" s="11">
        <f t="shared" si="4"/>
        <v>24.582429597422699</v>
      </c>
      <c r="AA14" s="11"/>
      <c r="AB14" s="11">
        <v>11.584845746261916</v>
      </c>
      <c r="AC14" s="11">
        <v>13.151366031912625</v>
      </c>
      <c r="AD14" s="11">
        <v>1.7674776714731575</v>
      </c>
      <c r="AE14" s="11">
        <f t="shared" si="5"/>
        <v>26.503689449647702</v>
      </c>
      <c r="AG14" s="10" t="str">
        <f>name!E10</f>
        <v>Sales and customer service occupations</v>
      </c>
      <c r="AH14" s="11">
        <v>10.984194890588313</v>
      </c>
      <c r="AI14" s="11">
        <v>28.010021195830834</v>
      </c>
      <c r="AJ14" s="11">
        <v>2.25095100035184</v>
      </c>
      <c r="AK14" s="11">
        <f t="shared" si="6"/>
        <v>41.245167086770984</v>
      </c>
      <c r="AL14" s="11"/>
      <c r="AM14" s="11">
        <v>9.6783101197282413</v>
      </c>
      <c r="AN14" s="11">
        <v>24.862563536849937</v>
      </c>
      <c r="AO14" s="11">
        <v>1.5149273007495663</v>
      </c>
      <c r="AP14" s="11">
        <f t="shared" si="7"/>
        <v>36.055800957327747</v>
      </c>
      <c r="AQ14" s="11"/>
      <c r="AR14" s="11">
        <v>8.6904295829416114</v>
      </c>
      <c r="AS14" s="11">
        <v>25.342739007264804</v>
      </c>
      <c r="AT14" s="11">
        <v>1.0117744119620791</v>
      </c>
      <c r="AU14" s="11">
        <f t="shared" si="8"/>
        <v>35.044943002168495</v>
      </c>
    </row>
    <row r="15" spans="1:47" x14ac:dyDescent="0.2">
      <c r="A15" t="str">
        <f>name!E11</f>
        <v>Process, plant and machine operatives</v>
      </c>
      <c r="B15" s="11">
        <v>38.765394106560855</v>
      </c>
      <c r="C15" s="11">
        <v>6.6504000049959924</v>
      </c>
      <c r="D15" s="11">
        <v>7.5892879067153007</v>
      </c>
      <c r="E15" s="11">
        <f t="shared" si="0"/>
        <v>53.005082018272148</v>
      </c>
      <c r="F15" s="11"/>
      <c r="G15" s="11">
        <v>31.041793609379063</v>
      </c>
      <c r="H15" s="11">
        <v>7.2580005442130169</v>
      </c>
      <c r="I15" s="11">
        <v>9.0297591388161074</v>
      </c>
      <c r="J15" s="11">
        <f t="shared" si="1"/>
        <v>47.329553292408193</v>
      </c>
      <c r="K15" s="11"/>
      <c r="L15" s="11">
        <v>28.612622574220179</v>
      </c>
      <c r="M15" s="11">
        <v>8.9151654213666394</v>
      </c>
      <c r="N15" s="11">
        <v>11.773651553866452</v>
      </c>
      <c r="O15" s="11">
        <f t="shared" si="2"/>
        <v>49.301439549453271</v>
      </c>
      <c r="Q15" s="10" t="str">
        <f>name!E11</f>
        <v>Process, plant and machine operatives</v>
      </c>
      <c r="R15" s="11">
        <v>34.491002038701176</v>
      </c>
      <c r="S15" s="11">
        <v>4.5730190379525535</v>
      </c>
      <c r="T15" s="11">
        <v>6.5549949725934278</v>
      </c>
      <c r="U15" s="11">
        <f t="shared" si="3"/>
        <v>45.619016049247158</v>
      </c>
      <c r="V15" s="11"/>
      <c r="W15" s="11">
        <v>27.538720503989133</v>
      </c>
      <c r="X15" s="11">
        <v>5.5681044049013142</v>
      </c>
      <c r="Y15" s="11">
        <v>7.6656397885380265</v>
      </c>
      <c r="Z15" s="11">
        <f t="shared" si="4"/>
        <v>40.772464697428475</v>
      </c>
      <c r="AA15" s="11"/>
      <c r="AB15" s="11">
        <v>24.91014094146373</v>
      </c>
      <c r="AC15" s="11">
        <v>6.2380785182506697</v>
      </c>
      <c r="AD15" s="11">
        <v>9.6688802048059017</v>
      </c>
      <c r="AE15" s="11">
        <f t="shared" si="5"/>
        <v>40.817099664520299</v>
      </c>
      <c r="AG15" s="10" t="str">
        <f>name!E11</f>
        <v>Process, plant and machine operatives</v>
      </c>
      <c r="AH15" s="11">
        <v>4.2743920678596607</v>
      </c>
      <c r="AI15" s="11">
        <v>2.0773809670434407</v>
      </c>
      <c r="AJ15" s="11">
        <v>1.0342929341218747</v>
      </c>
      <c r="AK15" s="11">
        <f t="shared" si="6"/>
        <v>7.3860659690249761</v>
      </c>
      <c r="AL15" s="11"/>
      <c r="AM15" s="11">
        <v>3.5030731053899427</v>
      </c>
      <c r="AN15" s="11">
        <v>1.6898961393116985</v>
      </c>
      <c r="AO15" s="11">
        <v>1.3641193502780817</v>
      </c>
      <c r="AP15" s="11">
        <f t="shared" si="7"/>
        <v>6.5570885949797226</v>
      </c>
      <c r="AQ15" s="11"/>
      <c r="AR15" s="11">
        <v>3.7024816327564469</v>
      </c>
      <c r="AS15" s="11">
        <v>2.6770869031159652</v>
      </c>
      <c r="AT15" s="11">
        <v>2.1047713490605475</v>
      </c>
      <c r="AU15" s="11">
        <f t="shared" si="8"/>
        <v>8.4843398849329592</v>
      </c>
    </row>
    <row r="16" spans="1:47" x14ac:dyDescent="0.2">
      <c r="A16" t="str">
        <f>name!E12</f>
        <v>Elementary occupations</v>
      </c>
      <c r="B16" s="11">
        <v>39.92971741088602</v>
      </c>
      <c r="C16" s="11">
        <v>57.268774322960716</v>
      </c>
      <c r="D16" s="11">
        <v>5.5268785622015164</v>
      </c>
      <c r="E16" s="11">
        <f t="shared" si="0"/>
        <v>102.72537029604825</v>
      </c>
      <c r="F16" s="11"/>
      <c r="G16" s="11">
        <v>31.213318832679228</v>
      </c>
      <c r="H16" s="11">
        <v>53.467802974683686</v>
      </c>
      <c r="I16" s="11">
        <v>4.414763681615435</v>
      </c>
      <c r="J16" s="11">
        <f t="shared" si="1"/>
        <v>89.095885488978354</v>
      </c>
      <c r="K16" s="11"/>
      <c r="L16" s="11">
        <v>33.957056071534176</v>
      </c>
      <c r="M16" s="11">
        <v>47.963407557762132</v>
      </c>
      <c r="N16" s="11">
        <v>5.9193683431491602</v>
      </c>
      <c r="O16" s="11">
        <f t="shared" si="2"/>
        <v>87.839831972445467</v>
      </c>
      <c r="Q16" s="10" t="str">
        <f>name!E12</f>
        <v>Elementary occupations</v>
      </c>
      <c r="R16" s="11">
        <v>29.299368007486976</v>
      </c>
      <c r="S16" s="11">
        <v>20.228777219410016</v>
      </c>
      <c r="T16" s="11">
        <v>4.0410125284688743</v>
      </c>
      <c r="U16" s="11">
        <f t="shared" si="3"/>
        <v>53.569157755365872</v>
      </c>
      <c r="V16" s="11"/>
      <c r="W16" s="11">
        <v>22.185905577938282</v>
      </c>
      <c r="X16" s="11">
        <v>19.131798409444809</v>
      </c>
      <c r="Y16" s="11">
        <v>3.5040760711682304</v>
      </c>
      <c r="Z16" s="11">
        <f t="shared" si="4"/>
        <v>44.821780058551319</v>
      </c>
      <c r="AA16" s="11"/>
      <c r="AB16" s="11">
        <v>23.316229782231733</v>
      </c>
      <c r="AC16" s="11">
        <v>17.740934240998676</v>
      </c>
      <c r="AD16" s="11">
        <v>4.5809957410921882</v>
      </c>
      <c r="AE16" s="11">
        <f t="shared" si="5"/>
        <v>45.638159764322602</v>
      </c>
      <c r="AG16" s="10" t="str">
        <f>name!E12</f>
        <v>Elementary occupations</v>
      </c>
      <c r="AH16" s="11">
        <v>10.630349403399018</v>
      </c>
      <c r="AI16" s="11">
        <v>37.039997103550689</v>
      </c>
      <c r="AJ16" s="11">
        <v>1.4858660337326415</v>
      </c>
      <c r="AK16" s="11">
        <f t="shared" si="6"/>
        <v>49.156212540682347</v>
      </c>
      <c r="AL16" s="11"/>
      <c r="AM16" s="11">
        <v>9.0274132547409369</v>
      </c>
      <c r="AN16" s="11">
        <v>34.336004565238852</v>
      </c>
      <c r="AO16" s="11">
        <v>0.91068761044720592</v>
      </c>
      <c r="AP16" s="11">
        <f t="shared" si="7"/>
        <v>44.274105430426992</v>
      </c>
      <c r="AQ16" s="11"/>
      <c r="AR16" s="11">
        <v>10.64082628930246</v>
      </c>
      <c r="AS16" s="11">
        <v>30.222473316763448</v>
      </c>
      <c r="AT16" s="11">
        <v>1.3383726020569724</v>
      </c>
      <c r="AU16" s="11">
        <f t="shared" si="8"/>
        <v>42.201672208122879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446.31146993294482</v>
      </c>
      <c r="C18" s="34">
        <f t="shared" ref="C18:D18" si="9">SUM(C8:C16)</f>
        <v>238.39635928315371</v>
      </c>
      <c r="D18" s="34">
        <f t="shared" si="9"/>
        <v>109.97517078390172</v>
      </c>
      <c r="E18" s="34">
        <f t="shared" si="0"/>
        <v>794.68300000000022</v>
      </c>
      <c r="F18" s="34"/>
      <c r="G18" s="34">
        <f>SUM(G8:G16)</f>
        <v>439.18320413935675</v>
      </c>
      <c r="H18" s="34">
        <f t="shared" ref="H18:I18" si="10">SUM(H8:H16)</f>
        <v>246.25164152269431</v>
      </c>
      <c r="I18" s="34">
        <f t="shared" si="10"/>
        <v>103.17715433794922</v>
      </c>
      <c r="J18" s="34">
        <f t="shared" ref="J18" si="11">SUM(G18:I18)</f>
        <v>788.61200000000031</v>
      </c>
      <c r="K18" s="34"/>
      <c r="L18" s="34">
        <f>SUM(L8:L16)</f>
        <v>475.37470131802769</v>
      </c>
      <c r="M18" s="34">
        <f t="shared" ref="M18:N18" si="12">SUM(M8:M16)</f>
        <v>258.5482736021408</v>
      </c>
      <c r="N18" s="34">
        <f t="shared" si="12"/>
        <v>114.8370250798318</v>
      </c>
      <c r="O18" s="34">
        <f>SUM(L18:N18)</f>
        <v>848.76000000000033</v>
      </c>
      <c r="Q18" s="231" t="str">
        <f>name!E3</f>
        <v>All occupations</v>
      </c>
      <c r="R18" s="34">
        <f>SUM(R8:R16)</f>
        <v>285.44696228456496</v>
      </c>
      <c r="S18" s="34">
        <f t="shared" ref="S18:T18" si="13">SUM(S8:S16)</f>
        <v>63.094989029636693</v>
      </c>
      <c r="T18" s="34">
        <f t="shared" si="13"/>
        <v>73.814575084746906</v>
      </c>
      <c r="U18" s="34">
        <f t="shared" ref="U18" si="14">SUM(R18:T18)</f>
        <v>422.35652639894852</v>
      </c>
      <c r="V18" s="34"/>
      <c r="W18" s="34">
        <f>SUM(W8:W16)</f>
        <v>269.41888112951682</v>
      </c>
      <c r="X18" s="34">
        <f t="shared" ref="X18:Y18" si="15">SUM(X8:X16)</f>
        <v>68.199047531624856</v>
      </c>
      <c r="Y18" s="34">
        <f t="shared" si="15"/>
        <v>61.848258001680293</v>
      </c>
      <c r="Z18" s="34">
        <f t="shared" ref="Z18" si="16">SUM(W18:Y18)</f>
        <v>399.46618666282194</v>
      </c>
      <c r="AA18" s="34"/>
      <c r="AB18" s="34">
        <f>SUM(AB8:AB16)</f>
        <v>282.72293072464458</v>
      </c>
      <c r="AC18" s="34">
        <f t="shared" ref="AC18:AD18" si="17">SUM(AC8:AC16)</f>
        <v>75.298472546762</v>
      </c>
      <c r="AD18" s="34">
        <f t="shared" si="17"/>
        <v>69.061511103150394</v>
      </c>
      <c r="AE18" s="34">
        <f t="shared" ref="AE18" si="18">SUM(AB18:AD18)</f>
        <v>427.08291437455699</v>
      </c>
      <c r="AG18" s="231" t="str">
        <f>name!E3</f>
        <v>All occupations</v>
      </c>
      <c r="AH18" s="34">
        <f>SUM(AH8:AH16)</f>
        <v>160.86450764837974</v>
      </c>
      <c r="AI18" s="34">
        <f t="shared" ref="AI18:AJ18" si="19">SUM(AI8:AI16)</f>
        <v>175.30137025351695</v>
      </c>
      <c r="AJ18" s="34">
        <f t="shared" si="19"/>
        <v>36.160595699154783</v>
      </c>
      <c r="AK18" s="34">
        <f t="shared" si="6"/>
        <v>372.32647360105148</v>
      </c>
      <c r="AL18" s="34"/>
      <c r="AM18" s="34">
        <f>SUM(AM8:AM16)</f>
        <v>169.76432300983987</v>
      </c>
      <c r="AN18" s="34">
        <f t="shared" ref="AN18:AO18" si="20">SUM(AN8:AN16)</f>
        <v>178.05259399106939</v>
      </c>
      <c r="AO18" s="34">
        <f t="shared" si="20"/>
        <v>41.328896336268919</v>
      </c>
      <c r="AP18" s="34">
        <f t="shared" si="7"/>
        <v>389.1458133371782</v>
      </c>
      <c r="AQ18" s="34"/>
      <c r="AR18" s="34">
        <f>SUM(AR8:AR16)</f>
        <v>192.65177059338319</v>
      </c>
      <c r="AS18" s="34">
        <f t="shared" ref="AS18:AT18" si="21">SUM(AS8:AS16)</f>
        <v>183.24980105537875</v>
      </c>
      <c r="AT18" s="34">
        <f t="shared" si="21"/>
        <v>45.775513976681388</v>
      </c>
      <c r="AU18" s="34">
        <f t="shared" si="8"/>
        <v>421.67708562544334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12.754982739191053</v>
      </c>
      <c r="C26" s="18">
        <f t="shared" ref="C26:O26" si="22">C8/C$18*100</f>
        <v>3.6510345823620201</v>
      </c>
      <c r="D26" s="18">
        <f t="shared" si="22"/>
        <v>13.196090521119286</v>
      </c>
      <c r="E26" s="18">
        <f t="shared" si="22"/>
        <v>10.084940480782414</v>
      </c>
      <c r="F26" s="18"/>
      <c r="G26" s="18">
        <f t="shared" si="22"/>
        <v>13.801176527905067</v>
      </c>
      <c r="H26" s="18">
        <f t="shared" si="22"/>
        <v>5.2763868426011618</v>
      </c>
      <c r="I26" s="18">
        <f t="shared" si="22"/>
        <v>14.554801125984287</v>
      </c>
      <c r="J26" s="18">
        <f t="shared" si="22"/>
        <v>11.237829010782674</v>
      </c>
      <c r="K26" s="18"/>
      <c r="L26" s="18">
        <f t="shared" si="22"/>
        <v>12.801760354574219</v>
      </c>
      <c r="M26" s="18">
        <f t="shared" si="22"/>
        <v>6.1771652559642227</v>
      </c>
      <c r="N26" s="18">
        <f t="shared" si="22"/>
        <v>14.612730130106746</v>
      </c>
      <c r="O26" s="18">
        <f t="shared" si="22"/>
        <v>11.028807759580143</v>
      </c>
      <c r="Q26" t="str">
        <f>$A$8</f>
        <v>Managers, directors and senior officials</v>
      </c>
      <c r="R26" s="18">
        <f>R8/R$18*100</f>
        <v>14.376740977321672</v>
      </c>
      <c r="S26" s="18">
        <f t="shared" ref="S26:U26" si="23">S8/S$18*100</f>
        <v>4.4405323639056498</v>
      </c>
      <c r="T26" s="18">
        <f t="shared" si="23"/>
        <v>13.738804757738828</v>
      </c>
      <c r="U26" s="18">
        <f t="shared" si="23"/>
        <v>12.780899733465331</v>
      </c>
      <c r="V26" s="18"/>
      <c r="W26" s="18">
        <f t="shared" ref="W26:Z26" si="24">W8/W$18*100</f>
        <v>15.652652386592294</v>
      </c>
      <c r="X26" s="18">
        <f t="shared" si="24"/>
        <v>6.5185311971589792</v>
      </c>
      <c r="Y26" s="18">
        <f t="shared" si="24"/>
        <v>15.975732494903664</v>
      </c>
      <c r="Z26" s="18">
        <f t="shared" si="24"/>
        <v>14.143246976585289</v>
      </c>
      <c r="AA26" s="18"/>
      <c r="AB26" s="18">
        <f t="shared" ref="AB26:AE26" si="25">AB8/AB$18*100</f>
        <v>14.47115753962723</v>
      </c>
      <c r="AC26" s="18">
        <f t="shared" si="25"/>
        <v>6.2319834558472866</v>
      </c>
      <c r="AD26" s="18">
        <f t="shared" si="25"/>
        <v>16.377097347609983</v>
      </c>
      <c r="AE26" s="18">
        <f t="shared" si="25"/>
        <v>13.32671901517738</v>
      </c>
      <c r="AG26" t="str">
        <f>$A$8</f>
        <v>Managers, directors and senior officials</v>
      </c>
      <c r="AH26" s="18">
        <f>AH8/AH$18*100</f>
        <v>9.877244390305405</v>
      </c>
      <c r="AI26" s="18">
        <f t="shared" ref="AI26:AK26" si="26">AI8/AI$18*100</f>
        <v>3.3668761996101977</v>
      </c>
      <c r="AJ26" s="18">
        <f t="shared" si="26"/>
        <v>12.088248684059861</v>
      </c>
      <c r="AK26" s="18">
        <f t="shared" si="26"/>
        <v>7.0267212403844521</v>
      </c>
      <c r="AL26" s="18"/>
      <c r="AM26" s="18">
        <f t="shared" ref="AM26:AP26" si="27">AM8/AM$18*100</f>
        <v>10.862852706727926</v>
      </c>
      <c r="AN26" s="18">
        <f t="shared" si="27"/>
        <v>4.8006113429087707</v>
      </c>
      <c r="AO26" s="18">
        <f t="shared" si="27"/>
        <v>12.428392300726495</v>
      </c>
      <c r="AP26" s="18">
        <f t="shared" si="27"/>
        <v>8.2553576705213363</v>
      </c>
      <c r="AQ26" s="18"/>
      <c r="AR26" s="18">
        <f t="shared" ref="AR26:AU26" si="28">AR8/AR$18*100</f>
        <v>10.351864029988498</v>
      </c>
      <c r="AS26" s="18">
        <f t="shared" si="28"/>
        <v>6.1546401198102698</v>
      </c>
      <c r="AT26" s="18">
        <f t="shared" si="28"/>
        <v>11.95082957244823</v>
      </c>
      <c r="AU26" s="18">
        <f t="shared" si="28"/>
        <v>8.7014376712602459</v>
      </c>
    </row>
    <row r="27" spans="1:47" x14ac:dyDescent="0.2">
      <c r="A27" t="str">
        <f>$A$9</f>
        <v>Professional occupations</v>
      </c>
      <c r="B27" s="18">
        <f t="shared" ref="B27:B34" si="29">B9/B$18*100</f>
        <v>21.426602604143309</v>
      </c>
      <c r="C27" s="18">
        <f t="shared" ref="C27:O27" si="30">C9/C$18*100</f>
        <v>11.489937552207062</v>
      </c>
      <c r="D27" s="18">
        <f t="shared" si="30"/>
        <v>17.84259156141411</v>
      </c>
      <c r="E27" s="18">
        <f t="shared" si="30"/>
        <v>17.949723146154042</v>
      </c>
      <c r="F27" s="18"/>
      <c r="G27" s="18">
        <f t="shared" si="30"/>
        <v>25.603758751612055</v>
      </c>
      <c r="H27" s="18">
        <f t="shared" si="30"/>
        <v>14.678603679846733</v>
      </c>
      <c r="I27" s="18">
        <f t="shared" si="30"/>
        <v>17.820374067627125</v>
      </c>
      <c r="J27" s="18">
        <f t="shared" si="30"/>
        <v>21.173944276149669</v>
      </c>
      <c r="K27" s="18"/>
      <c r="L27" s="18">
        <f t="shared" si="30"/>
        <v>29.075731462413572</v>
      </c>
      <c r="M27" s="18">
        <f t="shared" si="30"/>
        <v>16.968608008341761</v>
      </c>
      <c r="N27" s="18">
        <f t="shared" si="30"/>
        <v>16.580844102823395</v>
      </c>
      <c r="O27" s="18">
        <f t="shared" si="30"/>
        <v>23.697118473557847</v>
      </c>
      <c r="Q27" t="str">
        <f>$A$9</f>
        <v>Professional occupations</v>
      </c>
      <c r="R27" s="18">
        <f t="shared" ref="R27:U27" si="31">R9/R$18*100</f>
        <v>20.524091496122516</v>
      </c>
      <c r="S27" s="18">
        <f t="shared" si="31"/>
        <v>9.2166149376518671</v>
      </c>
      <c r="T27" s="18">
        <f t="shared" si="31"/>
        <v>17.539754087981702</v>
      </c>
      <c r="U27" s="18">
        <f t="shared" si="31"/>
        <v>18.313322516033349</v>
      </c>
      <c r="V27" s="18"/>
      <c r="W27" s="18">
        <f t="shared" ref="W27:Z27" si="32">W9/W$18*100</f>
        <v>24.670624787312327</v>
      </c>
      <c r="X27" s="18">
        <f t="shared" si="32"/>
        <v>12.572345707575822</v>
      </c>
      <c r="Y27" s="18">
        <f t="shared" si="32"/>
        <v>16.474741778332412</v>
      </c>
      <c r="Z27" s="18">
        <f t="shared" si="32"/>
        <v>21.336194386510755</v>
      </c>
      <c r="AA27" s="18"/>
      <c r="AB27" s="18">
        <f t="shared" ref="AB27:AE27" si="33">AB9/AB$18*100</f>
        <v>29.179813671504988</v>
      </c>
      <c r="AC27" s="18">
        <f t="shared" si="33"/>
        <v>16.302935466348949</v>
      </c>
      <c r="AD27" s="18">
        <f t="shared" si="33"/>
        <v>13.741487811580692</v>
      </c>
      <c r="AE27" s="18">
        <f t="shared" si="33"/>
        <v>24.413049878601928</v>
      </c>
      <c r="AG27" t="str">
        <f>$A$9</f>
        <v>Professional occupations</v>
      </c>
      <c r="AH27" s="18">
        <f t="shared" ref="AH27:AK27" si="34">AH9/AH$18*100</f>
        <v>23.028068694946406</v>
      </c>
      <c r="AI27" s="18">
        <f>AI9/AI$18*100</f>
        <v>12.308158569069352</v>
      </c>
      <c r="AJ27" s="18">
        <f t="shared" si="34"/>
        <v>18.460773286270861</v>
      </c>
      <c r="AK27" s="18">
        <f t="shared" si="34"/>
        <v>17.537266397167631</v>
      </c>
      <c r="AL27" s="18"/>
      <c r="AM27" s="18">
        <f t="shared" ref="AM27:AP27" si="35">AM9/AM$18*100</f>
        <v>27.084658296041148</v>
      </c>
      <c r="AN27" s="18">
        <f t="shared" si="35"/>
        <v>15.485358495067079</v>
      </c>
      <c r="AO27" s="18">
        <f t="shared" si="35"/>
        <v>19.834098613439792</v>
      </c>
      <c r="AP27" s="18">
        <f t="shared" si="35"/>
        <v>21.007391198485177</v>
      </c>
      <c r="AQ27" s="18"/>
      <c r="AR27" s="18">
        <f t="shared" ref="AR27:AU27" si="36">AR9/AR$18*100</f>
        <v>28.922987331902938</v>
      </c>
      <c r="AS27" s="18">
        <f t="shared" si="36"/>
        <v>17.242136958112528</v>
      </c>
      <c r="AT27" s="18">
        <f t="shared" si="36"/>
        <v>20.864580515555954</v>
      </c>
      <c r="AU27" s="18">
        <f t="shared" si="36"/>
        <v>22.972008949275828</v>
      </c>
    </row>
    <row r="28" spans="1:47" x14ac:dyDescent="0.2">
      <c r="A28" t="str">
        <f>$A$10</f>
        <v>Associate professional occupations</v>
      </c>
      <c r="B28" s="18">
        <f t="shared" si="29"/>
        <v>13.798514758497415</v>
      </c>
      <c r="C28" s="18">
        <f t="shared" ref="C28:O28" si="37">C10/C$18*100</f>
        <v>7.4520900714484624</v>
      </c>
      <c r="D28" s="18">
        <f t="shared" si="37"/>
        <v>14.025893122555836</v>
      </c>
      <c r="E28" s="18">
        <f t="shared" si="37"/>
        <v>11.926122162409026</v>
      </c>
      <c r="F28" s="18"/>
      <c r="G28" s="18">
        <f t="shared" si="37"/>
        <v>15.695878573121572</v>
      </c>
      <c r="H28" s="18">
        <f t="shared" si="37"/>
        <v>8.71717106047101</v>
      </c>
      <c r="I28" s="18">
        <f t="shared" si="37"/>
        <v>15.373873017374295</v>
      </c>
      <c r="J28" s="18">
        <f t="shared" si="37"/>
        <v>13.474581157383575</v>
      </c>
      <c r="K28" s="18"/>
      <c r="L28" s="18">
        <f t="shared" si="37"/>
        <v>16.535139034223601</v>
      </c>
      <c r="M28" s="18">
        <f t="shared" si="37"/>
        <v>10.620403277536349</v>
      </c>
      <c r="N28" s="18">
        <f t="shared" si="37"/>
        <v>14.507729653883864</v>
      </c>
      <c r="O28" s="18">
        <f t="shared" si="37"/>
        <v>14.4590911755103</v>
      </c>
      <c r="Q28" t="str">
        <f>$A$10</f>
        <v>Associate professional occupations</v>
      </c>
      <c r="R28" s="18">
        <f t="shared" ref="R28:U28" si="38">R10/R$18*100</f>
        <v>13.816718955201763</v>
      </c>
      <c r="S28" s="18">
        <f t="shared" si="38"/>
        <v>6.908891394470583</v>
      </c>
      <c r="T28" s="18">
        <f t="shared" si="38"/>
        <v>10.434434526415554</v>
      </c>
      <c r="U28" s="18">
        <f t="shared" si="38"/>
        <v>12.193656094224337</v>
      </c>
      <c r="V28" s="18"/>
      <c r="W28" s="18">
        <f t="shared" ref="W28:Z28" si="39">W10/W$18*100</f>
        <v>15.779444687471939</v>
      </c>
      <c r="X28" s="18">
        <f t="shared" si="39"/>
        <v>8.7691071964049279</v>
      </c>
      <c r="Y28" s="18">
        <f t="shared" si="39"/>
        <v>11.312104340886151</v>
      </c>
      <c r="Z28" s="18">
        <f t="shared" si="39"/>
        <v>13.890935513753744</v>
      </c>
      <c r="AA28" s="18"/>
      <c r="AB28" s="18">
        <f t="shared" ref="AB28:AE28" si="40">AB10/AB$18*100</f>
        <v>14.743803975974771</v>
      </c>
      <c r="AC28" s="18">
        <f t="shared" si="40"/>
        <v>8.4048462047391794</v>
      </c>
      <c r="AD28" s="18">
        <f t="shared" si="40"/>
        <v>10.592415471108797</v>
      </c>
      <c r="AE28" s="18">
        <f t="shared" si="40"/>
        <v>12.954889047936444</v>
      </c>
      <c r="AG28" t="str">
        <f>$A$10</f>
        <v>Associate professional occupations</v>
      </c>
      <c r="AH28" s="18">
        <f t="shared" ref="AH28:AK28" si="41">AH10/AH$18*100</f>
        <v>13.766212215655289</v>
      </c>
      <c r="AI28" s="18">
        <f t="shared" si="41"/>
        <v>7.64759975009654</v>
      </c>
      <c r="AJ28" s="18">
        <f t="shared" si="41"/>
        <v>21.357132696541996</v>
      </c>
      <c r="AK28" s="18">
        <f t="shared" si="41"/>
        <v>11.622639304898222</v>
      </c>
      <c r="AL28" s="18"/>
      <c r="AM28" s="18">
        <f t="shared" ref="AM28:AP28" si="42">AM10/AM$18*100</f>
        <v>15.563257721876447</v>
      </c>
      <c r="AN28" s="18">
        <f t="shared" si="42"/>
        <v>8.6972780899516149</v>
      </c>
      <c r="AO28" s="18">
        <f t="shared" si="42"/>
        <v>21.452267054384315</v>
      </c>
      <c r="AP28" s="18">
        <f t="shared" si="42"/>
        <v>13.04718484130003</v>
      </c>
      <c r="AQ28" s="18"/>
      <c r="AR28" s="18">
        <f t="shared" ref="AR28:AU28" si="43">AR10/AR$18*100</f>
        <v>19.163983274886395</v>
      </c>
      <c r="AS28" s="18">
        <f t="shared" si="43"/>
        <v>11.530789332315127</v>
      </c>
      <c r="AT28" s="18">
        <f t="shared" si="43"/>
        <v>20.414763576949944</v>
      </c>
      <c r="AU28" s="18">
        <f t="shared" si="43"/>
        <v>15.982576919346231</v>
      </c>
    </row>
    <row r="29" spans="1:47" x14ac:dyDescent="0.2">
      <c r="A29" t="str">
        <f>$A$11</f>
        <v>Administrative and secretarial occupations</v>
      </c>
      <c r="B29" s="18">
        <f t="shared" si="29"/>
        <v>10.302522265326088</v>
      </c>
      <c r="C29" s="18">
        <f t="shared" ref="C29:O29" si="44">C11/C$18*100</f>
        <v>15.833295109929518</v>
      </c>
      <c r="D29" s="18">
        <f t="shared" si="44"/>
        <v>3.8770954440695276</v>
      </c>
      <c r="E29" s="18">
        <f t="shared" si="44"/>
        <v>11.072488022928095</v>
      </c>
      <c r="F29" s="18"/>
      <c r="G29" s="18">
        <f t="shared" si="44"/>
        <v>10.097477907313044</v>
      </c>
      <c r="H29" s="18">
        <f t="shared" si="44"/>
        <v>14.568989112516251</v>
      </c>
      <c r="I29" s="18">
        <f t="shared" si="44"/>
        <v>3.4511186115918089</v>
      </c>
      <c r="J29" s="18">
        <f t="shared" si="44"/>
        <v>10.624181198067326</v>
      </c>
      <c r="K29" s="18"/>
      <c r="L29" s="18">
        <f t="shared" si="44"/>
        <v>9.1313772774022599</v>
      </c>
      <c r="M29" s="18">
        <f t="shared" si="44"/>
        <v>12.146266572325846</v>
      </c>
      <c r="N29" s="18">
        <f t="shared" si="44"/>
        <v>2.8347155812621385</v>
      </c>
      <c r="O29" s="18">
        <f t="shared" si="44"/>
        <v>9.197832488752006</v>
      </c>
      <c r="Q29" t="str">
        <f>$A$11</f>
        <v>Administrative and secretarial occupations</v>
      </c>
      <c r="R29" s="18">
        <f t="shared" ref="R29:U29" si="45">R11/R$18*100</f>
        <v>4.962744710209094</v>
      </c>
      <c r="S29" s="18">
        <f t="shared" si="45"/>
        <v>5.7949770035878947</v>
      </c>
      <c r="T29" s="18">
        <f t="shared" si="45"/>
        <v>1.877126670612669</v>
      </c>
      <c r="U29" s="18">
        <f t="shared" si="45"/>
        <v>4.5478016796372067</v>
      </c>
      <c r="V29" s="18"/>
      <c r="W29" s="18">
        <f t="shared" ref="W29:Z29" si="46">W11/W$18*100</f>
        <v>5.4459157308153312</v>
      </c>
      <c r="X29" s="18">
        <f t="shared" si="46"/>
        <v>6.0483975506990788</v>
      </c>
      <c r="Y29" s="18">
        <f t="shared" si="46"/>
        <v>1.5242839116691407</v>
      </c>
      <c r="Z29" s="18">
        <f t="shared" si="46"/>
        <v>4.9415991778926553</v>
      </c>
      <c r="AA29" s="18"/>
      <c r="AB29" s="18">
        <f t="shared" ref="AB29:AE29" si="47">AB11/AB$18*100</f>
        <v>6.383908802734978</v>
      </c>
      <c r="AC29" s="18">
        <f t="shared" si="47"/>
        <v>5.1650480604754927</v>
      </c>
      <c r="AD29" s="18">
        <f t="shared" si="47"/>
        <v>1.8738701134117197</v>
      </c>
      <c r="AE29" s="18">
        <f t="shared" si="47"/>
        <v>5.4397164092082395</v>
      </c>
      <c r="AG29" t="str">
        <f>$A$11</f>
        <v>Administrative and secretarial occupations</v>
      </c>
      <c r="AH29" s="18">
        <f t="shared" ref="AH29:AK29" si="48">AH11/AH$18*100</f>
        <v>19.777721640660765</v>
      </c>
      <c r="AI29" s="18">
        <f t="shared" si="48"/>
        <v>19.446316330925487</v>
      </c>
      <c r="AJ29" s="18">
        <f t="shared" si="48"/>
        <v>7.9596289958862991</v>
      </c>
      <c r="AK29" s="18">
        <f t="shared" si="48"/>
        <v>18.473906012742546</v>
      </c>
      <c r="AL29" s="18"/>
      <c r="AM29" s="18">
        <f t="shared" ref="AM29:AP29" si="49">AM11/AM$18*100</f>
        <v>17.479586555805433</v>
      </c>
      <c r="AN29" s="18">
        <f t="shared" si="49"/>
        <v>17.832610360017302</v>
      </c>
      <c r="AO29" s="18">
        <f t="shared" si="49"/>
        <v>6.334606442425228</v>
      </c>
      <c r="AP29" s="18">
        <f t="shared" si="49"/>
        <v>16.457468598826374</v>
      </c>
      <c r="AQ29" s="18"/>
      <c r="AR29" s="18">
        <f t="shared" ref="AR29:AU29" si="50">AR11/AR$18*100</f>
        <v>13.163379354720215</v>
      </c>
      <c r="AS29" s="18">
        <f t="shared" si="50"/>
        <v>15.014892281221695</v>
      </c>
      <c r="AT29" s="18">
        <f t="shared" si="50"/>
        <v>4.2843429951709551</v>
      </c>
      <c r="AU29" s="18">
        <f t="shared" si="50"/>
        <v>13.004126979307054</v>
      </c>
    </row>
    <row r="30" spans="1:47" x14ac:dyDescent="0.2">
      <c r="A30" t="str">
        <f>$A$12</f>
        <v>Skilled trades occupations</v>
      </c>
      <c r="B30" s="18">
        <f t="shared" si="29"/>
        <v>11.427240803553509</v>
      </c>
      <c r="C30" s="18">
        <f t="shared" ref="C30:O30" si="51">C12/C$18*100</f>
        <v>3.8043100781963943</v>
      </c>
      <c r="D30" s="18">
        <f t="shared" si="51"/>
        <v>26.94500811337678</v>
      </c>
      <c r="E30" s="18">
        <f t="shared" si="51"/>
        <v>11.287927615892309</v>
      </c>
      <c r="F30" s="18"/>
      <c r="G30" s="18">
        <f t="shared" si="51"/>
        <v>8.82271152477683</v>
      </c>
      <c r="H30" s="18">
        <f t="shared" si="51"/>
        <v>2.9364836205212774</v>
      </c>
      <c r="I30" s="18">
        <f t="shared" si="51"/>
        <v>22.342079138516151</v>
      </c>
      <c r="J30" s="18">
        <f t="shared" si="51"/>
        <v>8.7534716387931475</v>
      </c>
      <c r="K30" s="18"/>
      <c r="L30" s="18">
        <f t="shared" si="51"/>
        <v>7.1047653568726332</v>
      </c>
      <c r="M30" s="18">
        <f t="shared" si="51"/>
        <v>3.4807897780890591</v>
      </c>
      <c r="N30" s="18">
        <f t="shared" si="51"/>
        <v>22.856027731453018</v>
      </c>
      <c r="O30" s="18">
        <f t="shared" si="51"/>
        <v>8.1319762090309435</v>
      </c>
      <c r="Q30" t="str">
        <f>$A$12</f>
        <v>Skilled trades occupations</v>
      </c>
      <c r="R30" s="18">
        <f t="shared" ref="R30:U30" si="52">R12/R$18*100</f>
        <v>16.450004943157172</v>
      </c>
      <c r="S30" s="18">
        <f t="shared" si="52"/>
        <v>8.869115071988503</v>
      </c>
      <c r="T30" s="18">
        <f t="shared" si="52"/>
        <v>36.450063887647588</v>
      </c>
      <c r="U30" s="18">
        <f t="shared" si="52"/>
        <v>18.81288944244513</v>
      </c>
      <c r="V30" s="18"/>
      <c r="W30" s="18">
        <f t="shared" ref="W30:Z30" si="53">W12/W$18*100</f>
        <v>12.929860020441412</v>
      </c>
      <c r="X30" s="18">
        <f t="shared" si="53"/>
        <v>6.0471801725657244</v>
      </c>
      <c r="Y30" s="18">
        <f t="shared" si="53"/>
        <v>32.067006971133125</v>
      </c>
      <c r="Z30" s="18">
        <f t="shared" si="53"/>
        <v>14.717763517102222</v>
      </c>
      <c r="AA30" s="18"/>
      <c r="AB30" s="18">
        <f t="shared" ref="AB30:AE30" si="54">AB12/AB$18*100</f>
        <v>10.449469293131859</v>
      </c>
      <c r="AC30" s="18">
        <f t="shared" si="54"/>
        <v>6.8152183404271014</v>
      </c>
      <c r="AD30" s="18">
        <f t="shared" si="54"/>
        <v>32.323754633016847</v>
      </c>
      <c r="AE30" s="18">
        <f t="shared" si="54"/>
        <v>13.345903715228138</v>
      </c>
      <c r="AG30" t="str">
        <f>$A$12</f>
        <v>Skilled trades occupations</v>
      </c>
      <c r="AH30" s="18">
        <f t="shared" ref="AH30:AK30" si="55">AH12/AH$18*100</f>
        <v>2.514567729294086</v>
      </c>
      <c r="AI30" s="18">
        <f t="shared" si="55"/>
        <v>1.9813704453890963</v>
      </c>
      <c r="AJ30" s="18">
        <f t="shared" si="55"/>
        <v>7.5423506192410379</v>
      </c>
      <c r="AK30" s="18">
        <f t="shared" si="55"/>
        <v>2.7518256631931282</v>
      </c>
      <c r="AL30" s="18"/>
      <c r="AM30" s="18">
        <f t="shared" ref="AM30:AP30" si="56">AM12/AM$18*100</f>
        <v>2.3045966893611993</v>
      </c>
      <c r="AN30" s="18">
        <f t="shared" si="56"/>
        <v>1.7450011643882233</v>
      </c>
      <c r="AO30" s="18">
        <f t="shared" si="56"/>
        <v>7.7888270810305134</v>
      </c>
      <c r="AP30" s="18">
        <f t="shared" si="56"/>
        <v>2.6310032705987236</v>
      </c>
      <c r="AQ30" s="18"/>
      <c r="AR30" s="18">
        <f t="shared" ref="AR30:AU30" si="57">AR12/AR$18*100</f>
        <v>2.1963002212921832</v>
      </c>
      <c r="AS30" s="18">
        <f t="shared" si="57"/>
        <v>2.1106525331134254</v>
      </c>
      <c r="AT30" s="18">
        <f t="shared" si="57"/>
        <v>8.5720695684266524</v>
      </c>
      <c r="AU30" s="18">
        <f t="shared" si="57"/>
        <v>2.8512070361423025</v>
      </c>
    </row>
    <row r="31" spans="1:47" x14ac:dyDescent="0.2">
      <c r="A31" t="str">
        <f>$A$13</f>
        <v>Caring, leisure and other service occupations</v>
      </c>
      <c r="B31" s="18">
        <f t="shared" si="29"/>
        <v>7.4142678194262661</v>
      </c>
      <c r="C31" s="18">
        <f t="shared" ref="C31:O31" si="58">C13/C$18*100</f>
        <v>14.266882911147604</v>
      </c>
      <c r="D31" s="18">
        <f t="shared" si="58"/>
        <v>7.4182046221769857</v>
      </c>
      <c r="E31" s="18">
        <f t="shared" si="58"/>
        <v>9.4705235087892117</v>
      </c>
      <c r="F31" s="18"/>
      <c r="G31" s="18">
        <f t="shared" si="58"/>
        <v>7.1595120171851834</v>
      </c>
      <c r="H31" s="18">
        <f t="shared" si="58"/>
        <v>14.208376898422625</v>
      </c>
      <c r="I31" s="18">
        <f t="shared" si="58"/>
        <v>10.115419451804314</v>
      </c>
      <c r="J31" s="18">
        <f t="shared" si="58"/>
        <v>9.7473202999234374</v>
      </c>
      <c r="K31" s="18"/>
      <c r="L31" s="18">
        <f t="shared" si="58"/>
        <v>7.9239310052530705</v>
      </c>
      <c r="M31" s="18">
        <f t="shared" si="58"/>
        <v>13.719002710960293</v>
      </c>
      <c r="N31" s="18">
        <f t="shared" si="58"/>
        <v>10.780712878312405</v>
      </c>
      <c r="O31" s="18">
        <f t="shared" si="58"/>
        <v>10.075740841385002</v>
      </c>
      <c r="Q31" t="str">
        <f>$A$13</f>
        <v>Caring, leisure and other service occupations</v>
      </c>
      <c r="R31" s="18">
        <f t="shared" ref="R31:U31" si="59">R13/R$18*100</f>
        <v>3.1716775881859109</v>
      </c>
      <c r="S31" s="18">
        <f t="shared" si="59"/>
        <v>6.7924330368083528</v>
      </c>
      <c r="T31" s="18">
        <f t="shared" si="59"/>
        <v>1.549667360591177</v>
      </c>
      <c r="U31" s="18">
        <f t="shared" si="59"/>
        <v>3.429098801736933</v>
      </c>
      <c r="V31" s="18"/>
      <c r="W31" s="18">
        <f t="shared" ref="W31:Z31" si="60">W13/W$18*100</f>
        <v>3.0868388751775542</v>
      </c>
      <c r="X31" s="18">
        <f t="shared" si="60"/>
        <v>6.2876266910852792</v>
      </c>
      <c r="Y31" s="18">
        <f t="shared" si="60"/>
        <v>1.510819759920365</v>
      </c>
      <c r="Z31" s="18">
        <f t="shared" si="60"/>
        <v>3.389284107273526</v>
      </c>
      <c r="AA31" s="18"/>
      <c r="AB31" s="18">
        <f t="shared" ref="AB31:AE31" si="61">AB13/AB$18*100</f>
        <v>3.6164291792071439</v>
      </c>
      <c r="AC31" s="18">
        <f t="shared" si="61"/>
        <v>7.7690362110816684</v>
      </c>
      <c r="AD31" s="18">
        <f t="shared" si="61"/>
        <v>1.8984943032226371</v>
      </c>
      <c r="AE31" s="18">
        <f t="shared" si="61"/>
        <v>4.0707713725935646</v>
      </c>
      <c r="AG31" t="str">
        <f>$A$13</f>
        <v>Caring, leisure and other service occupations</v>
      </c>
      <c r="AH31" s="18">
        <f t="shared" ref="AH31:AK31" si="62">AH13/AH$18*100</f>
        <v>14.942556759164471</v>
      </c>
      <c r="AI31" s="18">
        <f t="shared" si="62"/>
        <v>16.957109075050298</v>
      </c>
      <c r="AJ31" s="18">
        <f t="shared" si="62"/>
        <v>19.397641795638322</v>
      </c>
      <c r="AK31" s="18">
        <f t="shared" si="62"/>
        <v>16.3237432895171</v>
      </c>
      <c r="AL31" s="18"/>
      <c r="AM31" s="18">
        <f t="shared" ref="AM31:AP31" si="63">AM13/AM$18*100</f>
        <v>13.622913877317661</v>
      </c>
      <c r="AN31" s="18">
        <f t="shared" si="63"/>
        <v>17.242242385961795</v>
      </c>
      <c r="AO31" s="18">
        <f t="shared" si="63"/>
        <v>22.992112248408063</v>
      </c>
      <c r="AP31" s="18">
        <f t="shared" si="63"/>
        <v>16.273975310705797</v>
      </c>
      <c r="AQ31" s="18"/>
      <c r="AR31" s="18">
        <f t="shared" ref="AR31:AU31" si="64">AR13/AR$18*100</f>
        <v>14.245334315539026</v>
      </c>
      <c r="AS31" s="18">
        <f t="shared" si="64"/>
        <v>16.163880612955232</v>
      </c>
      <c r="AT31" s="18">
        <f t="shared" si="64"/>
        <v>24.181314716593331</v>
      </c>
      <c r="AU31" s="18">
        <f t="shared" si="64"/>
        <v>16.157693000719835</v>
      </c>
    </row>
    <row r="32" spans="1:47" x14ac:dyDescent="0.2">
      <c r="A32" t="str">
        <f>$A$14</f>
        <v>Sales and customer service occupations</v>
      </c>
      <c r="B32" s="18">
        <f t="shared" si="29"/>
        <v>5.2435389401757693</v>
      </c>
      <c r="C32" s="18">
        <f t="shared" ref="C32:O32" si="65">C14/C$18*100</f>
        <v>16.690306036073128</v>
      </c>
      <c r="D32" s="18">
        <f t="shared" si="65"/>
        <v>4.7686368695185477</v>
      </c>
      <c r="E32" s="18">
        <f t="shared" si="65"/>
        <v>8.6117249525831951</v>
      </c>
      <c r="F32" s="18"/>
      <c r="G32" s="18">
        <f t="shared" si="65"/>
        <v>4.6442813079529017</v>
      </c>
      <c r="H32" s="18">
        <f t="shared" si="65"/>
        <v>14.953928392358431</v>
      </c>
      <c r="I32" s="18">
        <f t="shared" si="65"/>
        <v>3.3118115932278167</v>
      </c>
      <c r="J32" s="18">
        <f t="shared" si="65"/>
        <v>7.6892350807178182</v>
      </c>
      <c r="K32" s="18"/>
      <c r="L32" s="18">
        <f t="shared" si="65"/>
        <v>4.2651145029359263</v>
      </c>
      <c r="M32" s="18">
        <f t="shared" si="65"/>
        <v>14.888556207655407</v>
      </c>
      <c r="N32" s="18">
        <f t="shared" si="65"/>
        <v>2.4201707432800252</v>
      </c>
      <c r="O32" s="18">
        <f t="shared" si="65"/>
        <v>7.2515943790725501</v>
      </c>
      <c r="Q32" t="str">
        <f>$A$14</f>
        <v>Sales and customer service occupations</v>
      </c>
      <c r="R32" s="18">
        <f t="shared" ref="R32:U32" si="66">R14/R$18*100</f>
        <v>4.3504827413215121</v>
      </c>
      <c r="S32" s="18">
        <f t="shared" si="66"/>
        <v>18.668773746598401</v>
      </c>
      <c r="T32" s="18">
        <f t="shared" si="66"/>
        <v>4.0552499794635262</v>
      </c>
      <c r="U32" s="18">
        <f t="shared" si="66"/>
        <v>6.4378659778260419</v>
      </c>
      <c r="V32" s="18"/>
      <c r="W32" s="18">
        <f t="shared" ref="W32:Z32" si="67">W14/W$18*100</f>
        <v>3.9784120893263735</v>
      </c>
      <c r="X32" s="18">
        <f t="shared" si="67"/>
        <v>17.539439382806826</v>
      </c>
      <c r="Y32" s="18">
        <f t="shared" si="67"/>
        <v>3.0754393407903535</v>
      </c>
      <c r="Z32" s="18">
        <f t="shared" si="67"/>
        <v>6.1538198771682344</v>
      </c>
      <c r="AA32" s="18"/>
      <c r="AB32" s="18">
        <f>AB14/AB$18*100</f>
        <v>4.0975967943487648</v>
      </c>
      <c r="AC32" s="18">
        <f t="shared" ref="AC32:AE32" si="68">AC14/AC$18*100</f>
        <v>17.465647824058237</v>
      </c>
      <c r="AD32" s="18">
        <f t="shared" si="68"/>
        <v>2.5592803331992688</v>
      </c>
      <c r="AE32" s="18">
        <f t="shared" si="68"/>
        <v>6.2057480076113833</v>
      </c>
      <c r="AG32" t="str">
        <f>$A$14</f>
        <v>Sales and customer service occupations</v>
      </c>
      <c r="AH32" s="18">
        <f t="shared" ref="AH32:AK32" si="69">AH14/AH$18*100</f>
        <v>6.8282277123538933</v>
      </c>
      <c r="AI32" s="18">
        <f t="shared" si="69"/>
        <v>15.978210070647686</v>
      </c>
      <c r="AJ32" s="18">
        <f t="shared" si="69"/>
        <v>6.2248725631598312</v>
      </c>
      <c r="AK32" s="18">
        <f t="shared" si="69"/>
        <v>11.077688537121123</v>
      </c>
      <c r="AL32" s="18"/>
      <c r="AM32" s="18">
        <f t="shared" ref="AM32:AP32" si="70">AM14/AM$18*100</f>
        <v>5.7010271346396308</v>
      </c>
      <c r="AN32" s="18">
        <f t="shared" si="70"/>
        <v>13.963606471297449</v>
      </c>
      <c r="AO32" s="18">
        <f t="shared" si="70"/>
        <v>3.6655401790154132</v>
      </c>
      <c r="AP32" s="18">
        <f t="shared" si="70"/>
        <v>9.2653703885764127</v>
      </c>
      <c r="AQ32" s="18"/>
      <c r="AR32" s="18">
        <f t="shared" ref="AR32:AU32" si="71">AR14/AR$18*100</f>
        <v>4.51095235521292</v>
      </c>
      <c r="AS32" s="18">
        <f t="shared" si="71"/>
        <v>13.829613380920472</v>
      </c>
      <c r="AT32" s="18">
        <f t="shared" si="71"/>
        <v>2.2102961257354519</v>
      </c>
      <c r="AU32" s="18">
        <f t="shared" si="71"/>
        <v>8.310848323709326</v>
      </c>
    </row>
    <row r="33" spans="1:47" x14ac:dyDescent="0.2">
      <c r="A33" t="str">
        <f>$A$15</f>
        <v>Process, plant and machine operatives</v>
      </c>
      <c r="B33" s="18">
        <f t="shared" si="29"/>
        <v>8.6857266098012413</v>
      </c>
      <c r="C33" s="18">
        <f t="shared" ref="C33:O33" si="72">C15/C$18*100</f>
        <v>2.7896399194154737</v>
      </c>
      <c r="D33" s="18">
        <f t="shared" si="72"/>
        <v>6.9009103169551338</v>
      </c>
      <c r="E33" s="18">
        <f t="shared" si="72"/>
        <v>6.6699655105585665</v>
      </c>
      <c r="F33" s="18"/>
      <c r="G33" s="18">
        <f t="shared" si="72"/>
        <v>7.0680739419919218</v>
      </c>
      <c r="H33" s="18">
        <f t="shared" si="72"/>
        <v>2.9473917409578472</v>
      </c>
      <c r="I33" s="18">
        <f t="shared" si="72"/>
        <v>8.751703995673104</v>
      </c>
      <c r="J33" s="18">
        <f t="shared" si="72"/>
        <v>6.0016273265443809</v>
      </c>
      <c r="K33" s="18"/>
      <c r="L33" s="18">
        <f t="shared" si="72"/>
        <v>6.0189619882775824</v>
      </c>
      <c r="M33" s="18">
        <f t="shared" si="72"/>
        <v>3.4481628119805094</v>
      </c>
      <c r="N33" s="18">
        <f t="shared" si="72"/>
        <v>10.252487423530614</v>
      </c>
      <c r="O33" s="18">
        <f t="shared" si="72"/>
        <v>5.8086431440517048</v>
      </c>
      <c r="Q33" t="str">
        <f>$A$15</f>
        <v>Process, plant and machine operatives</v>
      </c>
      <c r="R33" s="18">
        <f t="shared" ref="R33:U33" si="73">R15/R$18*100</f>
        <v>12.083156101103205</v>
      </c>
      <c r="S33" s="18">
        <f t="shared" si="73"/>
        <v>7.247832368755204</v>
      </c>
      <c r="T33" s="18">
        <f t="shared" si="73"/>
        <v>8.880353189146728</v>
      </c>
      <c r="U33" s="18">
        <f t="shared" si="73"/>
        <v>10.801068101918345</v>
      </c>
      <c r="V33" s="18"/>
      <c r="W33" s="18">
        <f t="shared" ref="W33:Z33" si="74">W15/W$18*100</f>
        <v>10.221525821997062</v>
      </c>
      <c r="X33" s="18">
        <f t="shared" si="74"/>
        <v>8.1644899839976599</v>
      </c>
      <c r="Y33" s="18">
        <f t="shared" si="74"/>
        <v>12.394269517388455</v>
      </c>
      <c r="Z33" s="18">
        <f t="shared" si="74"/>
        <v>10.206737405747775</v>
      </c>
      <c r="AA33" s="18"/>
      <c r="AB33" s="18">
        <f t="shared" ref="AB33:AE33" si="75">AB15/AB$18*100</f>
        <v>8.8107960955330977</v>
      </c>
      <c r="AC33" s="18">
        <f t="shared" si="75"/>
        <v>8.2844688707021064</v>
      </c>
      <c r="AD33" s="18">
        <f t="shared" si="75"/>
        <v>14.00038900157346</v>
      </c>
      <c r="AE33" s="18">
        <f t="shared" si="75"/>
        <v>9.557183930969245</v>
      </c>
      <c r="AG33" t="str">
        <f>$A$15</f>
        <v>Process, plant and machine operatives</v>
      </c>
      <c r="AH33" s="18">
        <f t="shared" ref="AH33:AK33" si="76">AH15/AH$18*100</f>
        <v>2.6571380662804107</v>
      </c>
      <c r="AI33" s="18">
        <f t="shared" si="76"/>
        <v>1.1850340724885255</v>
      </c>
      <c r="AJ33" s="18">
        <f t="shared" si="76"/>
        <v>2.8602762596249218</v>
      </c>
      <c r="AK33" s="18">
        <f t="shared" si="76"/>
        <v>1.9837606221198119</v>
      </c>
      <c r="AL33" s="18"/>
      <c r="AM33" s="18">
        <f t="shared" ref="AM33:AP33" si="77">AM15/AM$18*100</f>
        <v>2.063491930036971</v>
      </c>
      <c r="AN33" s="18">
        <f t="shared" si="77"/>
        <v>0.94909942137459613</v>
      </c>
      <c r="AO33" s="18">
        <f t="shared" si="77"/>
        <v>3.3006430638240247</v>
      </c>
      <c r="AP33" s="18">
        <f t="shared" si="77"/>
        <v>1.6849952820379661</v>
      </c>
      <c r="AQ33" s="18"/>
      <c r="AR33" s="18">
        <f t="shared" ref="AR33:AU33" si="78">AR15/AR$18*100</f>
        <v>1.9218518580714317</v>
      </c>
      <c r="AS33" s="18">
        <f t="shared" si="78"/>
        <v>1.4608948482879607</v>
      </c>
      <c r="AT33" s="18">
        <f t="shared" si="78"/>
        <v>4.5980288722323115</v>
      </c>
      <c r="AU33" s="18">
        <f t="shared" si="78"/>
        <v>2.0120466997510067</v>
      </c>
    </row>
    <row r="34" spans="1:47" x14ac:dyDescent="0.2">
      <c r="A34" t="str">
        <f>$A$16</f>
        <v>Elementary occupations</v>
      </c>
      <c r="B34" s="18">
        <f t="shared" si="29"/>
        <v>8.9466034598853543</v>
      </c>
      <c r="C34" s="18">
        <f t="shared" ref="C34:O34" si="79">C16/C$18*100</f>
        <v>24.022503739220323</v>
      </c>
      <c r="D34" s="18">
        <f t="shared" si="79"/>
        <v>5.0255694288137871</v>
      </c>
      <c r="E34" s="18">
        <f t="shared" si="79"/>
        <v>12.926584599903135</v>
      </c>
      <c r="F34" s="18"/>
      <c r="G34" s="18">
        <f t="shared" si="79"/>
        <v>7.1071294481414098</v>
      </c>
      <c r="H34" s="18">
        <f t="shared" si="79"/>
        <v>21.712668652304657</v>
      </c>
      <c r="I34" s="18">
        <f t="shared" si="79"/>
        <v>4.2788189982010936</v>
      </c>
      <c r="J34" s="18">
        <f t="shared" si="79"/>
        <v>11.297810011637957</v>
      </c>
      <c r="K34" s="18"/>
      <c r="L34" s="18">
        <f t="shared" si="79"/>
        <v>7.1432190180471462</v>
      </c>
      <c r="M34" s="18">
        <f t="shared" si="79"/>
        <v>18.55104537714654</v>
      </c>
      <c r="N34" s="18">
        <f t="shared" si="79"/>
        <v>5.1545817553477766</v>
      </c>
      <c r="O34" s="18">
        <f t="shared" si="79"/>
        <v>10.349195529059502</v>
      </c>
      <c r="Q34" t="str">
        <f>$A$16</f>
        <v>Elementary occupations</v>
      </c>
      <c r="R34" s="18">
        <f t="shared" ref="R34:U34" si="80">R16/R$18*100</f>
        <v>10.26438248737716</v>
      </c>
      <c r="S34" s="18">
        <f t="shared" si="80"/>
        <v>32.060830076233543</v>
      </c>
      <c r="T34" s="18">
        <f t="shared" si="80"/>
        <v>5.4745455404022394</v>
      </c>
      <c r="U34" s="18">
        <f t="shared" si="80"/>
        <v>12.683397652713349</v>
      </c>
      <c r="V34" s="18"/>
      <c r="W34" s="18">
        <f t="shared" ref="W34:Z34" si="81">W16/W$18*100</f>
        <v>8.2347256008657119</v>
      </c>
      <c r="X34" s="18">
        <f t="shared" si="81"/>
        <v>28.052882117705714</v>
      </c>
      <c r="Y34" s="18">
        <f t="shared" si="81"/>
        <v>5.6656018849763425</v>
      </c>
      <c r="Z34" s="18">
        <f t="shared" si="81"/>
        <v>11.220419037965812</v>
      </c>
      <c r="AA34" s="18"/>
      <c r="AB34" s="18">
        <f t="shared" ref="AB34:AE34" si="82">AB16/AB$18*100</f>
        <v>8.2470246479371561</v>
      </c>
      <c r="AC34" s="18">
        <f t="shared" si="82"/>
        <v>23.560815566319977</v>
      </c>
      <c r="AD34" s="18">
        <f t="shared" si="82"/>
        <v>6.6332109852765972</v>
      </c>
      <c r="AE34" s="18">
        <f t="shared" si="82"/>
        <v>10.68601862267367</v>
      </c>
      <c r="AG34" t="str">
        <f>$A$16</f>
        <v>Elementary occupations</v>
      </c>
      <c r="AH34" s="18">
        <f t="shared" ref="AH34:AK34" si="83">AH16/AH$18*100</f>
        <v>6.6082627913392855</v>
      </c>
      <c r="AI34" s="18">
        <f t="shared" si="83"/>
        <v>21.12932548672282</v>
      </c>
      <c r="AJ34" s="18">
        <f t="shared" si="83"/>
        <v>4.1090750995768914</v>
      </c>
      <c r="AK34" s="18">
        <f t="shared" si="83"/>
        <v>13.202448932855987</v>
      </c>
      <c r="AL34" s="18"/>
      <c r="AM34" s="18">
        <f t="shared" ref="AM34:AP34" si="84">AM16/AM$18*100</f>
        <v>5.317615088193584</v>
      </c>
      <c r="AN34" s="18">
        <f t="shared" si="84"/>
        <v>19.284192269033188</v>
      </c>
      <c r="AO34" s="18">
        <f t="shared" si="84"/>
        <v>2.2035130167461441</v>
      </c>
      <c r="AP34" s="18">
        <f t="shared" si="84"/>
        <v>11.377253438948186</v>
      </c>
      <c r="AQ34" s="18"/>
      <c r="AR34" s="18">
        <f t="shared" ref="AR34:AU34" si="85">AR16/AR$18*100</f>
        <v>5.5233472583863863</v>
      </c>
      <c r="AS34" s="18">
        <f t="shared" si="85"/>
        <v>16.492499933263289</v>
      </c>
      <c r="AT34" s="18">
        <f t="shared" si="85"/>
        <v>2.9237740568871731</v>
      </c>
      <c r="AU34" s="18">
        <f t="shared" si="85"/>
        <v>10.008054420488174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3.6854983312053164</v>
      </c>
      <c r="C44" s="27">
        <f t="shared" ref="C44:E44" si="93">H8-C8</f>
        <v>4.2892556924728691</v>
      </c>
      <c r="D44" s="27">
        <f t="shared" si="93"/>
        <v>0.50480653393917763</v>
      </c>
      <c r="E44" s="27">
        <f t="shared" si="93"/>
        <v>8.4795605576173614</v>
      </c>
      <c r="F44" s="27"/>
      <c r="G44" s="27">
        <f>L8-G8</f>
        <v>0.24388076482458132</v>
      </c>
      <c r="H44" s="27">
        <f t="shared" ref="H44:J44" si="94">M8-H8</f>
        <v>2.9777649138539406</v>
      </c>
      <c r="I44" s="27">
        <f t="shared" si="94"/>
        <v>1.7635949430204452</v>
      </c>
      <c r="J44" s="27">
        <f t="shared" si="94"/>
        <v>4.9852406216989635</v>
      </c>
      <c r="K44" s="27"/>
      <c r="L44" s="27">
        <f>L8-B8</f>
        <v>3.9293790960298978</v>
      </c>
      <c r="M44" s="27">
        <f t="shared" ref="M44:O44" si="95">M8-C8</f>
        <v>7.2670206063268097</v>
      </c>
      <c r="N44" s="27">
        <f t="shared" si="95"/>
        <v>2.2684014769596228</v>
      </c>
      <c r="O44" s="27">
        <f t="shared" si="95"/>
        <v>13.464801179316325</v>
      </c>
      <c r="Q44" t="str">
        <f>$A$8</f>
        <v>Managers, directors and senior officials</v>
      </c>
      <c r="R44" s="27">
        <f>W8-R8</f>
        <v>1.1332305317645748</v>
      </c>
      <c r="S44" s="27">
        <f t="shared" ref="S44:S52" si="96">X8-S8</f>
        <v>1.6438227816505102</v>
      </c>
      <c r="T44" s="27">
        <f t="shared" ref="T44:T52" si="97">Y8-T8</f>
        <v>-0.26052810254161329</v>
      </c>
      <c r="U44" s="27">
        <f t="shared" ref="U44:U52" si="98">Z8-U8</f>
        <v>2.5165252108734748</v>
      </c>
      <c r="V44" s="27"/>
      <c r="W44" s="27">
        <f>AB8-W8</f>
        <v>-1.2579202212350893</v>
      </c>
      <c r="X44" s="27">
        <f t="shared" ref="X44:X52" si="99">AC8-X8</f>
        <v>0.24701216210567178</v>
      </c>
      <c r="Y44" s="27">
        <f t="shared" ref="Y44:Y52" si="100">AD8-Y8</f>
        <v>1.4295586519871222</v>
      </c>
      <c r="Z44" s="27">
        <f t="shared" ref="Z44:Z52" si="101">AE8-Z8</f>
        <v>0.41865059285770201</v>
      </c>
      <c r="AA44" s="27"/>
      <c r="AB44" s="27">
        <f>AB8-R8</f>
        <v>-0.12468968947051451</v>
      </c>
      <c r="AC44" s="27">
        <f t="shared" ref="AC44:AC52" si="102">AC8-S8</f>
        <v>1.890834943756182</v>
      </c>
      <c r="AD44" s="27">
        <f t="shared" ref="AD44:AD52" si="103">AD8-T8</f>
        <v>1.1690305494455089</v>
      </c>
      <c r="AE44" s="27">
        <f t="shared" ref="AE44:AE52" si="104">AE8-U8</f>
        <v>2.9351758037311768</v>
      </c>
      <c r="AG44" t="str">
        <f>$A$8</f>
        <v>Managers, directors and senior officials</v>
      </c>
      <c r="AH44" s="27">
        <f>AM8-AH8</f>
        <v>2.552267799440731</v>
      </c>
      <c r="AI44" s="27">
        <f t="shared" ref="AI44:AI52" si="105">AN8-AI8</f>
        <v>2.6454329108223646</v>
      </c>
      <c r="AJ44" s="27">
        <f t="shared" ref="AJ44:AJ52" si="106">AO8-AJ8</f>
        <v>0.76533463648079625</v>
      </c>
      <c r="AK44" s="27">
        <f t="shared" ref="AK44:AK52" si="107">AP8-AK8</f>
        <v>5.9630353467438866</v>
      </c>
      <c r="AL44" s="27"/>
      <c r="AM44" s="27">
        <f>AR8-AM8</f>
        <v>1.5018009860596671</v>
      </c>
      <c r="AN44" s="27">
        <f t="shared" ref="AN44:AN52" si="108">AS8-AN8</f>
        <v>2.7307527517482661</v>
      </c>
      <c r="AO44" s="27">
        <f t="shared" ref="AO44:AO52" si="109">AT8-AO8</f>
        <v>0.33403629103333099</v>
      </c>
      <c r="AP44" s="27">
        <f t="shared" ref="AP44:AP52" si="110">AU8-AP8</f>
        <v>4.5665900288412686</v>
      </c>
      <c r="AQ44" s="27"/>
      <c r="AR44" s="27">
        <f>AR8-AH8</f>
        <v>4.0540687855003981</v>
      </c>
      <c r="AS44" s="27">
        <f t="shared" ref="AS44:AS52" si="111">AS8-AI8</f>
        <v>5.3761856625706308</v>
      </c>
      <c r="AT44" s="27">
        <f t="shared" ref="AT44:AT52" si="112">AT8-AJ8</f>
        <v>1.0993709275141272</v>
      </c>
      <c r="AU44" s="27">
        <f t="shared" ref="AU44:AU52" si="113">AU8-AK8</f>
        <v>10.529625375585155</v>
      </c>
    </row>
    <row r="45" spans="1:47" x14ac:dyDescent="0.2">
      <c r="A45" t="str">
        <f>$A$9</f>
        <v>Professional occupations</v>
      </c>
      <c r="B45" s="27">
        <f t="shared" ref="B45:B54" si="114">G9-B9</f>
        <v>16.818023026198162</v>
      </c>
      <c r="C45" s="27">
        <f t="shared" ref="C45:C54" si="115">H9-C9</f>
        <v>8.7547097058636467</v>
      </c>
      <c r="D45" s="27">
        <f t="shared" ref="D45:D54" si="116">I9-D9</f>
        <v>-1.2358656865836828</v>
      </c>
      <c r="E45" s="27">
        <f t="shared" ref="E45:E54" si="117">J9-E9</f>
        <v>24.33686704547813</v>
      </c>
      <c r="F45" s="27"/>
      <c r="G45" s="27">
        <f t="shared" ref="G45:G54" si="118">L9-G9</f>
        <v>25.771263530039519</v>
      </c>
      <c r="H45" s="27">
        <f t="shared" ref="H45:H54" si="119">M9-H9</f>
        <v>7.7257405456490389</v>
      </c>
      <c r="I45" s="27">
        <f t="shared" ref="I45:I54" si="120">N9-I9</f>
        <v>0.65439324545159394</v>
      </c>
      <c r="J45" s="27">
        <f t="shared" ref="J45:J54" si="121">O9-J9</f>
        <v>34.151397321140138</v>
      </c>
      <c r="K45" s="27"/>
      <c r="L45" s="27">
        <f t="shared" ref="L45:L54" si="122">L9-B9</f>
        <v>42.589286556237681</v>
      </c>
      <c r="M45" s="27">
        <f t="shared" ref="M45:M54" si="123">M9-C9</f>
        <v>16.480450251512686</v>
      </c>
      <c r="N45" s="27">
        <f t="shared" ref="N45:N54" si="124">N9-D9</f>
        <v>-0.58147244113208885</v>
      </c>
      <c r="O45" s="27">
        <f t="shared" ref="O45:O54" si="125">O9-E9</f>
        <v>58.488264366618267</v>
      </c>
      <c r="Q45" t="str">
        <f>$A$9</f>
        <v>Professional occupations</v>
      </c>
      <c r="R45" s="27">
        <f t="shared" ref="R45:R52" si="126">W9-R9</f>
        <v>7.881925557451666</v>
      </c>
      <c r="S45" s="27">
        <f t="shared" si="96"/>
        <v>2.7589978411345308</v>
      </c>
      <c r="T45" s="27">
        <f t="shared" si="97"/>
        <v>-2.7575541507795762</v>
      </c>
      <c r="U45" s="27">
        <f t="shared" si="98"/>
        <v>7.8833692478066126</v>
      </c>
      <c r="V45" s="27"/>
      <c r="W45" s="27">
        <f t="shared" ref="W45:W52" si="127">AB9-W9</f>
        <v>16.030703122431319</v>
      </c>
      <c r="X45" s="27">
        <f t="shared" si="99"/>
        <v>3.7016413614952555</v>
      </c>
      <c r="Y45" s="27">
        <f t="shared" si="100"/>
        <v>-0.69926166944078361</v>
      </c>
      <c r="Z45" s="27">
        <f t="shared" si="101"/>
        <v>19.03308281448578</v>
      </c>
      <c r="AA45" s="27"/>
      <c r="AB45" s="27">
        <f t="shared" ref="AB45:AB52" si="128">AB9-R9</f>
        <v>23.912628679882985</v>
      </c>
      <c r="AC45" s="27">
        <f t="shared" si="102"/>
        <v>6.4606392026297863</v>
      </c>
      <c r="AD45" s="27">
        <f t="shared" si="103"/>
        <v>-3.4568158202203598</v>
      </c>
      <c r="AE45" s="27">
        <f t="shared" si="104"/>
        <v>26.916452062292393</v>
      </c>
      <c r="AG45" t="str">
        <f>$A$9</f>
        <v>Professional occupations</v>
      </c>
      <c r="AH45" s="27">
        <f t="shared" ref="AH45:AH52" si="129">AM9-AH9</f>
        <v>8.9360974687464818</v>
      </c>
      <c r="AI45" s="27">
        <f t="shared" si="105"/>
        <v>5.9957118647291168</v>
      </c>
      <c r="AJ45" s="27">
        <f t="shared" si="106"/>
        <v>1.5216884641959076</v>
      </c>
      <c r="AK45" s="27">
        <f t="shared" si="107"/>
        <v>16.453497797671517</v>
      </c>
      <c r="AL45" s="27"/>
      <c r="AM45" s="27">
        <f t="shared" ref="AM45:AM52" si="130">AR9-AM9</f>
        <v>9.7405604076082497</v>
      </c>
      <c r="AN45" s="27">
        <f t="shared" si="108"/>
        <v>4.0240991841537834</v>
      </c>
      <c r="AO45" s="27">
        <f t="shared" si="109"/>
        <v>1.353654914892374</v>
      </c>
      <c r="AP45" s="27">
        <f t="shared" si="110"/>
        <v>15.118314506654414</v>
      </c>
      <c r="AQ45" s="27"/>
      <c r="AR45" s="27">
        <f t="shared" ref="AR45:AR52" si="131">AR9-AH9</f>
        <v>18.676657876354732</v>
      </c>
      <c r="AS45" s="27">
        <f t="shared" si="111"/>
        <v>10.0198110488829</v>
      </c>
      <c r="AT45" s="27">
        <f t="shared" si="112"/>
        <v>2.8753433790882816</v>
      </c>
      <c r="AU45" s="27">
        <f t="shared" si="113"/>
        <v>31.571812304325931</v>
      </c>
    </row>
    <row r="46" spans="1:47" x14ac:dyDescent="0.2">
      <c r="A46" t="str">
        <f>$A$10</f>
        <v>Associate professional occupations</v>
      </c>
      <c r="B46" s="27">
        <f t="shared" si="114"/>
        <v>7.3493083876939309</v>
      </c>
      <c r="C46" s="27">
        <f t="shared" si="115"/>
        <v>3.7006654099166205</v>
      </c>
      <c r="D46" s="27">
        <f t="shared" si="116"/>
        <v>0.43732477535830228</v>
      </c>
      <c r="E46" s="27">
        <f t="shared" si="117"/>
        <v>11.487298572968854</v>
      </c>
      <c r="F46" s="27"/>
      <c r="G46" s="27">
        <f t="shared" si="118"/>
        <v>9.6702053612029744</v>
      </c>
      <c r="H46" s="27">
        <f t="shared" si="119"/>
        <v>5.9926924929042826</v>
      </c>
      <c r="I46" s="27">
        <f t="shared" si="120"/>
        <v>0.79792045028820269</v>
      </c>
      <c r="J46" s="27">
        <f t="shared" si="121"/>
        <v>16.46081830439546</v>
      </c>
      <c r="K46" s="27"/>
      <c r="L46" s="27">
        <f t="shared" si="122"/>
        <v>17.019513748896905</v>
      </c>
      <c r="M46" s="27">
        <f t="shared" si="123"/>
        <v>9.6933579028209031</v>
      </c>
      <c r="N46" s="27">
        <f t="shared" si="124"/>
        <v>1.235245225646505</v>
      </c>
      <c r="O46" s="27">
        <f t="shared" si="125"/>
        <v>27.948116877364313</v>
      </c>
      <c r="Q46" t="str">
        <f>$A$10</f>
        <v>Associate professional occupations</v>
      </c>
      <c r="R46" s="27">
        <f t="shared" si="126"/>
        <v>3.0733987804187635</v>
      </c>
      <c r="S46" s="27">
        <f t="shared" si="96"/>
        <v>1.6212833175646049</v>
      </c>
      <c r="T46" s="27">
        <f t="shared" si="97"/>
        <v>-0.70579402999922269</v>
      </c>
      <c r="U46" s="27">
        <f t="shared" si="98"/>
        <v>3.9888880679841421</v>
      </c>
      <c r="V46" s="27"/>
      <c r="W46" s="27">
        <f>AB10-W10</f>
        <v>-0.82868862426533951</v>
      </c>
      <c r="X46" s="27">
        <f t="shared" si="99"/>
        <v>0.3482732270977662</v>
      </c>
      <c r="Y46" s="27">
        <f t="shared" si="100"/>
        <v>0.31894270850107986</v>
      </c>
      <c r="Z46" s="27">
        <f t="shared" si="101"/>
        <v>-0.16147268866648545</v>
      </c>
      <c r="AA46" s="27"/>
      <c r="AB46" s="27">
        <f t="shared" si="128"/>
        <v>2.244710156153424</v>
      </c>
      <c r="AC46" s="27">
        <f t="shared" si="102"/>
        <v>1.9695565446623711</v>
      </c>
      <c r="AD46" s="27">
        <f t="shared" si="103"/>
        <v>-0.38685132149814283</v>
      </c>
      <c r="AE46" s="27">
        <f t="shared" si="104"/>
        <v>3.8274153793176566</v>
      </c>
      <c r="AG46" t="str">
        <f>$A$10</f>
        <v>Associate professional occupations</v>
      </c>
      <c r="AH46" s="27">
        <f t="shared" si="129"/>
        <v>4.2759096072751888</v>
      </c>
      <c r="AI46" s="27">
        <f t="shared" si="105"/>
        <v>2.0793820923520112</v>
      </c>
      <c r="AJ46" s="27">
        <f t="shared" si="106"/>
        <v>1.1431188053575205</v>
      </c>
      <c r="AK46" s="27">
        <f t="shared" si="107"/>
        <v>7.4984105049847116</v>
      </c>
      <c r="AL46" s="27"/>
      <c r="AM46" s="27">
        <f t="shared" si="130"/>
        <v>10.498893985468285</v>
      </c>
      <c r="AN46" s="27">
        <f t="shared" si="108"/>
        <v>5.6444192658065226</v>
      </c>
      <c r="AO46" s="27">
        <f t="shared" si="109"/>
        <v>0.47897774178711927</v>
      </c>
      <c r="AP46" s="27">
        <f t="shared" si="110"/>
        <v>16.622290993061931</v>
      </c>
      <c r="AQ46" s="27"/>
      <c r="AR46" s="27">
        <f t="shared" si="131"/>
        <v>14.774803592743474</v>
      </c>
      <c r="AS46" s="27">
        <f t="shared" si="111"/>
        <v>7.7238013581585339</v>
      </c>
      <c r="AT46" s="27">
        <f t="shared" si="112"/>
        <v>1.6220965471446398</v>
      </c>
      <c r="AU46" s="27">
        <f t="shared" si="113"/>
        <v>24.120701498046643</v>
      </c>
    </row>
    <row r="47" spans="1:47" x14ac:dyDescent="0.2">
      <c r="A47" t="str">
        <f>$A$11</f>
        <v>Administrative and secretarial occupations</v>
      </c>
      <c r="B47" s="27">
        <f t="shared" si="114"/>
        <v>-1.6349115519446968</v>
      </c>
      <c r="C47" s="27">
        <f t="shared" si="115"/>
        <v>-1.8696242537956991</v>
      </c>
      <c r="D47" s="27">
        <f t="shared" si="116"/>
        <v>-0.70307635980256489</v>
      </c>
      <c r="E47" s="27">
        <f t="shared" si="117"/>
        <v>-4.2076121655429546</v>
      </c>
      <c r="F47" s="27"/>
      <c r="G47" s="27">
        <f t="shared" si="118"/>
        <v>-0.93816955192784945</v>
      </c>
      <c r="H47" s="27">
        <f t="shared" si="119"/>
        <v>-4.4724123129714854</v>
      </c>
      <c r="I47" s="27">
        <f t="shared" si="120"/>
        <v>-0.30546293327186858</v>
      </c>
      <c r="J47" s="27">
        <f t="shared" si="121"/>
        <v>-5.7160447981711968</v>
      </c>
      <c r="K47" s="27"/>
      <c r="L47" s="27">
        <f t="shared" si="122"/>
        <v>-2.5730811038725463</v>
      </c>
      <c r="M47" s="27">
        <f t="shared" si="123"/>
        <v>-6.3420365667671845</v>
      </c>
      <c r="N47" s="27">
        <f t="shared" si="124"/>
        <v>-1.0085392930744335</v>
      </c>
      <c r="O47" s="27">
        <f t="shared" si="125"/>
        <v>-9.9236569637141514</v>
      </c>
      <c r="Q47" t="str">
        <f>$A$11</f>
        <v>Administrative and secretarial occupations</v>
      </c>
      <c r="R47" s="27">
        <f t="shared" si="126"/>
        <v>0.50632120798922031</v>
      </c>
      <c r="S47" s="27">
        <f t="shared" si="96"/>
        <v>0.46860941581914695</v>
      </c>
      <c r="T47" s="27">
        <f t="shared" si="97"/>
        <v>-0.44285002934796347</v>
      </c>
      <c r="U47" s="27">
        <f t="shared" si="98"/>
        <v>0.53208059446040323</v>
      </c>
      <c r="V47" s="27"/>
      <c r="W47" s="27">
        <f t="shared" si="127"/>
        <v>3.3764488326618842</v>
      </c>
      <c r="X47" s="27">
        <f t="shared" si="99"/>
        <v>-0.23574722465869646</v>
      </c>
      <c r="Y47" s="27">
        <f t="shared" si="100"/>
        <v>0.35137997006521682</v>
      </c>
      <c r="Z47" s="27">
        <f t="shared" si="101"/>
        <v>3.4920815780684045</v>
      </c>
      <c r="AA47" s="27"/>
      <c r="AB47" s="27">
        <f t="shared" si="128"/>
        <v>3.8827700406511045</v>
      </c>
      <c r="AC47" s="27">
        <f t="shared" si="102"/>
        <v>0.23286219116045048</v>
      </c>
      <c r="AD47" s="27">
        <f t="shared" si="103"/>
        <v>-9.1470059282746652E-2</v>
      </c>
      <c r="AE47" s="27">
        <f t="shared" si="104"/>
        <v>4.0241621725288077</v>
      </c>
      <c r="AG47" t="str">
        <f>$A$11</f>
        <v>Administrative and secretarial occupations</v>
      </c>
      <c r="AH47" s="27">
        <f t="shared" si="129"/>
        <v>-2.14123275993391</v>
      </c>
      <c r="AI47" s="27">
        <f t="shared" si="105"/>
        <v>-2.3382336696148371</v>
      </c>
      <c r="AJ47" s="27">
        <f t="shared" si="106"/>
        <v>-0.26022633045460308</v>
      </c>
      <c r="AK47" s="27">
        <f t="shared" si="107"/>
        <v>-4.7396927600033365</v>
      </c>
      <c r="AL47" s="27"/>
      <c r="AM47" s="27">
        <f t="shared" si="130"/>
        <v>-4.3146183845897284</v>
      </c>
      <c r="AN47" s="27">
        <f t="shared" si="108"/>
        <v>-4.2366650883128045</v>
      </c>
      <c r="AO47" s="27">
        <f t="shared" si="109"/>
        <v>-0.65684290333708439</v>
      </c>
      <c r="AP47" s="27">
        <f>AU11-AP11</f>
        <v>-9.208126376239619</v>
      </c>
      <c r="AQ47" s="27"/>
      <c r="AR47" s="27">
        <f t="shared" si="131"/>
        <v>-6.4558511445236384</v>
      </c>
      <c r="AS47" s="27">
        <f t="shared" si="111"/>
        <v>-6.5748987579276417</v>
      </c>
      <c r="AT47" s="27">
        <f t="shared" si="112"/>
        <v>-0.91706923379168748</v>
      </c>
      <c r="AU47" s="27">
        <f t="shared" si="113"/>
        <v>-13.947819136242956</v>
      </c>
    </row>
    <row r="48" spans="1:47" x14ac:dyDescent="0.2">
      <c r="A48" t="str">
        <f>$A$12</f>
        <v>Skilled trades occupations</v>
      </c>
      <c r="B48" s="27">
        <f t="shared" si="114"/>
        <v>-12.253219236629739</v>
      </c>
      <c r="C48" s="27">
        <f t="shared" si="115"/>
        <v>-1.8381976036836107</v>
      </c>
      <c r="D48" s="27">
        <f t="shared" si="116"/>
        <v>-6.5808972153687222</v>
      </c>
      <c r="E48" s="27">
        <f t="shared" si="117"/>
        <v>-20.672314055682065</v>
      </c>
      <c r="F48" s="27"/>
      <c r="G48" s="27">
        <f t="shared" si="118"/>
        <v>-4.9736100719071956</v>
      </c>
      <c r="H48" s="27">
        <f t="shared" si="119"/>
        <v>1.7683827603903595</v>
      </c>
      <c r="I48" s="27">
        <f t="shared" si="120"/>
        <v>3.1952608231684501</v>
      </c>
      <c r="J48" s="27">
        <f t="shared" si="121"/>
        <v>-9.9664883483825406E-3</v>
      </c>
      <c r="K48" s="27"/>
      <c r="L48" s="27">
        <f t="shared" si="122"/>
        <v>-17.226829308536935</v>
      </c>
      <c r="M48" s="27">
        <f t="shared" si="123"/>
        <v>-6.9814843293251272E-2</v>
      </c>
      <c r="N48" s="27">
        <f t="shared" si="124"/>
        <v>-3.3856363922002721</v>
      </c>
      <c r="O48" s="27">
        <f t="shared" si="125"/>
        <v>-20.682280544030448</v>
      </c>
      <c r="Q48" t="str">
        <f>$A$12</f>
        <v>Skilled trades occupations</v>
      </c>
      <c r="R48" s="27">
        <f t="shared" si="126"/>
        <v>-12.12055520721696</v>
      </c>
      <c r="S48" s="27">
        <f t="shared" si="96"/>
        <v>-1.4718479014859076</v>
      </c>
      <c r="T48" s="27">
        <f t="shared" si="97"/>
        <v>-7.0725745718626243</v>
      </c>
      <c r="U48" s="27">
        <f t="shared" si="98"/>
        <v>-20.664977680565492</v>
      </c>
      <c r="V48" s="27"/>
      <c r="W48" s="27">
        <f t="shared" si="127"/>
        <v>-5.2924383679717657</v>
      </c>
      <c r="X48" s="27">
        <f t="shared" si="99"/>
        <v>1.0076360308572969</v>
      </c>
      <c r="Y48" s="27">
        <f t="shared" si="100"/>
        <v>2.4903881899127995</v>
      </c>
      <c r="Z48" s="27">
        <f t="shared" si="101"/>
        <v>-1.7944141472016639</v>
      </c>
      <c r="AA48" s="27"/>
      <c r="AB48" s="27">
        <f t="shared" si="128"/>
        <v>-17.412993575188725</v>
      </c>
      <c r="AC48" s="27">
        <f t="shared" si="102"/>
        <v>-0.46421187062861069</v>
      </c>
      <c r="AD48" s="27">
        <f t="shared" si="103"/>
        <v>-4.5821863819498247</v>
      </c>
      <c r="AE48" s="27">
        <f t="shared" si="104"/>
        <v>-22.459391827767156</v>
      </c>
      <c r="AG48" t="str">
        <f>$A$12</f>
        <v>Skilled trades occupations</v>
      </c>
      <c r="AH48" s="27">
        <f t="shared" si="129"/>
        <v>-0.13266402941275102</v>
      </c>
      <c r="AI48" s="27">
        <f t="shared" si="105"/>
        <v>-0.36634970219770091</v>
      </c>
      <c r="AJ48" s="27">
        <f t="shared" si="106"/>
        <v>0.49167735649389233</v>
      </c>
      <c r="AK48" s="27">
        <f t="shared" si="107"/>
        <v>-7.3363751165587132E-3</v>
      </c>
      <c r="AL48" s="27"/>
      <c r="AM48" s="27">
        <f t="shared" si="130"/>
        <v>0.31882829606456164</v>
      </c>
      <c r="AN48" s="27">
        <f t="shared" si="108"/>
        <v>0.76074672953306699</v>
      </c>
      <c r="AO48" s="27">
        <f t="shared" si="109"/>
        <v>0.70487263325565275</v>
      </c>
      <c r="AP48" s="27">
        <f t="shared" si="110"/>
        <v>1.7844476588532796</v>
      </c>
      <c r="AQ48" s="27"/>
      <c r="AR48" s="27">
        <f t="shared" si="131"/>
        <v>0.18616426665181063</v>
      </c>
      <c r="AS48" s="27">
        <f t="shared" si="111"/>
        <v>0.39439702733536608</v>
      </c>
      <c r="AT48" s="27">
        <f t="shared" si="112"/>
        <v>1.1965499897495451</v>
      </c>
      <c r="AU48" s="27">
        <f t="shared" si="113"/>
        <v>1.7771112837367209</v>
      </c>
    </row>
    <row r="49" spans="1:47" x14ac:dyDescent="0.2">
      <c r="A49" t="str">
        <f>$A$13</f>
        <v>Caring, leisure and other service occupations</v>
      </c>
      <c r="B49" s="27">
        <f t="shared" si="114"/>
        <v>-1.6473534118304798</v>
      </c>
      <c r="C49" s="27">
        <f t="shared" si="115"/>
        <v>0.97663190273068778</v>
      </c>
      <c r="D49" s="27">
        <f t="shared" si="116"/>
        <v>2.2786187373806417</v>
      </c>
      <c r="E49" s="27">
        <f t="shared" si="117"/>
        <v>1.6078972282808479</v>
      </c>
      <c r="F49" s="27"/>
      <c r="G49" s="27">
        <f t="shared" si="118"/>
        <v>6.2249890710521925</v>
      </c>
      <c r="H49" s="27">
        <f t="shared" si="119"/>
        <v>0.4818833185217386</v>
      </c>
      <c r="I49" s="27">
        <f t="shared" si="120"/>
        <v>1.9434480121332012</v>
      </c>
      <c r="J49" s="27">
        <f t="shared" si="121"/>
        <v>8.650320401707134</v>
      </c>
      <c r="K49" s="27"/>
      <c r="L49" s="27">
        <f t="shared" si="122"/>
        <v>4.5776356592217127</v>
      </c>
      <c r="M49" s="27">
        <f t="shared" si="123"/>
        <v>1.4585152212524264</v>
      </c>
      <c r="N49" s="27">
        <f t="shared" si="124"/>
        <v>4.2220667495138429</v>
      </c>
      <c r="O49" s="27">
        <f t="shared" si="125"/>
        <v>10.258217629987982</v>
      </c>
      <c r="Q49" t="str">
        <f>$A$13</f>
        <v>Caring, leisure and other service occupations</v>
      </c>
      <c r="R49" s="27">
        <f t="shared" si="126"/>
        <v>-0.73693056916270905</v>
      </c>
      <c r="S49" s="27">
        <f t="shared" si="96"/>
        <v>2.4166362447317624E-3</v>
      </c>
      <c r="T49" s="27">
        <f t="shared" si="97"/>
        <v>-0.20946467439147587</v>
      </c>
      <c r="U49" s="27">
        <f t="shared" si="98"/>
        <v>-0.94397860730945382</v>
      </c>
      <c r="V49" s="27"/>
      <c r="W49" s="27">
        <f t="shared" si="127"/>
        <v>1.9079478032613171</v>
      </c>
      <c r="X49" s="27">
        <f t="shared" si="99"/>
        <v>1.5618640828849486</v>
      </c>
      <c r="Y49" s="27">
        <f t="shared" si="100"/>
        <v>0.37671315095686508</v>
      </c>
      <c r="Z49" s="27">
        <f t="shared" si="101"/>
        <v>3.8465250371031292</v>
      </c>
      <c r="AA49" s="27"/>
      <c r="AB49" s="27">
        <f t="shared" si="128"/>
        <v>1.171017234098608</v>
      </c>
      <c r="AC49" s="27">
        <f t="shared" si="102"/>
        <v>1.5642807191296804</v>
      </c>
      <c r="AD49" s="27">
        <f t="shared" si="103"/>
        <v>0.16724847656538921</v>
      </c>
      <c r="AE49" s="27">
        <f t="shared" si="104"/>
        <v>2.9025464297936754</v>
      </c>
      <c r="AG49" t="str">
        <f>$A$13</f>
        <v>Caring, leisure and other service occupations</v>
      </c>
      <c r="AH49" s="27">
        <f t="shared" si="129"/>
        <v>-0.91042284266776008</v>
      </c>
      <c r="AI49" s="27">
        <f t="shared" si="105"/>
        <v>0.97421526648598089</v>
      </c>
      <c r="AJ49" s="27">
        <f t="shared" si="106"/>
        <v>2.4880834117721164</v>
      </c>
      <c r="AK49" s="27">
        <f t="shared" si="107"/>
        <v>2.5518758355903373</v>
      </c>
      <c r="AL49" s="27"/>
      <c r="AM49" s="27">
        <f t="shared" si="130"/>
        <v>4.3170412677908843</v>
      </c>
      <c r="AN49" s="27">
        <f t="shared" si="108"/>
        <v>-1.0799807643632278</v>
      </c>
      <c r="AO49" s="27">
        <f t="shared" si="109"/>
        <v>1.5667348611763359</v>
      </c>
      <c r="AP49" s="27">
        <f t="shared" si="110"/>
        <v>4.8037953646039995</v>
      </c>
      <c r="AQ49" s="27"/>
      <c r="AR49" s="27">
        <f t="shared" si="131"/>
        <v>3.4066184251231242</v>
      </c>
      <c r="AS49" s="27">
        <f t="shared" si="111"/>
        <v>-0.10576549787724687</v>
      </c>
      <c r="AT49" s="27">
        <f t="shared" si="112"/>
        <v>4.0548182729484523</v>
      </c>
      <c r="AU49" s="27">
        <f t="shared" si="113"/>
        <v>7.3556712001943367</v>
      </c>
    </row>
    <row r="50" spans="1:47" x14ac:dyDescent="0.2">
      <c r="A50" t="str">
        <f>$A$14</f>
        <v>Sales and customer service occupations</v>
      </c>
      <c r="B50" s="27">
        <f t="shared" si="114"/>
        <v>-3.005612262892047</v>
      </c>
      <c r="C50" s="27">
        <f t="shared" si="115"/>
        <v>-2.9647878049038923</v>
      </c>
      <c r="D50" s="27">
        <f t="shared" si="116"/>
        <v>-1.8272835823903684</v>
      </c>
      <c r="E50" s="27">
        <f t="shared" si="117"/>
        <v>-7.7976836501863076</v>
      </c>
      <c r="F50" s="27"/>
      <c r="G50" s="27">
        <f t="shared" si="118"/>
        <v>-0.12162812830923997</v>
      </c>
      <c r="H50" s="27">
        <f t="shared" si="119"/>
        <v>1.6698109008665298</v>
      </c>
      <c r="I50" s="27">
        <f t="shared" si="120"/>
        <v>-0.63778087549152485</v>
      </c>
      <c r="J50" s="27">
        <f t="shared" si="121"/>
        <v>0.91040189706576768</v>
      </c>
      <c r="K50" s="27"/>
      <c r="L50" s="27">
        <f t="shared" si="122"/>
        <v>-3.1272403912012869</v>
      </c>
      <c r="M50" s="27">
        <f t="shared" si="123"/>
        <v>-1.2949769040373624</v>
      </c>
      <c r="N50" s="27">
        <f t="shared" si="124"/>
        <v>-2.4650644578818932</v>
      </c>
      <c r="O50" s="27">
        <f t="shared" si="125"/>
        <v>-6.8872817531205399</v>
      </c>
      <c r="Q50" t="str">
        <f>$A$14</f>
        <v>Sales and customer service occupations</v>
      </c>
      <c r="R50" s="27">
        <f t="shared" si="126"/>
        <v>-1.6997274920319754</v>
      </c>
      <c r="S50" s="27">
        <f t="shared" si="96"/>
        <v>0.18266985407699998</v>
      </c>
      <c r="T50" s="27">
        <f t="shared" si="97"/>
        <v>-1.0912598827880944</v>
      </c>
      <c r="U50" s="27">
        <f t="shared" si="98"/>
        <v>-2.6083175207430713</v>
      </c>
      <c r="V50" s="27"/>
      <c r="W50" s="27">
        <f t="shared" si="127"/>
        <v>0.86625240847736862</v>
      </c>
      <c r="X50" s="27">
        <f t="shared" si="99"/>
        <v>1.1896354304516681</v>
      </c>
      <c r="Y50" s="27">
        <f t="shared" si="100"/>
        <v>-0.13462798670403608</v>
      </c>
      <c r="Z50" s="27">
        <f t="shared" si="101"/>
        <v>1.9212598522250026</v>
      </c>
      <c r="AA50" s="27"/>
      <c r="AB50" s="27">
        <f t="shared" si="128"/>
        <v>-0.83347508355460675</v>
      </c>
      <c r="AC50" s="27">
        <f t="shared" si="102"/>
        <v>1.3723052845286681</v>
      </c>
      <c r="AD50" s="27">
        <f t="shared" si="103"/>
        <v>-1.2258878694921305</v>
      </c>
      <c r="AE50" s="27">
        <f t="shared" si="104"/>
        <v>-0.68705766851806871</v>
      </c>
      <c r="AG50" t="str">
        <f>$A$14</f>
        <v>Sales and customer service occupations</v>
      </c>
      <c r="AH50" s="27">
        <f t="shared" si="129"/>
        <v>-1.3058847708600716</v>
      </c>
      <c r="AI50" s="27">
        <f t="shared" si="105"/>
        <v>-3.1474576589808976</v>
      </c>
      <c r="AJ50" s="27">
        <f t="shared" si="106"/>
        <v>-0.73602369960227376</v>
      </c>
      <c r="AK50" s="27">
        <f t="shared" si="107"/>
        <v>-5.1893661294432363</v>
      </c>
      <c r="AL50" s="27"/>
      <c r="AM50" s="27">
        <f t="shared" si="130"/>
        <v>-0.9878805367866299</v>
      </c>
      <c r="AN50" s="27">
        <f t="shared" si="108"/>
        <v>0.48017547041486708</v>
      </c>
      <c r="AO50" s="27">
        <f t="shared" si="109"/>
        <v>-0.50315288878748721</v>
      </c>
      <c r="AP50" s="27">
        <f t="shared" si="110"/>
        <v>-1.0108579551592527</v>
      </c>
      <c r="AQ50" s="27"/>
      <c r="AR50" s="27">
        <f t="shared" si="131"/>
        <v>-2.2937653076467015</v>
      </c>
      <c r="AS50" s="27">
        <f t="shared" si="111"/>
        <v>-2.6672821885660305</v>
      </c>
      <c r="AT50" s="27">
        <f t="shared" si="112"/>
        <v>-1.239176588389761</v>
      </c>
      <c r="AU50" s="27">
        <f t="shared" si="113"/>
        <v>-6.200224084602489</v>
      </c>
    </row>
    <row r="51" spans="1:47" x14ac:dyDescent="0.2">
      <c r="A51" t="str">
        <f>$A$15</f>
        <v>Process, plant and machine operatives</v>
      </c>
      <c r="B51" s="27">
        <f t="shared" si="114"/>
        <v>-7.723600497181792</v>
      </c>
      <c r="C51" s="27">
        <f t="shared" si="115"/>
        <v>0.6076005392170245</v>
      </c>
      <c r="D51" s="27">
        <f t="shared" si="116"/>
        <v>1.4404712321008066</v>
      </c>
      <c r="E51" s="27">
        <f t="shared" si="117"/>
        <v>-5.6755287258639555</v>
      </c>
      <c r="F51" s="27"/>
      <c r="G51" s="27">
        <f t="shared" si="118"/>
        <v>-2.429171035158884</v>
      </c>
      <c r="H51" s="27">
        <f t="shared" si="119"/>
        <v>1.6571648771536225</v>
      </c>
      <c r="I51" s="27">
        <f t="shared" si="120"/>
        <v>2.743892415050345</v>
      </c>
      <c r="J51" s="27">
        <f t="shared" si="121"/>
        <v>1.9718862570450781</v>
      </c>
      <c r="K51" s="27"/>
      <c r="L51" s="27">
        <f t="shared" si="122"/>
        <v>-10.152771532340676</v>
      </c>
      <c r="M51" s="27">
        <f t="shared" si="123"/>
        <v>2.264765416370647</v>
      </c>
      <c r="N51" s="27">
        <f t="shared" si="124"/>
        <v>4.1843636471511516</v>
      </c>
      <c r="O51" s="27">
        <f t="shared" si="125"/>
        <v>-3.7036424688188774</v>
      </c>
      <c r="Q51" t="str">
        <f>$A$15</f>
        <v>Process, plant and machine operatives</v>
      </c>
      <c r="R51" s="27">
        <f t="shared" si="126"/>
        <v>-6.9522815347120428</v>
      </c>
      <c r="S51" s="27">
        <f t="shared" si="96"/>
        <v>0.99508536694876071</v>
      </c>
      <c r="T51" s="27">
        <f t="shared" si="97"/>
        <v>1.1106448159445987</v>
      </c>
      <c r="U51" s="27">
        <f t="shared" si="98"/>
        <v>-4.8465513518186825</v>
      </c>
      <c r="V51" s="27"/>
      <c r="W51" s="27">
        <f t="shared" si="127"/>
        <v>-2.6285795625254025</v>
      </c>
      <c r="X51" s="27">
        <f t="shared" si="99"/>
        <v>0.66997411334935553</v>
      </c>
      <c r="Y51" s="27">
        <f t="shared" si="100"/>
        <v>2.0032404162678752</v>
      </c>
      <c r="Z51" s="27">
        <f t="shared" si="101"/>
        <v>4.4634967091823796E-2</v>
      </c>
      <c r="AA51" s="27"/>
      <c r="AB51" s="27">
        <f t="shared" si="128"/>
        <v>-9.5808610972374453</v>
      </c>
      <c r="AC51" s="27">
        <f t="shared" si="102"/>
        <v>1.6650594802981162</v>
      </c>
      <c r="AD51" s="27">
        <f t="shared" si="103"/>
        <v>3.1138852322124739</v>
      </c>
      <c r="AE51" s="27">
        <f t="shared" si="104"/>
        <v>-4.8019163847268587</v>
      </c>
      <c r="AG51" t="str">
        <f>$A$15</f>
        <v>Process, plant and machine operatives</v>
      </c>
      <c r="AH51" s="27">
        <f t="shared" si="129"/>
        <v>-0.77131896246971809</v>
      </c>
      <c r="AI51" s="27">
        <f t="shared" si="105"/>
        <v>-0.3874848277317422</v>
      </c>
      <c r="AJ51" s="27">
        <f t="shared" si="106"/>
        <v>0.329826416156207</v>
      </c>
      <c r="AK51" s="27">
        <f t="shared" si="107"/>
        <v>-0.82897737404525351</v>
      </c>
      <c r="AL51" s="27"/>
      <c r="AM51" s="27">
        <f t="shared" si="130"/>
        <v>0.19940852736650427</v>
      </c>
      <c r="AN51" s="27">
        <f t="shared" si="108"/>
        <v>0.98719076380426674</v>
      </c>
      <c r="AO51" s="27">
        <f t="shared" si="109"/>
        <v>0.74065199878246579</v>
      </c>
      <c r="AP51" s="27">
        <f t="shared" si="110"/>
        <v>1.9272512899532366</v>
      </c>
      <c r="AQ51" s="27"/>
      <c r="AR51" s="27">
        <f t="shared" si="131"/>
        <v>-0.57191043510321382</v>
      </c>
      <c r="AS51" s="27">
        <f t="shared" si="111"/>
        <v>0.59970593607252454</v>
      </c>
      <c r="AT51" s="27">
        <f t="shared" si="112"/>
        <v>1.0704784149386728</v>
      </c>
      <c r="AU51" s="27">
        <f t="shared" si="113"/>
        <v>1.0982739159079831</v>
      </c>
    </row>
    <row r="52" spans="1:47" x14ac:dyDescent="0.2">
      <c r="A52" t="str">
        <f>$A$16</f>
        <v>Elementary occupations</v>
      </c>
      <c r="B52" s="27">
        <f t="shared" si="114"/>
        <v>-8.7163985782067925</v>
      </c>
      <c r="C52" s="27">
        <f t="shared" si="115"/>
        <v>-3.8009713482770309</v>
      </c>
      <c r="D52" s="27">
        <f t="shared" si="116"/>
        <v>-1.1121148805860814</v>
      </c>
      <c r="E52" s="27">
        <f t="shared" si="117"/>
        <v>-13.6294848070699</v>
      </c>
      <c r="F52" s="27"/>
      <c r="G52" s="27">
        <f t="shared" si="118"/>
        <v>2.7437372388549477</v>
      </c>
      <c r="H52" s="27">
        <f t="shared" si="119"/>
        <v>-5.5043954169215539</v>
      </c>
      <c r="I52" s="27">
        <f t="shared" si="120"/>
        <v>1.5046046615337252</v>
      </c>
      <c r="J52" s="27">
        <f t="shared" si="121"/>
        <v>-1.2560535165328872</v>
      </c>
      <c r="K52" s="27"/>
      <c r="L52" s="27">
        <f t="shared" si="122"/>
        <v>-5.9726613393518448</v>
      </c>
      <c r="M52" s="27">
        <f t="shared" si="123"/>
        <v>-9.3053667651985847</v>
      </c>
      <c r="N52" s="27">
        <f t="shared" si="124"/>
        <v>0.39248978094764375</v>
      </c>
      <c r="O52" s="27">
        <f t="shared" si="125"/>
        <v>-14.885538323602788</v>
      </c>
      <c r="Q52" t="str">
        <f>$A$16</f>
        <v>Elementary occupations</v>
      </c>
      <c r="R52" s="27">
        <f t="shared" si="126"/>
        <v>-7.1134624295486937</v>
      </c>
      <c r="S52" s="27">
        <f t="shared" si="96"/>
        <v>-1.0969788099652078</v>
      </c>
      <c r="T52" s="27">
        <f t="shared" si="97"/>
        <v>-0.53693645730064388</v>
      </c>
      <c r="U52" s="27">
        <f t="shared" si="98"/>
        <v>-8.7473776968145529</v>
      </c>
      <c r="V52" s="27"/>
      <c r="W52" s="27">
        <f t="shared" si="127"/>
        <v>1.1303242042934514</v>
      </c>
      <c r="X52" s="27">
        <f t="shared" si="99"/>
        <v>-1.3908641684461323</v>
      </c>
      <c r="Y52" s="27">
        <f t="shared" si="100"/>
        <v>1.0769196699239578</v>
      </c>
      <c r="Z52" s="27">
        <f t="shared" si="101"/>
        <v>0.81637970577128272</v>
      </c>
      <c r="AA52" s="27"/>
      <c r="AB52" s="27">
        <f t="shared" si="128"/>
        <v>-5.9831382252552423</v>
      </c>
      <c r="AC52" s="27">
        <f t="shared" si="102"/>
        <v>-2.4878429784113401</v>
      </c>
      <c r="AD52" s="27">
        <f t="shared" si="103"/>
        <v>0.53998321262331395</v>
      </c>
      <c r="AE52" s="27">
        <f t="shared" si="104"/>
        <v>-7.9309979910432702</v>
      </c>
      <c r="AG52" t="str">
        <f>$A$16</f>
        <v>Elementary occupations</v>
      </c>
      <c r="AH52" s="27">
        <f t="shared" si="129"/>
        <v>-1.6029361486580811</v>
      </c>
      <c r="AI52" s="27">
        <f t="shared" si="105"/>
        <v>-2.7039925383118373</v>
      </c>
      <c r="AJ52" s="27">
        <f t="shared" si="106"/>
        <v>-0.57517842328543556</v>
      </c>
      <c r="AK52" s="27">
        <f t="shared" si="107"/>
        <v>-4.8821071102553546</v>
      </c>
      <c r="AL52" s="27"/>
      <c r="AM52" s="27">
        <f t="shared" si="130"/>
        <v>1.613413034561523</v>
      </c>
      <c r="AN52" s="27">
        <f t="shared" si="108"/>
        <v>-4.1135312484754039</v>
      </c>
      <c r="AO52" s="27">
        <f t="shared" si="109"/>
        <v>0.42768499160976647</v>
      </c>
      <c r="AP52" s="27">
        <f t="shared" si="110"/>
        <v>-2.0724332223041131</v>
      </c>
      <c r="AQ52" s="27"/>
      <c r="AR52" s="27">
        <f t="shared" si="131"/>
        <v>1.0476885903441868E-2</v>
      </c>
      <c r="AS52" s="27">
        <f t="shared" si="111"/>
        <v>-6.8175237867872411</v>
      </c>
      <c r="AT52" s="27">
        <f t="shared" si="112"/>
        <v>-0.14749343167566908</v>
      </c>
      <c r="AU52" s="27">
        <f t="shared" si="113"/>
        <v>-6.9545403325594677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-7.1282657935880707</v>
      </c>
      <c r="C54" s="29">
        <f t="shared" si="115"/>
        <v>7.8552822395405997</v>
      </c>
      <c r="D54" s="29">
        <f t="shared" si="116"/>
        <v>-6.7980164459524985</v>
      </c>
      <c r="E54" s="29">
        <f t="shared" si="117"/>
        <v>-6.0709999999999127</v>
      </c>
      <c r="F54" s="29"/>
      <c r="G54" s="29">
        <f t="shared" si="118"/>
        <v>36.191497178670943</v>
      </c>
      <c r="H54" s="29">
        <f t="shared" si="119"/>
        <v>12.296632079446482</v>
      </c>
      <c r="I54" s="29">
        <f t="shared" si="120"/>
        <v>11.659870741882585</v>
      </c>
      <c r="J54" s="29">
        <f t="shared" si="121"/>
        <v>60.148000000000025</v>
      </c>
      <c r="K54" s="29"/>
      <c r="L54" s="29">
        <f t="shared" si="122"/>
        <v>29.063231385082872</v>
      </c>
      <c r="M54" s="29">
        <f t="shared" si="123"/>
        <v>20.151914318987082</v>
      </c>
      <c r="N54" s="29">
        <f t="shared" si="124"/>
        <v>4.8618542959300868</v>
      </c>
      <c r="O54" s="29">
        <f t="shared" si="125"/>
        <v>54.077000000000112</v>
      </c>
      <c r="Q54" s="24" t="str">
        <f>$A$18</f>
        <v>All occupations</v>
      </c>
      <c r="R54" s="29">
        <f t="shared" ref="R54" si="132">W18-R18</f>
        <v>-16.028081155048142</v>
      </c>
      <c r="S54" s="29">
        <f t="shared" ref="S54" si="133">X18-S18</f>
        <v>5.1040585019881632</v>
      </c>
      <c r="T54" s="29">
        <f t="shared" ref="T54" si="134">Y18-T18</f>
        <v>-11.966317083066613</v>
      </c>
      <c r="U54" s="29">
        <f t="shared" ref="U54" si="135">Z18-U18</f>
        <v>-22.890339736126577</v>
      </c>
      <c r="V54" s="29"/>
      <c r="W54" s="29">
        <f t="shared" ref="W54" si="136">AB18-W18</f>
        <v>13.304049595127765</v>
      </c>
      <c r="X54" s="29">
        <f t="shared" ref="X54" si="137">AC18-X18</f>
        <v>7.0994250151371432</v>
      </c>
      <c r="Y54" s="29">
        <f t="shared" ref="Y54" si="138">AD18-Y18</f>
        <v>7.2132531014701016</v>
      </c>
      <c r="Z54" s="29">
        <f t="shared" ref="Z54" si="139">AE18-Z18</f>
        <v>27.616727711735052</v>
      </c>
      <c r="AA54" s="29"/>
      <c r="AB54" s="29">
        <f t="shared" ref="AB54" si="140">AB18-R18</f>
        <v>-2.7240315599203768</v>
      </c>
      <c r="AC54" s="29">
        <f t="shared" ref="AC54" si="141">AC18-S18</f>
        <v>12.203483517125306</v>
      </c>
      <c r="AD54" s="29">
        <f t="shared" ref="AD54" si="142">AD18-T18</f>
        <v>-4.7530639815965117</v>
      </c>
      <c r="AE54" s="29">
        <f t="shared" ref="AE54" si="143">AE18-U18</f>
        <v>4.7263879756084748</v>
      </c>
      <c r="AG54" s="24" t="str">
        <f>$A$18</f>
        <v>All occupations</v>
      </c>
      <c r="AH54" s="29">
        <f t="shared" ref="AH54" si="144">AM18-AH18</f>
        <v>8.8998153614601279</v>
      </c>
      <c r="AI54" s="29">
        <f t="shared" ref="AI54" si="145">AN18-AI18</f>
        <v>2.7512237375524364</v>
      </c>
      <c r="AJ54" s="29">
        <f t="shared" ref="AJ54" si="146">AO18-AJ18</f>
        <v>5.168300637114136</v>
      </c>
      <c r="AK54" s="29">
        <f t="shared" ref="AK54" si="147">AP18-AK18</f>
        <v>16.819339736126722</v>
      </c>
      <c r="AL54" s="29"/>
      <c r="AM54" s="29">
        <f t="shared" ref="AM54" si="148">AR18-AM18</f>
        <v>22.88744758354332</v>
      </c>
      <c r="AN54" s="29">
        <f t="shared" ref="AN54" si="149">AS18-AN18</f>
        <v>5.1972070643093673</v>
      </c>
      <c r="AO54" s="29">
        <f t="shared" ref="AO54" si="150">AT18-AO18</f>
        <v>4.4466176404124695</v>
      </c>
      <c r="AP54" s="29">
        <f t="shared" ref="AP54" si="151">AU18-AP18</f>
        <v>32.531272288265143</v>
      </c>
      <c r="AQ54" s="29"/>
      <c r="AR54" s="29">
        <f t="shared" ref="AR54" si="152">AR18-AH18</f>
        <v>31.787262945003448</v>
      </c>
      <c r="AS54" s="29">
        <f t="shared" ref="AS54" si="153">AS18-AI18</f>
        <v>7.9484308018618037</v>
      </c>
      <c r="AT54" s="29">
        <f t="shared" ref="AT54" si="154">AT18-AJ18</f>
        <v>9.6149182775266056</v>
      </c>
      <c r="AU54" s="29">
        <f t="shared" ref="AU54" si="155">AU18-AK18</f>
        <v>49.350612024391864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 xml:space="preserve">Occupation Figure 1  Growth in Employment by Occupation (SOC 2020), 2015-2020 and 2020-2035, Norfolk and Suffolk 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-0.15325953403276804</v>
      </c>
      <c r="N7" s="91">
        <f>'Occ T2'!I180</f>
        <v>0.49121601391242109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-2.2712994532235742</v>
      </c>
      <c r="N9" s="91">
        <f>'Occ T2'!I178</f>
        <v>-1.2718927619711384</v>
      </c>
    </row>
    <row r="10" spans="1:14" x14ac:dyDescent="0.2">
      <c r="L10" s="91" t="str">
        <f>'Occ T3'!A48</f>
        <v>91 Elementary trades and related occupations</v>
      </c>
      <c r="M10" s="91">
        <f>'Occ T2'!H177</f>
        <v>-6.0313701016216132</v>
      </c>
      <c r="N10" s="91">
        <f>'Occ T2'!I177</f>
        <v>4.986898110128779</v>
      </c>
    </row>
    <row r="11" spans="1:14" x14ac:dyDescent="0.2">
      <c r="L11" s="114" t="str">
        <f>"["&amp;'Occ T3'!A47&amp;"]"</f>
        <v>[Elementary occupations]</v>
      </c>
      <c r="M11" s="91">
        <f>'Occ T1'!H88</f>
        <v>-2.8067763932375756</v>
      </c>
      <c r="N11" s="91">
        <f>'Occ T1'!I88</f>
        <v>-9.4609150350277726E-2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-1.377450614079867</v>
      </c>
      <c r="N13" s="91">
        <f>'Occ T2'!I176</f>
        <v>0.33852451510170134</v>
      </c>
    </row>
    <row r="14" spans="1:14" x14ac:dyDescent="0.2">
      <c r="L14" s="91" t="str">
        <f>'Occ T3'!A44</f>
        <v>81 Process, plant and machine operatives</v>
      </c>
      <c r="M14" s="91">
        <f>'Occ T2'!H175</f>
        <v>-3.4537276168027042</v>
      </c>
      <c r="N14" s="91">
        <f>'Occ T2'!I175</f>
        <v>0.17220908486605957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-2.2395979620296713</v>
      </c>
      <c r="N15" s="91">
        <f>'Occ T1'!I87</f>
        <v>0.27249308723726884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1.1573447137331883</v>
      </c>
      <c r="N17" s="91">
        <f>'Occ T2'!I174</f>
        <v>1.4627920554520113</v>
      </c>
    </row>
    <row r="18" spans="12:14" x14ac:dyDescent="0.2">
      <c r="L18" s="91" t="str">
        <f>'Occ T3'!A40</f>
        <v>71 Sales occupations</v>
      </c>
      <c r="M18" s="91">
        <f>'Occ T2'!H173</f>
        <v>-3.1778851148451692</v>
      </c>
      <c r="N18" s="91">
        <f>'Occ T2'!I173</f>
        <v>-0.29065811733421931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-2.3904098225190906</v>
      </c>
      <c r="N19" s="91">
        <f>'Occ T1'!I86</f>
        <v>9.9396515556193776E-2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0.64247305726763404</v>
      </c>
      <c r="N21" s="91">
        <f>'Occ T2'!I172</f>
        <v>-1.0071231494558908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0.63470523135240597</v>
      </c>
      <c r="N22" s="91">
        <f>'Occ T2'!I171</f>
        <v>-0.24969394651346288</v>
      </c>
    </row>
    <row r="23" spans="12:14" x14ac:dyDescent="0.2">
      <c r="L23" s="91" t="str">
        <f>'Occ T3'!A35</f>
        <v>61 Caring personal service occupations</v>
      </c>
      <c r="M23" s="91">
        <f>'Occ T2'!H170</f>
        <v>0.35843000989608242</v>
      </c>
      <c r="N23" s="91">
        <f>'Occ T2'!I170</f>
        <v>0.99822373789808516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0.42368230521752093</v>
      </c>
      <c r="N24" s="91">
        <f>'Occ T1'!I85</f>
        <v>0.71346817078419278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-3.9777236476702393</v>
      </c>
      <c r="N26" s="91">
        <f>'Occ T2'!I169</f>
        <v>0.6564576781908249</v>
      </c>
    </row>
    <row r="27" spans="12:14" x14ac:dyDescent="0.2">
      <c r="L27" s="91" t="str">
        <f>'Occ T3'!A31</f>
        <v>53 Skilled construction and building trades</v>
      </c>
      <c r="M27" s="91">
        <f>'Occ T2'!H168</f>
        <v>-4.6162151840081878</v>
      </c>
      <c r="N27" s="91">
        <f>'Occ T2'!I168</f>
        <v>-0.76061331019278144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-4.1040056545704307</v>
      </c>
      <c r="N28" s="91">
        <f>'Occ T2'!I167</f>
        <v>-0.195286757255142</v>
      </c>
    </row>
    <row r="29" spans="12:14" x14ac:dyDescent="0.2">
      <c r="L29" s="91" t="str">
        <f>'Occ T3'!A29</f>
        <v>51 Skilled agricultural and related trades</v>
      </c>
      <c r="M29" s="91">
        <f>'Occ T2'!H166</f>
        <v>-10.230105757226472</v>
      </c>
      <c r="N29" s="91">
        <f>'Occ T2'!I166</f>
        <v>0.81548006258855832</v>
      </c>
    </row>
    <row r="30" spans="12:14" x14ac:dyDescent="0.2">
      <c r="L30" s="114" t="str">
        <f>"["&amp;'Occ T3'!A28&amp;"]"</f>
        <v>[Skilled trades occupations]</v>
      </c>
      <c r="M30" s="91">
        <f>'Occ T1'!H84</f>
        <v>-5.1041731284277798</v>
      </c>
      <c r="N30" s="91">
        <f>'Occ T1'!I84</f>
        <v>-9.6257916428754697E-4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-2.4998044023052057</v>
      </c>
      <c r="N32" s="91">
        <f>'Occ T2'!I165</f>
        <v>-2.8003555710821137</v>
      </c>
    </row>
    <row r="33" spans="12:14" x14ac:dyDescent="0.2">
      <c r="L33" s="91" t="str">
        <f>'Occ T3'!A25</f>
        <v>41 Administrative occupations</v>
      </c>
      <c r="M33" s="91">
        <f>'Occ T2'!H164</f>
        <v>-0.56050749892380125</v>
      </c>
      <c r="N33" s="91">
        <f>'Occ T2'!I164</f>
        <v>2.1410695579016092E-2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-0.97520734661759034</v>
      </c>
      <c r="N34" s="91">
        <f>'Occ T1'!I83</f>
        <v>-0.46997725580762983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1.3684183447662424</v>
      </c>
      <c r="N36" s="91">
        <f>'Occ T2'!I163</f>
        <v>0.56467217916515988</v>
      </c>
    </row>
    <row r="37" spans="12:14" x14ac:dyDescent="0.2">
      <c r="L37" s="91" t="str">
        <f>'Occ T3'!A21</f>
        <v>34 Culture, media and sports occupations</v>
      </c>
      <c r="M37" s="91">
        <f>'Occ T2'!H162</f>
        <v>3.1344014550240606</v>
      </c>
      <c r="N37" s="91">
        <f>'Occ T2'!I162</f>
        <v>-0.39057855997480795</v>
      </c>
    </row>
    <row r="38" spans="12:14" x14ac:dyDescent="0.2">
      <c r="L38" s="91" t="str">
        <f>'Occ T3'!A20</f>
        <v>33 Protective service occupations</v>
      </c>
      <c r="M38" s="91">
        <f>'Occ T2'!H161</f>
        <v>1.7593532006241031</v>
      </c>
      <c r="N38" s="91">
        <f>'Occ T2'!I161</f>
        <v>-7.579770798009644E-2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2.9625824696217329</v>
      </c>
      <c r="N39" s="91">
        <f>'Occ T2'!I160</f>
        <v>4.3822814418701839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4.453439894538147</v>
      </c>
      <c r="N40" s="91">
        <f>'Occ T2'!I159</f>
        <v>0.2317314629607603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2.3144787185247484</v>
      </c>
      <c r="N41" s="91">
        <f>'Occ T1'!I82</f>
        <v>0.96475977748065045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4.3771322599751583</v>
      </c>
      <c r="N43" s="91">
        <f>'Occ T2'!I158</f>
        <v>1.1820455019044607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2.9100152819826031</v>
      </c>
      <c r="N44" s="91">
        <f>'Occ T2'!I157</f>
        <v>0.26446035002540835</v>
      </c>
    </row>
    <row r="45" spans="12:14" x14ac:dyDescent="0.2">
      <c r="L45" s="91" t="str">
        <f>'Occ T3'!A13</f>
        <v>22 Health professionals</v>
      </c>
      <c r="M45" s="91">
        <f>'Occ T2'!H156</f>
        <v>2.6245476198144102</v>
      </c>
      <c r="N45" s="91">
        <f>'Occ T2'!I156</f>
        <v>0.63236883402097988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2.6340565538616856</v>
      </c>
      <c r="N46" s="91">
        <f>'Occ T2'!I155</f>
        <v>2.3037080560964096</v>
      </c>
    </row>
    <row r="47" spans="12:14" x14ac:dyDescent="0.2">
      <c r="L47" s="114" t="str">
        <f>"["&amp;'Occ T3'!A11&amp;"]"</f>
        <v>[Professional occupations]</v>
      </c>
      <c r="M47" s="91">
        <f>'Occ T1'!H81</f>
        <v>3.2007121005700245</v>
      </c>
      <c r="N47" s="91">
        <f>'Occ T1'!I81</f>
        <v>1.2482875248899239</v>
      </c>
    </row>
    <row r="49" spans="12:14" x14ac:dyDescent="0.2">
      <c r="L49" s="107" t="str">
        <f>'Occ T3'!A9</f>
        <v>12 Other managers and proprietors</v>
      </c>
      <c r="M49" s="91">
        <f>'Occ T2'!H154</f>
        <v>0.34306539269930436</v>
      </c>
      <c r="N49" s="91">
        <f>'Occ T2'!I154</f>
        <v>1.1048239913951319</v>
      </c>
    </row>
    <row r="50" spans="12:14" x14ac:dyDescent="0.2">
      <c r="L50" s="107" t="str">
        <f>'Occ T3'!A8</f>
        <v>11 Corporate managers and directors</v>
      </c>
      <c r="M50" s="91">
        <f>'Occ T2'!H153</f>
        <v>2.8217361529595086</v>
      </c>
      <c r="N50" s="91">
        <f>'Occ T2'!I153</f>
        <v>1.8824623457436296E-2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2.0318374614714196</v>
      </c>
      <c r="N51" s="91">
        <f>'Occ T1'!I80</f>
        <v>0.3655135915436647</v>
      </c>
    </row>
    <row r="80" spans="1:1" ht="15.75" x14ac:dyDescent="0.25">
      <c r="A80" s="156" t="str">
        <f>CONCATENATE("Occupation Figure 1.1  Change in Employment by Occupation (SOC 2020), ",M81," and ",N81,", ",Info!B5)</f>
        <v xml:space="preserve">Occupation Figure 1.1  Change in Employment by Occupation (SOC 2020), 2015-2020 and 2020-2035, Norfolk and Suffolk 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8.0237225866410995</v>
      </c>
      <c r="N82" s="94">
        <f>'Occ T2'!F119</f>
        <v>0.17466182630724347</v>
      </c>
    </row>
    <row r="83" spans="12:14" x14ac:dyDescent="0.2">
      <c r="L83" s="10" t="str">
        <f>name!D5</f>
        <v>12 Other managers and proprietors</v>
      </c>
      <c r="M83" s="94">
        <f>'Occ T2'!D9-'Occ T2'!B9</f>
        <v>0.45583797097618017</v>
      </c>
      <c r="N83" s="94">
        <f>'Occ T2'!F120</f>
        <v>4.8105787953916277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5.9228232026113261</v>
      </c>
      <c r="N84" s="94">
        <f>'Occ T2'!F121</f>
        <v>19.786707883597913</v>
      </c>
    </row>
    <row r="85" spans="12:14" x14ac:dyDescent="0.2">
      <c r="L85" s="10" t="str">
        <f>name!D7</f>
        <v>22 Health professionals</v>
      </c>
      <c r="M85" s="94">
        <f>'Occ T2'!D11-'Occ T2'!B11</f>
        <v>3.9204925156982782</v>
      </c>
      <c r="N85" s="94">
        <f>'Occ T2'!F122</f>
        <v>3.2001117194983024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4.7682001836948871</v>
      </c>
      <c r="N86" s="94">
        <f>'Occ T2'!F123</f>
        <v>1.4421621705263092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9.72535114347356</v>
      </c>
      <c r="N87" s="94">
        <f>'Occ T2'!F124</f>
        <v>9.7224155475175849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3.0197658826991916</v>
      </c>
      <c r="N88" s="94">
        <f>'Occ T2'!F125</f>
        <v>0.54498729002701474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1.9044934393298014</v>
      </c>
      <c r="N89" s="94">
        <f>'Occ T2'!F126</f>
        <v>12.659511092818192</v>
      </c>
    </row>
    <row r="90" spans="12:14" x14ac:dyDescent="0.2">
      <c r="L90" s="10" t="str">
        <f>name!D12</f>
        <v>33 Protective service occupations</v>
      </c>
      <c r="M90" s="94">
        <f>'Occ T2'!D16-'Occ T2'!B16</f>
        <v>0.84283917032397149</v>
      </c>
      <c r="N90" s="94">
        <f>'Occ T2'!F127</f>
        <v>-0.11414505066116298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2.4727205972608886</v>
      </c>
      <c r="N91" s="94">
        <f>'Occ T2'!F128</f>
        <v>-0.98585297519607806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3.2474794833551357</v>
      </c>
      <c r="N92" s="94">
        <f>'Occ T2'!F129</f>
        <v>4.3563179474073905</v>
      </c>
    </row>
    <row r="93" spans="12:14" x14ac:dyDescent="0.2">
      <c r="L93" s="10" t="str">
        <f>name!D15</f>
        <v>41 Administrative occupations</v>
      </c>
      <c r="M93" s="94">
        <f>'Occ T2'!D19-'Occ T2'!B19</f>
        <v>-1.9008115100523639</v>
      </c>
      <c r="N93" s="94">
        <f>'Occ T2'!F130</f>
        <v>0.21449819805120285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-2.306800655490683</v>
      </c>
      <c r="N94" s="94">
        <f>'Occ T2'!F131</f>
        <v>-5.9305429962224583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-6.0310906000538456</v>
      </c>
      <c r="N95" s="94">
        <f>'Occ T2'!F132</f>
        <v>1.0923326557651656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-5.7371915160641365</v>
      </c>
      <c r="N96" s="94">
        <f>'Occ T2'!F133</f>
        <v>-0.71120911427340161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-5.174218289719466</v>
      </c>
      <c r="N97" s="94">
        <f>'Occ T2'!F134</f>
        <v>-2.1005001137851593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-3.7298136498446119</v>
      </c>
      <c r="N98" s="94">
        <f>'Occ T2'!F135</f>
        <v>1.7094100839449879</v>
      </c>
    </row>
    <row r="99" spans="12:14" x14ac:dyDescent="0.2">
      <c r="L99" s="10" t="str">
        <f>name!D21</f>
        <v>61 Caring personal service occupations</v>
      </c>
      <c r="M99" s="94">
        <f>'Occ T2'!D25-'Occ T2'!B25</f>
        <v>1.0394389693108508</v>
      </c>
      <c r="N99" s="94">
        <f>'Occ T2'!F136</f>
        <v>9.4188044309392538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0.53908570749699791</v>
      </c>
      <c r="N100" s="94">
        <f>'Occ T2'!F137</f>
        <v>-0.63718560014485703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2.9372551473052733E-2</v>
      </c>
      <c r="N101" s="94">
        <f>'Occ T2'!F138</f>
        <v>-0.13129842908730904</v>
      </c>
    </row>
    <row r="102" spans="12:14" x14ac:dyDescent="0.2">
      <c r="L102" s="10" t="str">
        <f>name!D24</f>
        <v>71 Sales occupations</v>
      </c>
      <c r="M102" s="94">
        <f>'Occ T2'!D28-'Occ T2'!B28</f>
        <v>-8.4818783570129312</v>
      </c>
      <c r="N102" s="94">
        <f>'Occ T2'!F139</f>
        <v>-2.0678246015934008</v>
      </c>
    </row>
    <row r="103" spans="12:14" x14ac:dyDescent="0.2">
      <c r="L103" s="10" t="str">
        <f>name!D25</f>
        <v>72 Customer service occupations</v>
      </c>
      <c r="M103" s="94">
        <f>'Occ T2'!D29-'Occ T2'!B29</f>
        <v>0.68419470682661299</v>
      </c>
      <c r="N103" s="94">
        <f>'Occ T2'!F140</f>
        <v>2.9782264986591347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-3.6355574300252691</v>
      </c>
      <c r="N104" s="94">
        <f>'Occ T2'!F141</f>
        <v>0.49473559855801241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-2.0399712958386971</v>
      </c>
      <c r="N105" s="94">
        <f>'Occ T2'!F142</f>
        <v>1.4771506584870266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-4.1773855075916995</v>
      </c>
      <c r="N106" s="94">
        <f>'Occ T2'!F143</f>
        <v>12.308716163545981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-9.4520992994781778</v>
      </c>
      <c r="N107" s="94">
        <f>'Occ T2'!F144</f>
        <v>-13.564769680078868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-6.0710000000000264</v>
      </c>
      <c r="N109" s="94">
        <f>'Occ T2'!F146</f>
        <v>60.147999999999683</v>
      </c>
    </row>
    <row r="150" spans="1:14" ht="15.75" x14ac:dyDescent="0.25">
      <c r="A150" s="156" t="str">
        <f>CONCATENATE("Occupation Figure 1.2  Change in Employment by Occupation (SOC 2020), ",M152," and ",N152,", ",Info!B5)</f>
        <v xml:space="preserve">Occupation Figure 1.2  Change in Employment by Occupation (SOC 2020), 2015 - 2020 and 2020-2035, Norfolk and Suffolk 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8.4795605576172903</v>
      </c>
      <c r="N153" s="94">
        <f>'Occ T1'!H8</f>
        <v>4.9852406216988641</v>
      </c>
    </row>
    <row r="154" spans="1:14" x14ac:dyDescent="0.2">
      <c r="L154" s="10" t="str">
        <f>name!E5</f>
        <v>Professional occupations</v>
      </c>
      <c r="M154" s="94">
        <f>'Occ T1'!D9-'Occ T1'!B9</f>
        <v>24.336867045478073</v>
      </c>
      <c r="N154" s="94">
        <f>'Occ T1'!H9</f>
        <v>34.151397321140109</v>
      </c>
    </row>
    <row r="155" spans="1:14" x14ac:dyDescent="0.2">
      <c r="L155" s="10" t="str">
        <f>name!E6</f>
        <v>Associate professional occupations</v>
      </c>
      <c r="M155" s="94">
        <f>'Occ T1'!D10-'Occ T1'!B10</f>
        <v>11.487298572968982</v>
      </c>
      <c r="N155" s="94">
        <f>'Occ T1'!H10</f>
        <v>16.460818304395346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-4.2076121655430541</v>
      </c>
      <c r="N156" s="94">
        <f>'Occ T1'!H11</f>
        <v>-5.7160447981712537</v>
      </c>
    </row>
    <row r="157" spans="1:14" x14ac:dyDescent="0.2">
      <c r="L157" s="10" t="str">
        <f>name!E8</f>
        <v>Skilled trades occupations</v>
      </c>
      <c r="M157" s="94">
        <f>'Occ T1'!D12-'Occ T1'!B12</f>
        <v>-20.672314055682065</v>
      </c>
      <c r="N157" s="94">
        <f>'Occ T1'!H12</f>
        <v>-9.9664883484109623E-3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1.6078972282808905</v>
      </c>
      <c r="N158" s="94">
        <f>'Occ T1'!H13</f>
        <v>8.6503204017070914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-7.7976836501863147</v>
      </c>
      <c r="N159" s="94">
        <f>'Occ T1'!H14</f>
        <v>0.91040189706573216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-5.6755287258639697</v>
      </c>
      <c r="N160" s="94">
        <f>'Occ T1'!H15</f>
        <v>1.9718862570450426</v>
      </c>
    </row>
    <row r="161" spans="12:14" x14ac:dyDescent="0.2">
      <c r="L161" s="10" t="str">
        <f>name!E12</f>
        <v>Elementary occupations</v>
      </c>
      <c r="M161" s="94">
        <f>'Occ T1'!D16-'Occ T1'!B16</f>
        <v>-13.629484807069872</v>
      </c>
      <c r="N161" s="94">
        <f>'Occ T1'!H16</f>
        <v>-1.2560535165328872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-6.0710000000000264</v>
      </c>
      <c r="N163" s="94">
        <f>'Occ T1'!H18</f>
        <v>60.147999999999634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 xml:space="preserve">Occupation Figure 2  Employment by Occupation (SOC 2020), 2010-2035, Norfolk and Suffolk 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65.974076748566446</v>
      </c>
      <c r="N5" s="87">
        <f>SUM(N6:N7)</f>
        <v>72.15141989127676</v>
      </c>
      <c r="O5" s="87">
        <f t="shared" ref="O5:AL5" si="1">SUM(O6:O7)</f>
        <v>76.372901876419007</v>
      </c>
      <c r="P5" s="87">
        <f t="shared" si="1"/>
        <v>75.992325852358078</v>
      </c>
      <c r="Q5" s="87">
        <f t="shared" si="1"/>
        <v>77.743965622604463</v>
      </c>
      <c r="R5" s="87">
        <f t="shared" si="1"/>
        <v>80.143307560896233</v>
      </c>
      <c r="S5" s="87">
        <f t="shared" si="1"/>
        <v>78.889241401413955</v>
      </c>
      <c r="T5" s="87">
        <f t="shared" si="1"/>
        <v>85.685055013646803</v>
      </c>
      <c r="U5" s="87">
        <f t="shared" si="1"/>
        <v>86.351630956812272</v>
      </c>
      <c r="V5" s="87">
        <f t="shared" si="1"/>
        <v>87.205948059551616</v>
      </c>
      <c r="W5" s="87">
        <f t="shared" si="1"/>
        <v>88.622868118513523</v>
      </c>
      <c r="X5" s="87">
        <f t="shared" si="1"/>
        <v>80.467070532194271</v>
      </c>
      <c r="Y5" s="87">
        <f t="shared" si="1"/>
        <v>81.423666536672926</v>
      </c>
      <c r="Z5" s="87">
        <f t="shared" si="1"/>
        <v>82.528506796325502</v>
      </c>
      <c r="AA5" s="87">
        <f t="shared" si="1"/>
        <v>83.752659801974744</v>
      </c>
      <c r="AB5" s="87">
        <f t="shared" si="1"/>
        <v>84.719606710294585</v>
      </c>
      <c r="AC5" s="87">
        <f t="shared" si="1"/>
        <v>85.619335792928041</v>
      </c>
      <c r="AD5" s="87">
        <f t="shared" si="1"/>
        <v>86.496206766144439</v>
      </c>
      <c r="AE5" s="87">
        <f t="shared" si="1"/>
        <v>87.365882947925826</v>
      </c>
      <c r="AF5" s="87">
        <f t="shared" si="1"/>
        <v>88.223981252464</v>
      </c>
      <c r="AG5" s="87">
        <f t="shared" si="1"/>
        <v>89.088181198196352</v>
      </c>
      <c r="AH5" s="87">
        <f t="shared" si="1"/>
        <v>89.949078735193694</v>
      </c>
      <c r="AI5" s="87">
        <f t="shared" si="1"/>
        <v>90.819236725312379</v>
      </c>
      <c r="AJ5" s="87">
        <f t="shared" si="1"/>
        <v>91.728750823491708</v>
      </c>
      <c r="AK5" s="87">
        <f t="shared" si="1"/>
        <v>92.66257584303122</v>
      </c>
      <c r="AL5" s="87">
        <f t="shared" si="1"/>
        <v>93.608108740212387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45.325524620795576</v>
      </c>
      <c r="N6" s="11">
        <v>49.365883477371689</v>
      </c>
      <c r="O6" s="11">
        <v>51.246144349348498</v>
      </c>
      <c r="P6" s="11">
        <v>51.726593095606873</v>
      </c>
      <c r="Q6" s="11">
        <v>50.647596632995338</v>
      </c>
      <c r="R6" s="11">
        <v>53.750611159059254</v>
      </c>
      <c r="S6" s="11">
        <v>55.28888933363379</v>
      </c>
      <c r="T6" s="11">
        <v>59.415558763322124</v>
      </c>
      <c r="U6" s="11">
        <v>59.822196257341133</v>
      </c>
      <c r="V6" s="11">
        <v>60.480603106819338</v>
      </c>
      <c r="W6" s="11">
        <v>61.774333745700353</v>
      </c>
      <c r="X6" s="11">
        <v>54.011304241545162</v>
      </c>
      <c r="Y6" s="11">
        <v>54.584967451071208</v>
      </c>
      <c r="Z6" s="11">
        <v>55.26716348218806</v>
      </c>
      <c r="AA6" s="11">
        <v>56.013880787916854</v>
      </c>
      <c r="AB6" s="11">
        <v>56.596484922765278</v>
      </c>
      <c r="AC6" s="11">
        <v>57.132703177159755</v>
      </c>
      <c r="AD6" s="11">
        <v>57.658773077055557</v>
      </c>
      <c r="AE6" s="11">
        <v>58.174990191621653</v>
      </c>
      <c r="AF6" s="11">
        <v>58.689651448122646</v>
      </c>
      <c r="AG6" s="11">
        <v>59.208830482930274</v>
      </c>
      <c r="AH6" s="11">
        <v>59.731679795492497</v>
      </c>
      <c r="AI6" s="11">
        <v>60.257290594742479</v>
      </c>
      <c r="AJ6" s="11">
        <v>60.802984430251826</v>
      </c>
      <c r="AK6" s="11">
        <v>61.376605516172987</v>
      </c>
      <c r="AL6" s="11">
        <v>61.948995572007597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20.648552127770873</v>
      </c>
      <c r="N7" s="11">
        <v>22.785536413905078</v>
      </c>
      <c r="O7" s="11">
        <v>25.126757527070506</v>
      </c>
      <c r="P7" s="11">
        <v>24.265732756751206</v>
      </c>
      <c r="Q7" s="11">
        <v>27.096368989609129</v>
      </c>
      <c r="R7" s="11">
        <v>26.392696401836986</v>
      </c>
      <c r="S7" s="11">
        <v>23.600352067780161</v>
      </c>
      <c r="T7" s="11">
        <v>26.269496250324675</v>
      </c>
      <c r="U7" s="11">
        <v>26.529434699471146</v>
      </c>
      <c r="V7" s="11">
        <v>26.725344952732275</v>
      </c>
      <c r="W7" s="11">
        <v>26.848534372813166</v>
      </c>
      <c r="X7" s="11">
        <v>26.455766290649109</v>
      </c>
      <c r="Y7" s="11">
        <v>26.838699085601711</v>
      </c>
      <c r="Z7" s="11">
        <v>27.261343314137449</v>
      </c>
      <c r="AA7" s="11">
        <v>27.738779014057897</v>
      </c>
      <c r="AB7" s="11">
        <v>28.12312178752931</v>
      </c>
      <c r="AC7" s="11">
        <v>28.486632615768286</v>
      </c>
      <c r="AD7" s="11">
        <v>28.83743368908889</v>
      </c>
      <c r="AE7" s="11">
        <v>29.190892756304166</v>
      </c>
      <c r="AF7" s="11">
        <v>29.534329804341347</v>
      </c>
      <c r="AG7" s="11">
        <v>29.879350715266074</v>
      </c>
      <c r="AH7" s="11">
        <v>30.217398939701205</v>
      </c>
      <c r="AI7" s="11">
        <v>30.561946130569897</v>
      </c>
      <c r="AJ7" s="11">
        <v>30.925766393239883</v>
      </c>
      <c r="AK7" s="11">
        <v>31.285970326858227</v>
      </c>
      <c r="AL7" s="11">
        <v>31.659113168204794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138.12156300131244</v>
      </c>
      <c r="N9" s="87">
        <f>SUM(N10:N13)</f>
        <v>135.62825084791109</v>
      </c>
      <c r="O9" s="87">
        <f t="shared" ref="O9:AL9" si="3">SUM(O10:O13)</f>
        <v>139.89970613172906</v>
      </c>
      <c r="P9" s="87">
        <f t="shared" si="3"/>
        <v>141.02618774558258</v>
      </c>
      <c r="Q9" s="87">
        <f t="shared" si="3"/>
        <v>145.32703845674112</v>
      </c>
      <c r="R9" s="87">
        <f t="shared" si="3"/>
        <v>142.64339838955144</v>
      </c>
      <c r="S9" s="87">
        <f t="shared" si="3"/>
        <v>145.8784009722863</v>
      </c>
      <c r="T9" s="87">
        <f t="shared" si="3"/>
        <v>150.30330696171626</v>
      </c>
      <c r="U9" s="87">
        <f t="shared" si="3"/>
        <v>154.8247851958256</v>
      </c>
      <c r="V9" s="87">
        <f t="shared" si="3"/>
        <v>160.7066345956685</v>
      </c>
      <c r="W9" s="87">
        <f t="shared" si="3"/>
        <v>166.98026543502951</v>
      </c>
      <c r="X9" s="87">
        <f t="shared" si="3"/>
        <v>171.60934846485085</v>
      </c>
      <c r="Y9" s="87">
        <f t="shared" si="3"/>
        <v>173.1838618983395</v>
      </c>
      <c r="Z9" s="87">
        <f t="shared" si="3"/>
        <v>175.41407521951646</v>
      </c>
      <c r="AA9" s="87">
        <f t="shared" si="3"/>
        <v>177.93171889627453</v>
      </c>
      <c r="AB9" s="87">
        <f t="shared" si="3"/>
        <v>180.07992312478561</v>
      </c>
      <c r="AC9" s="87">
        <f t="shared" si="3"/>
        <v>182.1882912901965</v>
      </c>
      <c r="AD9" s="87">
        <f t="shared" si="3"/>
        <v>184.31538971254807</v>
      </c>
      <c r="AE9" s="87">
        <f t="shared" si="3"/>
        <v>186.43047724297534</v>
      </c>
      <c r="AF9" s="87">
        <f t="shared" si="3"/>
        <v>188.4374830746919</v>
      </c>
      <c r="AG9" s="87">
        <f t="shared" si="3"/>
        <v>190.46186140487598</v>
      </c>
      <c r="AH9" s="87">
        <f t="shared" si="3"/>
        <v>192.5179811206047</v>
      </c>
      <c r="AI9" s="87">
        <f t="shared" si="3"/>
        <v>194.67850713558059</v>
      </c>
      <c r="AJ9" s="87">
        <f t="shared" si="3"/>
        <v>196.78984358864224</v>
      </c>
      <c r="AK9" s="87">
        <f t="shared" si="3"/>
        <v>198.9666703320444</v>
      </c>
      <c r="AL9" s="87">
        <f t="shared" si="3"/>
        <v>201.13166275616962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39.735692247059319</v>
      </c>
      <c r="N10" s="11">
        <v>37.359659728506863</v>
      </c>
      <c r="O10" s="11">
        <v>39.930118100440346</v>
      </c>
      <c r="P10" s="11">
        <v>39.099777067746054</v>
      </c>
      <c r="Q10" s="11">
        <v>42.333585329585233</v>
      </c>
      <c r="R10" s="11">
        <v>42.66356562283508</v>
      </c>
      <c r="S10" s="11">
        <v>42.827043484525824</v>
      </c>
      <c r="T10" s="11">
        <v>43.974677844360137</v>
      </c>
      <c r="U10" s="11">
        <v>45.062217618316147</v>
      </c>
      <c r="V10" s="11">
        <v>46.628472855671312</v>
      </c>
      <c r="W10" s="11">
        <v>48.586388825446406</v>
      </c>
      <c r="X10" s="11">
        <v>56.254132619308486</v>
      </c>
      <c r="Y10" s="11">
        <v>57.05242429082454</v>
      </c>
      <c r="Z10" s="11">
        <v>57.970480447183043</v>
      </c>
      <c r="AA10" s="11">
        <v>58.982016983079646</v>
      </c>
      <c r="AB10" s="11">
        <v>59.834567378439267</v>
      </c>
      <c r="AC10" s="11">
        <v>60.673262908597934</v>
      </c>
      <c r="AD10" s="11">
        <v>61.508968341558386</v>
      </c>
      <c r="AE10" s="11">
        <v>62.352094464728644</v>
      </c>
      <c r="AF10" s="11">
        <v>63.180739775917203</v>
      </c>
      <c r="AG10" s="11">
        <v>64.017096969440331</v>
      </c>
      <c r="AH10" s="11">
        <v>64.859521894518636</v>
      </c>
      <c r="AI10" s="11">
        <v>65.723472110708883</v>
      </c>
      <c r="AJ10" s="11">
        <v>66.576932908287588</v>
      </c>
      <c r="AK10" s="11">
        <v>67.483832949478838</v>
      </c>
      <c r="AL10" s="11">
        <v>68.373096709044319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24.802690385767075</v>
      </c>
      <c r="N11" s="11">
        <v>26.923647624191833</v>
      </c>
      <c r="O11" s="11">
        <v>27.697682058540483</v>
      </c>
      <c r="P11" s="11">
        <v>28.8027370056476</v>
      </c>
      <c r="Q11" s="11">
        <v>29.522753855090421</v>
      </c>
      <c r="R11" s="11">
        <v>28.347986203383591</v>
      </c>
      <c r="S11" s="11">
        <v>29.381912457011193</v>
      </c>
      <c r="T11" s="11">
        <v>31.998278252290717</v>
      </c>
      <c r="U11" s="11">
        <v>31.453696261787819</v>
      </c>
      <c r="V11" s="11">
        <v>33.220183794367806</v>
      </c>
      <c r="W11" s="11">
        <v>32.26847871908187</v>
      </c>
      <c r="X11" s="11">
        <v>30.993933218345457</v>
      </c>
      <c r="Y11" s="11">
        <v>31.225390658933879</v>
      </c>
      <c r="Z11" s="11">
        <v>31.571529652842653</v>
      </c>
      <c r="AA11" s="11">
        <v>31.94689823839699</v>
      </c>
      <c r="AB11" s="11">
        <v>32.274841950000692</v>
      </c>
      <c r="AC11" s="11">
        <v>32.600160392911555</v>
      </c>
      <c r="AD11" s="11">
        <v>32.944697123846325</v>
      </c>
      <c r="AE11" s="11">
        <v>33.297719286451816</v>
      </c>
      <c r="AF11" s="11">
        <v>33.594365818438085</v>
      </c>
      <c r="AG11" s="11">
        <v>33.905334560979227</v>
      </c>
      <c r="AH11" s="11">
        <v>34.206543679235565</v>
      </c>
      <c r="AI11" s="11">
        <v>34.517175571164891</v>
      </c>
      <c r="AJ11" s="11">
        <v>34.837359254297375</v>
      </c>
      <c r="AK11" s="11">
        <v>35.156722629323177</v>
      </c>
      <c r="AL11" s="11">
        <v>35.468590438580172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30.266428770202619</v>
      </c>
      <c r="N12" s="11">
        <v>30.844979178309451</v>
      </c>
      <c r="O12" s="11">
        <v>30.691792076266648</v>
      </c>
      <c r="P12" s="11">
        <v>31.708887413133365</v>
      </c>
      <c r="Q12" s="11">
        <v>31.369074490980399</v>
      </c>
      <c r="R12" s="11">
        <v>30.918373527944688</v>
      </c>
      <c r="S12" s="11">
        <v>31.623481692670133</v>
      </c>
      <c r="T12" s="11">
        <v>30.714854781425441</v>
      </c>
      <c r="U12" s="11">
        <v>32.754976044497056</v>
      </c>
      <c r="V12" s="11">
        <v>34.25701858368101</v>
      </c>
      <c r="W12" s="11">
        <v>35.686573711639575</v>
      </c>
      <c r="X12" s="11">
        <v>33.771269669775577</v>
      </c>
      <c r="Y12" s="11">
        <v>33.74663975987805</v>
      </c>
      <c r="Z12" s="11">
        <v>33.991815069558939</v>
      </c>
      <c r="AA12" s="11">
        <v>34.311104887768337</v>
      </c>
      <c r="AB12" s="11">
        <v>34.597670615997053</v>
      </c>
      <c r="AC12" s="11">
        <v>34.866594212520525</v>
      </c>
      <c r="AD12" s="11">
        <v>35.14464839204043</v>
      </c>
      <c r="AE12" s="11">
        <v>35.40011401520097</v>
      </c>
      <c r="AF12" s="11">
        <v>35.626021657958731</v>
      </c>
      <c r="AG12" s="11">
        <v>35.860808557370959</v>
      </c>
      <c r="AH12" s="11">
        <v>36.106363636773196</v>
      </c>
      <c r="AI12" s="11">
        <v>36.360084551135429</v>
      </c>
      <c r="AJ12" s="11">
        <v>36.616613967847243</v>
      </c>
      <c r="AK12" s="11">
        <v>36.871554426190208</v>
      </c>
      <c r="AL12" s="11">
        <v>37.128735882165884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43.31675159828341</v>
      </c>
      <c r="N13" s="11">
        <v>40.499964316902947</v>
      </c>
      <c r="O13" s="11">
        <v>41.580113896481578</v>
      </c>
      <c r="P13" s="11">
        <v>41.414786259055539</v>
      </c>
      <c r="Q13" s="11">
        <v>42.101624781085079</v>
      </c>
      <c r="R13" s="11">
        <v>40.713473035388098</v>
      </c>
      <c r="S13" s="11">
        <v>42.045963338079169</v>
      </c>
      <c r="T13" s="11">
        <v>43.615496083639975</v>
      </c>
      <c r="U13" s="11">
        <v>45.553895271224569</v>
      </c>
      <c r="V13" s="11">
        <v>46.600959361948377</v>
      </c>
      <c r="W13" s="11">
        <v>50.438824178861658</v>
      </c>
      <c r="X13" s="11">
        <v>50.590012957421344</v>
      </c>
      <c r="Y13" s="11">
        <v>51.159407188703035</v>
      </c>
      <c r="Z13" s="11">
        <v>51.880250049931846</v>
      </c>
      <c r="AA13" s="11">
        <v>52.691698787029544</v>
      </c>
      <c r="AB13" s="11">
        <v>53.372843180348589</v>
      </c>
      <c r="AC13" s="11">
        <v>54.048273776166475</v>
      </c>
      <c r="AD13" s="11">
        <v>54.717075855102927</v>
      </c>
      <c r="AE13" s="11">
        <v>55.380549476593934</v>
      </c>
      <c r="AF13" s="11">
        <v>56.036355822377857</v>
      </c>
      <c r="AG13" s="11">
        <v>56.678621317085451</v>
      </c>
      <c r="AH13" s="11">
        <v>57.345551910077305</v>
      </c>
      <c r="AI13" s="11">
        <v>58.077774902571377</v>
      </c>
      <c r="AJ13" s="11">
        <v>58.758937458210049</v>
      </c>
      <c r="AK13" s="11">
        <v>59.454560327052178</v>
      </c>
      <c r="AL13" s="11">
        <v>60.161239726379243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88.43251567670373</v>
      </c>
      <c r="N15" s="87">
        <f>SUM(N16:N20)</f>
        <v>88.847931428000408</v>
      </c>
      <c r="O15" s="87">
        <f t="shared" ref="O15:AL15" si="5">SUM(O16:O20)</f>
        <v>94.38400379672467</v>
      </c>
      <c r="P15" s="87">
        <f t="shared" si="5"/>
        <v>91.102239767258737</v>
      </c>
      <c r="Q15" s="87">
        <f t="shared" si="5"/>
        <v>95.634461302674424</v>
      </c>
      <c r="R15" s="87">
        <f t="shared" si="5"/>
        <v>94.774865383896866</v>
      </c>
      <c r="S15" s="87">
        <f t="shared" si="5"/>
        <v>97.471553673522038</v>
      </c>
      <c r="T15" s="87">
        <f t="shared" si="5"/>
        <v>100.31787580712576</v>
      </c>
      <c r="U15" s="87">
        <f t="shared" si="5"/>
        <v>101.07316180697842</v>
      </c>
      <c r="V15" s="87">
        <f t="shared" si="5"/>
        <v>99.759196791298777</v>
      </c>
      <c r="W15" s="87">
        <f t="shared" si="5"/>
        <v>106.26216395686585</v>
      </c>
      <c r="X15" s="87">
        <f t="shared" si="5"/>
        <v>106.67309878651059</v>
      </c>
      <c r="Y15" s="87">
        <f t="shared" si="5"/>
        <v>107.5120390243659</v>
      </c>
      <c r="Z15" s="87">
        <f t="shared" si="5"/>
        <v>108.70257730117549</v>
      </c>
      <c r="AA15" s="87">
        <f t="shared" si="5"/>
        <v>110.13501140194114</v>
      </c>
      <c r="AB15" s="87">
        <f t="shared" si="5"/>
        <v>111.30490322656591</v>
      </c>
      <c r="AC15" s="87">
        <f t="shared" si="5"/>
        <v>112.41589564540179</v>
      </c>
      <c r="AD15" s="87">
        <f t="shared" si="5"/>
        <v>113.5006633523367</v>
      </c>
      <c r="AE15" s="87">
        <f t="shared" si="5"/>
        <v>114.5373645762141</v>
      </c>
      <c r="AF15" s="87">
        <f t="shared" si="5"/>
        <v>115.58212373534556</v>
      </c>
      <c r="AG15" s="87">
        <f t="shared" si="5"/>
        <v>116.65391394103796</v>
      </c>
      <c r="AH15" s="87">
        <f t="shared" si="5"/>
        <v>117.83603786788498</v>
      </c>
      <c r="AI15" s="87">
        <f t="shared" si="5"/>
        <v>119.04223079118913</v>
      </c>
      <c r="AJ15" s="87">
        <f t="shared" si="5"/>
        <v>120.24111641516217</v>
      </c>
      <c r="AK15" s="87">
        <f t="shared" si="5"/>
        <v>121.47211124631085</v>
      </c>
      <c r="AL15" s="87">
        <f t="shared" si="5"/>
        <v>122.72298226126119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13.084495145221977</v>
      </c>
      <c r="N16" s="11">
        <v>12.560457341319827</v>
      </c>
      <c r="O16" s="11">
        <v>13.456418900878672</v>
      </c>
      <c r="P16" s="11">
        <v>13.183512769541082</v>
      </c>
      <c r="Q16" s="11">
        <v>12.609650800118777</v>
      </c>
      <c r="R16" s="11">
        <v>12.406178691914709</v>
      </c>
      <c r="S16" s="11">
        <v>12.649969668316654</v>
      </c>
      <c r="T16" s="11">
        <v>14.596507330809935</v>
      </c>
      <c r="U16" s="11">
        <v>14.600596702622456</v>
      </c>
      <c r="V16" s="11">
        <v>14.155734308289722</v>
      </c>
      <c r="W16" s="11">
        <v>15.425944574613901</v>
      </c>
      <c r="X16" s="11">
        <v>14.00306040517388</v>
      </c>
      <c r="Y16" s="11">
        <v>14.144400901171876</v>
      </c>
      <c r="Z16" s="11">
        <v>14.308785024022535</v>
      </c>
      <c r="AA16" s="11">
        <v>14.487028265107952</v>
      </c>
      <c r="AB16" s="11">
        <v>14.624304305411288</v>
      </c>
      <c r="AC16" s="11">
        <v>14.753745167529416</v>
      </c>
      <c r="AD16" s="11">
        <v>14.880352692275933</v>
      </c>
      <c r="AE16" s="11">
        <v>14.99800915466227</v>
      </c>
      <c r="AF16" s="11">
        <v>15.110078958616395</v>
      </c>
      <c r="AG16" s="11">
        <v>15.249670260797846</v>
      </c>
      <c r="AH16" s="11">
        <v>15.38606761422866</v>
      </c>
      <c r="AI16" s="11">
        <v>15.531361088027237</v>
      </c>
      <c r="AJ16" s="11">
        <v>15.679965619851384</v>
      </c>
      <c r="AK16" s="11">
        <v>15.827140062777406</v>
      </c>
      <c r="AL16" s="11">
        <v>15.970931864640916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9.3295696975719924</v>
      </c>
      <c r="N17" s="11">
        <v>12.078719629675534</v>
      </c>
      <c r="O17" s="11">
        <v>12.041482389884822</v>
      </c>
      <c r="P17" s="11">
        <v>12.030377284772767</v>
      </c>
      <c r="Q17" s="11">
        <v>12.131599481198288</v>
      </c>
      <c r="R17" s="11">
        <v>12.117417201787887</v>
      </c>
      <c r="S17" s="11">
        <v>12.629074093332704</v>
      </c>
      <c r="T17" s="11">
        <v>12.665941397401033</v>
      </c>
      <c r="U17" s="11">
        <v>13.56259448013747</v>
      </c>
      <c r="V17" s="11">
        <v>13.960427649955504</v>
      </c>
      <c r="W17" s="11">
        <v>14.021910641117689</v>
      </c>
      <c r="X17" s="11">
        <v>20.497528756825044</v>
      </c>
      <c r="Y17" s="11">
        <v>20.85025296242577</v>
      </c>
      <c r="Z17" s="11">
        <v>21.281852280901209</v>
      </c>
      <c r="AA17" s="11">
        <v>21.743822040926631</v>
      </c>
      <c r="AB17" s="11">
        <v>22.180927105467486</v>
      </c>
      <c r="AC17" s="11">
        <v>22.614746011882314</v>
      </c>
      <c r="AD17" s="11">
        <v>23.059822352781207</v>
      </c>
      <c r="AE17" s="11">
        <v>23.476855514605926</v>
      </c>
      <c r="AF17" s="11">
        <v>23.903884423530364</v>
      </c>
      <c r="AG17" s="11">
        <v>24.335712105413798</v>
      </c>
      <c r="AH17" s="11">
        <v>24.817387175006147</v>
      </c>
      <c r="AI17" s="11">
        <v>25.271254274754146</v>
      </c>
      <c r="AJ17" s="11">
        <v>25.726387740208228</v>
      </c>
      <c r="AK17" s="11">
        <v>26.193853542875196</v>
      </c>
      <c r="AL17" s="11">
        <v>26.681421733935881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8.8385595940892934</v>
      </c>
      <c r="N18" s="11">
        <v>9.7656742960885801</v>
      </c>
      <c r="O18" s="11">
        <v>9.5897714835088514</v>
      </c>
      <c r="P18" s="11">
        <v>8.7966538854348748</v>
      </c>
      <c r="Q18" s="11">
        <v>9.0550297021836244</v>
      </c>
      <c r="R18" s="11">
        <v>9.249982337496709</v>
      </c>
      <c r="S18" s="11">
        <v>9.6182837812504065</v>
      </c>
      <c r="T18" s="11">
        <v>9.3769287478552368</v>
      </c>
      <c r="U18" s="11">
        <v>9.4022142641983368</v>
      </c>
      <c r="V18" s="11">
        <v>9.3776839291994776</v>
      </c>
      <c r="W18" s="11">
        <v>10.09282150782068</v>
      </c>
      <c r="X18" s="11">
        <v>8.4905622831184413</v>
      </c>
      <c r="Y18" s="11">
        <v>8.6061619783528212</v>
      </c>
      <c r="Z18" s="11">
        <v>8.7203848224598079</v>
      </c>
      <c r="AA18" s="11">
        <v>8.8556118595730915</v>
      </c>
      <c r="AB18" s="11">
        <v>8.9445470701776699</v>
      </c>
      <c r="AC18" s="11">
        <v>9.0330981377220478</v>
      </c>
      <c r="AD18" s="11">
        <v>9.1182692873526854</v>
      </c>
      <c r="AE18" s="11">
        <v>9.202160092419998</v>
      </c>
      <c r="AF18" s="11">
        <v>9.2968004694882964</v>
      </c>
      <c r="AG18" s="11">
        <v>9.3897643852508121</v>
      </c>
      <c r="AH18" s="11">
        <v>9.5041305031324121</v>
      </c>
      <c r="AI18" s="11">
        <v>9.6142689593784709</v>
      </c>
      <c r="AJ18" s="11">
        <v>9.7405813208913052</v>
      </c>
      <c r="AK18" s="11">
        <v>9.8490689576929302</v>
      </c>
      <c r="AL18" s="11">
        <v>9.9786764571595175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11.277224516453211</v>
      </c>
      <c r="N19" s="11">
        <v>12.285974859051944</v>
      </c>
      <c r="O19" s="11">
        <v>14.836703840026845</v>
      </c>
      <c r="P19" s="11">
        <v>12.794111831050074</v>
      </c>
      <c r="Q19" s="11">
        <v>15.454327582101145</v>
      </c>
      <c r="R19" s="11">
        <v>14.819369640176966</v>
      </c>
      <c r="S19" s="11">
        <v>16.790000206565875</v>
      </c>
      <c r="T19" s="11">
        <v>15.746834013670389</v>
      </c>
      <c r="U19" s="11">
        <v>15.229528401995832</v>
      </c>
      <c r="V19" s="11">
        <v>14.161565903825032</v>
      </c>
      <c r="W19" s="11">
        <v>17.292090237437854</v>
      </c>
      <c r="X19" s="11">
        <v>14.956223582005359</v>
      </c>
      <c r="Y19" s="11">
        <v>14.788873452971897</v>
      </c>
      <c r="Z19" s="11">
        <v>14.816425752225415</v>
      </c>
      <c r="AA19" s="11">
        <v>14.964642944216758</v>
      </c>
      <c r="AB19" s="11">
        <v>15.091827595468498</v>
      </c>
      <c r="AC19" s="11">
        <v>15.20029992577898</v>
      </c>
      <c r="AD19" s="11">
        <v>15.307441475488416</v>
      </c>
      <c r="AE19" s="11">
        <v>15.413264478159615</v>
      </c>
      <c r="AF19" s="11">
        <v>15.519392418381495</v>
      </c>
      <c r="AG19" s="11">
        <v>15.632600966884501</v>
      </c>
      <c r="AH19" s="11">
        <v>15.778951505351543</v>
      </c>
      <c r="AI19" s="11">
        <v>15.929306769599879</v>
      </c>
      <c r="AJ19" s="11">
        <v>16.047247052922344</v>
      </c>
      <c r="AK19" s="11">
        <v>16.186880113542085</v>
      </c>
      <c r="AL19" s="11">
        <v>16.306237262241776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45.902666723367247</v>
      </c>
      <c r="N20" s="11">
        <v>42.157105301864526</v>
      </c>
      <c r="O20" s="11">
        <v>44.459627182425486</v>
      </c>
      <c r="P20" s="11">
        <v>44.297583996459927</v>
      </c>
      <c r="Q20" s="11">
        <v>46.383853737072599</v>
      </c>
      <c r="R20" s="11">
        <v>46.181917512520592</v>
      </c>
      <c r="S20" s="11">
        <v>45.784225924056393</v>
      </c>
      <c r="T20" s="11">
        <v>47.931664317389163</v>
      </c>
      <c r="U20" s="11">
        <v>48.278227958024324</v>
      </c>
      <c r="V20" s="11">
        <v>48.103785000029035</v>
      </c>
      <c r="W20" s="11">
        <v>49.429396995875727</v>
      </c>
      <c r="X20" s="11">
        <v>48.725723759387868</v>
      </c>
      <c r="Y20" s="11">
        <v>49.122349729443535</v>
      </c>
      <c r="Z20" s="11">
        <v>49.575129421566537</v>
      </c>
      <c r="AA20" s="11">
        <v>50.083906292116723</v>
      </c>
      <c r="AB20" s="11">
        <v>50.463297150040972</v>
      </c>
      <c r="AC20" s="11">
        <v>50.814006402489028</v>
      </c>
      <c r="AD20" s="11">
        <v>51.134777544438464</v>
      </c>
      <c r="AE20" s="11">
        <v>51.447075336366282</v>
      </c>
      <c r="AF20" s="11">
        <v>51.75196746532901</v>
      </c>
      <c r="AG20" s="11">
        <v>52.046166222690999</v>
      </c>
      <c r="AH20" s="11">
        <v>52.349501070166227</v>
      </c>
      <c r="AI20" s="11">
        <v>52.696039699429399</v>
      </c>
      <c r="AJ20" s="11">
        <v>53.046934681288896</v>
      </c>
      <c r="AK20" s="11">
        <v>53.415168569423237</v>
      </c>
      <c r="AL20" s="11">
        <v>53.785714943283118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90.792970446022977</v>
      </c>
      <c r="N22" s="87">
        <f>SUM(N23:N24)</f>
        <v>85.741792950228913</v>
      </c>
      <c r="O22" s="87">
        <f t="shared" ref="O22:AL22" si="7">SUM(O23:O24)</f>
        <v>87.055958926044198</v>
      </c>
      <c r="P22" s="87">
        <f t="shared" si="7"/>
        <v>84.102902477873457</v>
      </c>
      <c r="Q22" s="87">
        <f t="shared" si="7"/>
        <v>87.435264076134274</v>
      </c>
      <c r="R22" s="87">
        <f t="shared" si="7"/>
        <v>87.991179995245801</v>
      </c>
      <c r="S22" s="87">
        <f t="shared" si="7"/>
        <v>83.425312252907418</v>
      </c>
      <c r="T22" s="87">
        <f t="shared" si="7"/>
        <v>86.377358869845423</v>
      </c>
      <c r="U22" s="87">
        <f t="shared" si="7"/>
        <v>87.0540313015305</v>
      </c>
      <c r="V22" s="87">
        <f t="shared" si="7"/>
        <v>83.312016203110701</v>
      </c>
      <c r="W22" s="87">
        <f t="shared" si="7"/>
        <v>83.783567829702747</v>
      </c>
      <c r="X22" s="87">
        <f t="shared" si="7"/>
        <v>86.116774183018876</v>
      </c>
      <c r="Y22" s="87">
        <f t="shared" si="7"/>
        <v>85.937365586436641</v>
      </c>
      <c r="Z22" s="87">
        <f t="shared" si="7"/>
        <v>85.769374925013025</v>
      </c>
      <c r="AA22" s="87">
        <f t="shared" si="7"/>
        <v>85.661827470430268</v>
      </c>
      <c r="AB22" s="87">
        <f t="shared" si="7"/>
        <v>85.221973764033237</v>
      </c>
      <c r="AC22" s="87">
        <f t="shared" si="7"/>
        <v>84.58865302924093</v>
      </c>
      <c r="AD22" s="87">
        <f t="shared" si="7"/>
        <v>83.834162518457433</v>
      </c>
      <c r="AE22" s="87">
        <f t="shared" si="7"/>
        <v>83.254994390300126</v>
      </c>
      <c r="AF22" s="87">
        <f t="shared" si="7"/>
        <v>82.679858553909654</v>
      </c>
      <c r="AG22" s="87">
        <f t="shared" si="7"/>
        <v>82.187717897539954</v>
      </c>
      <c r="AH22" s="87">
        <f t="shared" si="7"/>
        <v>81.549587375076413</v>
      </c>
      <c r="AI22" s="87">
        <f t="shared" si="7"/>
        <v>80.685878414727668</v>
      </c>
      <c r="AJ22" s="87">
        <f t="shared" si="7"/>
        <v>79.873452486028327</v>
      </c>
      <c r="AK22" s="87">
        <f t="shared" si="7"/>
        <v>78.97444645110788</v>
      </c>
      <c r="AL22" s="87">
        <f t="shared" si="7"/>
        <v>78.067523031531493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67.715477011001838</v>
      </c>
      <c r="N23" s="11">
        <v>65.53385895233167</v>
      </c>
      <c r="O23" s="11">
        <v>67.003628017307108</v>
      </c>
      <c r="P23" s="11">
        <v>63.730083000808655</v>
      </c>
      <c r="Q23" s="11">
        <v>66.523365175906036</v>
      </c>
      <c r="R23" s="11">
        <v>68.589257602043872</v>
      </c>
      <c r="S23" s="11">
        <v>65.122289291551738</v>
      </c>
      <c r="T23" s="11">
        <v>67.661951719483113</v>
      </c>
      <c r="U23" s="11">
        <v>67.418824400063727</v>
      </c>
      <c r="V23" s="11">
        <v>65.53998612569319</v>
      </c>
      <c r="W23" s="11">
        <v>66.688446091991509</v>
      </c>
      <c r="X23" s="11">
        <v>68.955048106877882</v>
      </c>
      <c r="Y23" s="11">
        <v>69.051152225238866</v>
      </c>
      <c r="Z23" s="11">
        <v>69.184458731626364</v>
      </c>
      <c r="AA23" s="11">
        <v>69.392967673495974</v>
      </c>
      <c r="AB23" s="11">
        <v>69.360499116925496</v>
      </c>
      <c r="AC23" s="11">
        <v>69.234344110341738</v>
      </c>
      <c r="AD23" s="11">
        <v>69.041725067879653</v>
      </c>
      <c r="AE23" s="11">
        <v>68.820541439529009</v>
      </c>
      <c r="AF23" s="11">
        <v>68.589775097764772</v>
      </c>
      <c r="AG23" s="11">
        <v>68.387451528895454</v>
      </c>
      <c r="AH23" s="11">
        <v>68.147681956635154</v>
      </c>
      <c r="AI23" s="11">
        <v>67.868142130616889</v>
      </c>
      <c r="AJ23" s="11">
        <v>67.590457347941907</v>
      </c>
      <c r="AK23" s="11">
        <v>67.27075612419668</v>
      </c>
      <c r="AL23" s="11">
        <v>66.902944290042711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23.077493435021143</v>
      </c>
      <c r="N24" s="11">
        <v>20.207933997897246</v>
      </c>
      <c r="O24" s="11">
        <v>20.052330908737087</v>
      </c>
      <c r="P24" s="11">
        <v>20.372819477064798</v>
      </c>
      <c r="Q24" s="11">
        <v>20.911898900228238</v>
      </c>
      <c r="R24" s="11">
        <v>19.401922393201925</v>
      </c>
      <c r="S24" s="11">
        <v>18.30302296135568</v>
      </c>
      <c r="T24" s="11">
        <v>18.715407150362314</v>
      </c>
      <c r="U24" s="11">
        <v>19.635206901466773</v>
      </c>
      <c r="V24" s="11">
        <v>17.772030077417512</v>
      </c>
      <c r="W24" s="11">
        <v>17.095121737711242</v>
      </c>
      <c r="X24" s="11">
        <v>17.161726076140994</v>
      </c>
      <c r="Y24" s="11">
        <v>16.886213361197768</v>
      </c>
      <c r="Z24" s="11">
        <v>16.584916193386661</v>
      </c>
      <c r="AA24" s="11">
        <v>16.268859796934301</v>
      </c>
      <c r="AB24" s="11">
        <v>15.861474647107746</v>
      </c>
      <c r="AC24" s="11">
        <v>15.354308918899196</v>
      </c>
      <c r="AD24" s="11">
        <v>14.792437450577779</v>
      </c>
      <c r="AE24" s="11">
        <v>14.434452950771112</v>
      </c>
      <c r="AF24" s="11">
        <v>14.090083456144878</v>
      </c>
      <c r="AG24" s="11">
        <v>13.800266368644504</v>
      </c>
      <c r="AH24" s="11">
        <v>13.401905418441265</v>
      </c>
      <c r="AI24" s="11">
        <v>12.817736284110776</v>
      </c>
      <c r="AJ24" s="11">
        <v>12.282995138086418</v>
      </c>
      <c r="AK24" s="11">
        <v>11.703690326911202</v>
      </c>
      <c r="AL24" s="11">
        <v>11.164578741488784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85.583182024617727</v>
      </c>
      <c r="N26" s="87">
        <f>SUM(N27:N30)</f>
        <v>81.978517026844202</v>
      </c>
      <c r="O26" s="87">
        <f t="shared" ref="O26:AL26" si="9">SUM(O27:O30)</f>
        <v>82.823395657067906</v>
      </c>
      <c r="P26" s="87">
        <f t="shared" si="9"/>
        <v>80.406785645977237</v>
      </c>
      <c r="Q26" s="87">
        <f t="shared" si="9"/>
        <v>86.691148900749369</v>
      </c>
      <c r="R26" s="87">
        <f>SUM(R27:R30)</f>
        <v>89.703241815801547</v>
      </c>
      <c r="S26" s="87">
        <f t="shared" si="9"/>
        <v>84.580030387554103</v>
      </c>
      <c r="T26" s="87">
        <f t="shared" si="9"/>
        <v>83.294390465449226</v>
      </c>
      <c r="U26" s="87">
        <f t="shared" si="9"/>
        <v>80.688413295942453</v>
      </c>
      <c r="V26" s="87">
        <f t="shared" si="9"/>
        <v>80.371978305589934</v>
      </c>
      <c r="W26" s="87">
        <f t="shared" si="9"/>
        <v>69.030927760119482</v>
      </c>
      <c r="X26" s="87">
        <f t="shared" si="9"/>
        <v>70.470929969459874</v>
      </c>
      <c r="Y26" s="87">
        <f t="shared" si="9"/>
        <v>70.49085782026809</v>
      </c>
      <c r="Z26" s="87">
        <f t="shared" si="9"/>
        <v>70.664489663741236</v>
      </c>
      <c r="AA26" s="87">
        <f t="shared" si="9"/>
        <v>70.854002754365652</v>
      </c>
      <c r="AB26" s="87">
        <f t="shared" si="9"/>
        <v>70.756417794944156</v>
      </c>
      <c r="AC26" s="87">
        <f t="shared" si="9"/>
        <v>70.551139282970439</v>
      </c>
      <c r="AD26" s="87">
        <f t="shared" si="9"/>
        <v>70.322144049109966</v>
      </c>
      <c r="AE26" s="87">
        <f t="shared" si="9"/>
        <v>70.107221697476803</v>
      </c>
      <c r="AF26" s="87">
        <f t="shared" si="9"/>
        <v>69.936704969919958</v>
      </c>
      <c r="AG26" s="87">
        <f t="shared" si="9"/>
        <v>69.778574771965225</v>
      </c>
      <c r="AH26" s="87">
        <f t="shared" si="9"/>
        <v>69.61880522425011</v>
      </c>
      <c r="AI26" s="87">
        <f t="shared" si="9"/>
        <v>69.471683756775519</v>
      </c>
      <c r="AJ26" s="87">
        <f t="shared" si="9"/>
        <v>69.340181921930224</v>
      </c>
      <c r="AK26" s="87">
        <f t="shared" si="9"/>
        <v>69.19013144912013</v>
      </c>
      <c r="AL26" s="87">
        <f t="shared" si="9"/>
        <v>69.020961271771071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13.363815616493104</v>
      </c>
      <c r="N27" s="11">
        <v>11.179817940272924</v>
      </c>
      <c r="O27" s="11">
        <v>13.437557418838827</v>
      </c>
      <c r="P27" s="11">
        <v>11.227468325305901</v>
      </c>
      <c r="Q27" s="11">
        <v>13.968342926881382</v>
      </c>
      <c r="R27" s="11">
        <v>14.462349259875163</v>
      </c>
      <c r="S27" s="11">
        <v>14.457510519780294</v>
      </c>
      <c r="T27" s="11">
        <v>11.037234515989796</v>
      </c>
      <c r="U27" s="11">
        <v>11.572312198418002</v>
      </c>
      <c r="V27" s="11">
        <v>14.454182878567803</v>
      </c>
      <c r="W27" s="11">
        <v>8.4312586598213173</v>
      </c>
      <c r="X27" s="11">
        <v>7.8846373183684344</v>
      </c>
      <c r="Y27" s="11">
        <v>8.0121145403188478</v>
      </c>
      <c r="Z27" s="11">
        <v>8.1612196324058335</v>
      </c>
      <c r="AA27" s="11">
        <v>8.339528612450767</v>
      </c>
      <c r="AB27" s="11">
        <v>8.4616074443644482</v>
      </c>
      <c r="AC27" s="11">
        <v>8.573092369262028</v>
      </c>
      <c r="AD27" s="11">
        <v>8.6756351221785142</v>
      </c>
      <c r="AE27" s="11">
        <v>8.7781841050884815</v>
      </c>
      <c r="AF27" s="11">
        <v>8.8764367897941998</v>
      </c>
      <c r="AG27" s="11">
        <v>8.9797130990629075</v>
      </c>
      <c r="AH27" s="11">
        <v>9.0863284975051535</v>
      </c>
      <c r="AI27" s="11">
        <v>9.1948185059890761</v>
      </c>
      <c r="AJ27" s="11">
        <v>9.3014773856911521</v>
      </c>
      <c r="AK27" s="11">
        <v>9.4061573443811888</v>
      </c>
      <c r="AL27" s="11">
        <v>9.5235913155864829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26.800837071613024</v>
      </c>
      <c r="N28" s="11">
        <v>27.734437205935883</v>
      </c>
      <c r="O28" s="11">
        <v>27.285977213453833</v>
      </c>
      <c r="P28" s="11">
        <v>26.853652812897462</v>
      </c>
      <c r="Q28" s="11">
        <v>29.049809329783194</v>
      </c>
      <c r="R28" s="11">
        <v>30.3499569999728</v>
      </c>
      <c r="S28" s="11">
        <v>29.290091309941729</v>
      </c>
      <c r="T28" s="11">
        <v>27.96279415631458</v>
      </c>
      <c r="U28" s="11">
        <v>28.35846372912059</v>
      </c>
      <c r="V28" s="11">
        <v>28.364462153759945</v>
      </c>
      <c r="W28" s="11">
        <v>24.612765483908664</v>
      </c>
      <c r="X28" s="11">
        <v>25.013946573081061</v>
      </c>
      <c r="Y28" s="11">
        <v>25.005324822425067</v>
      </c>
      <c r="Z28" s="11">
        <v>25.008149236682399</v>
      </c>
      <c r="AA28" s="11">
        <v>25.024303886617048</v>
      </c>
      <c r="AB28" s="11">
        <v>24.949794298040096</v>
      </c>
      <c r="AC28" s="11">
        <v>24.855562878606538</v>
      </c>
      <c r="AD28" s="11">
        <v>24.761588718413702</v>
      </c>
      <c r="AE28" s="11">
        <v>24.663802319670502</v>
      </c>
      <c r="AF28" s="11">
        <v>24.554488958547207</v>
      </c>
      <c r="AG28" s="11">
        <v>24.444181491506122</v>
      </c>
      <c r="AH28" s="11">
        <v>24.337442310564619</v>
      </c>
      <c r="AI28" s="11">
        <v>24.239308215922204</v>
      </c>
      <c r="AJ28" s="11">
        <v>24.130361834151323</v>
      </c>
      <c r="AK28" s="11">
        <v>24.017632102499608</v>
      </c>
      <c r="AL28" s="11">
        <v>23.901556369635262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27.888802652412608</v>
      </c>
      <c r="N29" s="11">
        <v>25.879082630657624</v>
      </c>
      <c r="O29" s="11">
        <v>22.852573531715652</v>
      </c>
      <c r="P29" s="11">
        <v>23.311247576570839</v>
      </c>
      <c r="Q29" s="11">
        <v>23.150558052559145</v>
      </c>
      <c r="R29" s="11">
        <v>24.584987880672053</v>
      </c>
      <c r="S29" s="11">
        <v>20.860277062314104</v>
      </c>
      <c r="T29" s="11">
        <v>23.514550461746602</v>
      </c>
      <c r="U29" s="11">
        <v>22.028392961436715</v>
      </c>
      <c r="V29" s="11">
        <v>20.296231427920073</v>
      </c>
      <c r="W29" s="11">
        <v>19.410769590952587</v>
      </c>
      <c r="X29" s="11">
        <v>20.172910869334491</v>
      </c>
      <c r="Y29" s="11">
        <v>19.958508995241832</v>
      </c>
      <c r="Z29" s="11">
        <v>19.867746366079519</v>
      </c>
      <c r="AA29" s="11">
        <v>19.746280786392688</v>
      </c>
      <c r="AB29" s="11">
        <v>19.525251545374381</v>
      </c>
      <c r="AC29" s="11">
        <v>19.287268472672579</v>
      </c>
      <c r="AD29" s="11">
        <v>19.056096532762698</v>
      </c>
      <c r="AE29" s="11">
        <v>18.828901830540769</v>
      </c>
      <c r="AF29" s="11">
        <v>18.613902783300208</v>
      </c>
      <c r="AG29" s="11">
        <v>18.401973934008947</v>
      </c>
      <c r="AH29" s="11">
        <v>18.191142490483244</v>
      </c>
      <c r="AI29" s="11">
        <v>17.976876808608584</v>
      </c>
      <c r="AJ29" s="11">
        <v>17.758860321614975</v>
      </c>
      <c r="AK29" s="11">
        <v>17.533816984540127</v>
      </c>
      <c r="AL29" s="11">
        <v>17.310269477167427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17.529726684098993</v>
      </c>
      <c r="N30" s="11">
        <v>17.185179249977768</v>
      </c>
      <c r="O30" s="11">
        <v>19.247287493059584</v>
      </c>
      <c r="P30" s="11">
        <v>19.014416931203023</v>
      </c>
      <c r="Q30" s="11">
        <v>20.522438591525649</v>
      </c>
      <c r="R30" s="11">
        <v>20.305947675281526</v>
      </c>
      <c r="S30" s="11">
        <v>19.97215149551797</v>
      </c>
      <c r="T30" s="11">
        <v>20.77981133139825</v>
      </c>
      <c r="U30" s="11">
        <v>18.729244406967144</v>
      </c>
      <c r="V30" s="11">
        <v>17.25710184534211</v>
      </c>
      <c r="W30" s="11">
        <v>16.576134025436914</v>
      </c>
      <c r="X30" s="11">
        <v>17.399435208675886</v>
      </c>
      <c r="Y30" s="11">
        <v>17.514909462282347</v>
      </c>
      <c r="Z30" s="11">
        <v>17.627374428573493</v>
      </c>
      <c r="AA30" s="11">
        <v>17.743889468905156</v>
      </c>
      <c r="AB30" s="11">
        <v>17.819764507165228</v>
      </c>
      <c r="AC30" s="11">
        <v>17.835215562429291</v>
      </c>
      <c r="AD30" s="11">
        <v>17.828823675755043</v>
      </c>
      <c r="AE30" s="11">
        <v>17.836333442177054</v>
      </c>
      <c r="AF30" s="11">
        <v>17.891876438278338</v>
      </c>
      <c r="AG30" s="11">
        <v>17.952706247387251</v>
      </c>
      <c r="AH30" s="11">
        <v>18.00389192569709</v>
      </c>
      <c r="AI30" s="11">
        <v>18.060680226255652</v>
      </c>
      <c r="AJ30" s="11">
        <v>18.149482380472776</v>
      </c>
      <c r="AK30" s="11">
        <v>18.232525017699203</v>
      </c>
      <c r="AL30" s="11">
        <v>18.285544109381902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68.732953026210936</v>
      </c>
      <c r="N32" s="87">
        <f t="shared" si="10"/>
        <v>67.93137372950234</v>
      </c>
      <c r="O32" s="87">
        <f t="shared" si="10"/>
        <v>70.684914194563049</v>
      </c>
      <c r="P32" s="87">
        <f t="shared" si="10"/>
        <v>71.657787451634036</v>
      </c>
      <c r="Q32" s="87">
        <f t="shared" si="10"/>
        <v>74.532463984060783</v>
      </c>
      <c r="R32" s="87">
        <f t="shared" si="10"/>
        <v>75.260640335351354</v>
      </c>
      <c r="S32" s="87">
        <f t="shared" si="10"/>
        <v>78.465407139593921</v>
      </c>
      <c r="T32" s="87">
        <f t="shared" si="10"/>
        <v>78.016195987813916</v>
      </c>
      <c r="U32" s="87">
        <f t="shared" si="10"/>
        <v>76.321635451047371</v>
      </c>
      <c r="V32" s="87">
        <f t="shared" si="10"/>
        <v>79.267712090483315</v>
      </c>
      <c r="W32" s="87">
        <f t="shared" si="10"/>
        <v>76.868537563632245</v>
      </c>
      <c r="X32" s="87">
        <f t="shared" si="10"/>
        <v>75.932478278378582</v>
      </c>
      <c r="Y32" s="87">
        <f t="shared" si="10"/>
        <v>76.523537516135718</v>
      </c>
      <c r="Z32" s="87">
        <f t="shared" si="10"/>
        <v>77.253439371745856</v>
      </c>
      <c r="AA32" s="87">
        <f t="shared" si="10"/>
        <v>78.083877042725149</v>
      </c>
      <c r="AB32" s="87">
        <f t="shared" si="10"/>
        <v>78.78287869708565</v>
      </c>
      <c r="AC32" s="87">
        <f t="shared" si="10"/>
        <v>79.468451682372347</v>
      </c>
      <c r="AD32" s="87">
        <f t="shared" si="10"/>
        <v>80.142429040095848</v>
      </c>
      <c r="AE32" s="87">
        <f t="shared" ref="AE32" si="11">SUM(AE33:AE35)</f>
        <v>80.725895856364161</v>
      </c>
      <c r="AF32" s="87">
        <f t="shared" ref="AF32" si="12">SUM(AF33:AF35)</f>
        <v>81.33355298408388</v>
      </c>
      <c r="AG32" s="87">
        <f t="shared" ref="AG32" si="13">SUM(AG33:AG35)</f>
        <v>81.957998047395705</v>
      </c>
      <c r="AH32" s="87">
        <f t="shared" ref="AH32" si="14">SUM(AH33:AH35)</f>
        <v>82.591465165113263</v>
      </c>
      <c r="AI32" s="87">
        <f t="shared" ref="AI32" si="15">SUM(AI33:AI35)</f>
        <v>83.288984598902317</v>
      </c>
      <c r="AJ32" s="87">
        <f t="shared" ref="AJ32" si="16">SUM(AJ33:AJ35)</f>
        <v>84.001226541274761</v>
      </c>
      <c r="AK32" s="87">
        <f t="shared" ref="AK32" si="17">SUM(AK33:AK35)</f>
        <v>84.736319941726634</v>
      </c>
      <c r="AL32" s="87">
        <f t="shared" ref="AL32" si="18">SUM(AL33:AL35)</f>
        <v>85.518857965339336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50.973064143003576</v>
      </c>
      <c r="N33" s="11">
        <v>50.422361600133684</v>
      </c>
      <c r="O33" s="11">
        <v>51.949217673018822</v>
      </c>
      <c r="P33" s="11">
        <v>54.583025762875351</v>
      </c>
      <c r="Q33" s="11">
        <v>57.274425714686487</v>
      </c>
      <c r="R33" s="11">
        <v>57.585262299123023</v>
      </c>
      <c r="S33" s="11">
        <v>60.062601726057025</v>
      </c>
      <c r="T33" s="11">
        <v>59.731932136385318</v>
      </c>
      <c r="U33" s="11">
        <v>58.605845529880177</v>
      </c>
      <c r="V33" s="11">
        <v>60.922097086766648</v>
      </c>
      <c r="W33" s="11">
        <v>58.624701268433874</v>
      </c>
      <c r="X33" s="11">
        <v>58.891586082347708</v>
      </c>
      <c r="Y33" s="11">
        <v>59.387907091890582</v>
      </c>
      <c r="Z33" s="11">
        <v>60.042098672117554</v>
      </c>
      <c r="AA33" s="11">
        <v>60.783640804690549</v>
      </c>
      <c r="AB33" s="11">
        <v>61.445103699455053</v>
      </c>
      <c r="AC33" s="11">
        <v>62.104691094253241</v>
      </c>
      <c r="AD33" s="11">
        <v>62.760704589499511</v>
      </c>
      <c r="AE33" s="11">
        <v>63.332536647860692</v>
      </c>
      <c r="AF33" s="11">
        <v>63.92469316666682</v>
      </c>
      <c r="AG33" s="11">
        <v>64.533392246957391</v>
      </c>
      <c r="AH33" s="11">
        <v>65.149348916646389</v>
      </c>
      <c r="AI33" s="11">
        <v>65.83043825372647</v>
      </c>
      <c r="AJ33" s="11">
        <v>66.536343065971508</v>
      </c>
      <c r="AK33" s="11">
        <v>67.272012747910409</v>
      </c>
      <c r="AL33" s="11">
        <v>68.043505699373128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16.46010789368534</v>
      </c>
      <c r="N34" s="11">
        <v>16.551495416922737</v>
      </c>
      <c r="O34" s="11">
        <v>17.830888705425433</v>
      </c>
      <c r="P34" s="11">
        <v>16.250053619171897</v>
      </c>
      <c r="Q34" s="11">
        <v>16.298985305156929</v>
      </c>
      <c r="R34" s="11">
        <v>16.77269280396434</v>
      </c>
      <c r="S34" s="11">
        <v>17.646166838919548</v>
      </c>
      <c r="T34" s="11">
        <v>17.498041640789129</v>
      </c>
      <c r="U34" s="11">
        <v>16.880475781927828</v>
      </c>
      <c r="V34" s="11">
        <v>17.584003561457173</v>
      </c>
      <c r="W34" s="11">
        <v>17.311778511461338</v>
      </c>
      <c r="X34" s="11">
        <v>16.343720993388551</v>
      </c>
      <c r="Y34" s="11">
        <v>16.42794244717162</v>
      </c>
      <c r="Z34" s="11">
        <v>16.493646567681214</v>
      </c>
      <c r="AA34" s="11">
        <v>16.571241256893298</v>
      </c>
      <c r="AB34" s="11">
        <v>16.600725044372165</v>
      </c>
      <c r="AC34" s="11">
        <v>16.619780634555273</v>
      </c>
      <c r="AD34" s="11">
        <v>16.630996502487395</v>
      </c>
      <c r="AE34" s="11">
        <v>16.636512491733932</v>
      </c>
      <c r="AF34" s="11">
        <v>16.645051046151774</v>
      </c>
      <c r="AG34" s="11">
        <v>16.655375630701293</v>
      </c>
      <c r="AH34" s="11">
        <v>16.666689089701581</v>
      </c>
      <c r="AI34" s="11">
        <v>16.67752388355682</v>
      </c>
      <c r="AJ34" s="11">
        <v>16.676778789265136</v>
      </c>
      <c r="AK34" s="11">
        <v>16.670649395034729</v>
      </c>
      <c r="AL34" s="11">
        <v>16.674592911316481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1.299780989522016</v>
      </c>
      <c r="N35" s="11">
        <v>0.95751671244591718</v>
      </c>
      <c r="O35" s="11">
        <v>0.90480781611879191</v>
      </c>
      <c r="P35" s="11">
        <v>0.8247080695867901</v>
      </c>
      <c r="Q35" s="11">
        <v>0.95905296421736197</v>
      </c>
      <c r="R35" s="11">
        <v>0.90268523226398723</v>
      </c>
      <c r="S35" s="11">
        <v>0.75663857461735229</v>
      </c>
      <c r="T35" s="11">
        <v>0.78622221063946374</v>
      </c>
      <c r="U35" s="11">
        <v>0.83531413923935671</v>
      </c>
      <c r="V35" s="11">
        <v>0.76161144225949029</v>
      </c>
      <c r="W35" s="11">
        <v>0.93205778373703996</v>
      </c>
      <c r="X35" s="11">
        <v>0.69717120264232513</v>
      </c>
      <c r="Y35" s="11">
        <v>0.70768797707351883</v>
      </c>
      <c r="Z35" s="11">
        <v>0.7176941319470781</v>
      </c>
      <c r="AA35" s="11">
        <v>0.72899498114130257</v>
      </c>
      <c r="AB35" s="11">
        <v>0.73704995325844025</v>
      </c>
      <c r="AC35" s="11">
        <v>0.74397995356383184</v>
      </c>
      <c r="AD35" s="11">
        <v>0.75072794810894528</v>
      </c>
      <c r="AE35" s="11">
        <v>0.75684671676953608</v>
      </c>
      <c r="AF35" s="11">
        <v>0.76380877126529267</v>
      </c>
      <c r="AG35" s="11">
        <v>0.76923016973703018</v>
      </c>
      <c r="AH35" s="11">
        <v>0.77542715876529977</v>
      </c>
      <c r="AI35" s="11">
        <v>0.78102246161903011</v>
      </c>
      <c r="AJ35" s="11">
        <v>0.78810468603812067</v>
      </c>
      <c r="AK35" s="11">
        <v>0.79365779878149245</v>
      </c>
      <c r="AL35" s="11">
        <v>0.80075935464973091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64.813910547487154</v>
      </c>
      <c r="N37" s="87">
        <f t="shared" ref="N37:AL37" si="19">SUM(N38:N39)</f>
        <v>68.119120200317283</v>
      </c>
      <c r="O37" s="87">
        <f t="shared" si="19"/>
        <v>68.801648890361008</v>
      </c>
      <c r="P37" s="87">
        <f t="shared" si="19"/>
        <v>67.561732042314077</v>
      </c>
      <c r="Q37" s="87">
        <f t="shared" si="19"/>
        <v>67.345724239935137</v>
      </c>
      <c r="R37" s="87">
        <f t="shared" si="19"/>
        <v>68.435914204936736</v>
      </c>
      <c r="S37" s="87">
        <f t="shared" si="19"/>
        <v>65.869030965546742</v>
      </c>
      <c r="T37" s="87">
        <f t="shared" si="19"/>
        <v>64.649614842894721</v>
      </c>
      <c r="U37" s="87">
        <f t="shared" si="19"/>
        <v>66.837904541466244</v>
      </c>
      <c r="V37" s="87">
        <f t="shared" si="19"/>
        <v>61.092282527919338</v>
      </c>
      <c r="W37" s="87">
        <f t="shared" si="19"/>
        <v>60.638230554750422</v>
      </c>
      <c r="X37" s="87">
        <f t="shared" si="19"/>
        <v>60.734434398840563</v>
      </c>
      <c r="Y37" s="87">
        <f t="shared" si="19"/>
        <v>60.92042123766354</v>
      </c>
      <c r="Z37" s="87">
        <f t="shared" si="19"/>
        <v>61.143158461373247</v>
      </c>
      <c r="AA37" s="87">
        <f t="shared" si="19"/>
        <v>61.419659665812759</v>
      </c>
      <c r="AB37" s="87">
        <f t="shared" si="19"/>
        <v>61.527117494482965</v>
      </c>
      <c r="AC37" s="87">
        <f t="shared" si="19"/>
        <v>61.569368202114021</v>
      </c>
      <c r="AD37" s="87">
        <f t="shared" si="19"/>
        <v>61.558414338115355</v>
      </c>
      <c r="AE37" s="87">
        <f t="shared" si="19"/>
        <v>61.53760342970736</v>
      </c>
      <c r="AF37" s="87">
        <f t="shared" si="19"/>
        <v>61.520841581528884</v>
      </c>
      <c r="AG37" s="87">
        <f t="shared" si="19"/>
        <v>61.553190219022866</v>
      </c>
      <c r="AH37" s="87">
        <f t="shared" si="19"/>
        <v>61.514965959673589</v>
      </c>
      <c r="AI37" s="87">
        <f t="shared" si="19"/>
        <v>61.543868869720626</v>
      </c>
      <c r="AJ37" s="87">
        <f t="shared" si="19"/>
        <v>61.546389147043676</v>
      </c>
      <c r="AK37" s="87">
        <f t="shared" si="19"/>
        <v>61.537944943815489</v>
      </c>
      <c r="AL37" s="87">
        <f t="shared" si="19"/>
        <v>61.548632451816154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53.643481183581919</v>
      </c>
      <c r="N38" s="11">
        <v>57.449436289344938</v>
      </c>
      <c r="O38" s="11">
        <v>57.684677506747647</v>
      </c>
      <c r="P38" s="11">
        <v>56.726227383381591</v>
      </c>
      <c r="Q38" s="11">
        <v>56.872688974064125</v>
      </c>
      <c r="R38" s="11">
        <v>56.882918077688686</v>
      </c>
      <c r="S38" s="11">
        <v>54.74792757916132</v>
      </c>
      <c r="T38" s="11">
        <v>52.469125101698992</v>
      </c>
      <c r="U38" s="11">
        <v>54.022438080465371</v>
      </c>
      <c r="V38" s="11">
        <v>48.911590324215467</v>
      </c>
      <c r="W38" s="11">
        <v>48.401039720675755</v>
      </c>
      <c r="X38" s="11">
        <v>47.806889357723534</v>
      </c>
      <c r="Y38" s="11">
        <v>47.831595334193445</v>
      </c>
      <c r="Z38" s="11">
        <v>47.867749611473492</v>
      </c>
      <c r="AA38" s="11">
        <v>47.945670063673013</v>
      </c>
      <c r="AB38" s="11">
        <v>47.888515357701984</v>
      </c>
      <c r="AC38" s="11">
        <v>47.780633111632291</v>
      </c>
      <c r="AD38" s="11">
        <v>47.622562472786115</v>
      </c>
      <c r="AE38" s="11">
        <v>47.448850929607836</v>
      </c>
      <c r="AF38" s="11">
        <v>47.273997791089322</v>
      </c>
      <c r="AG38" s="11">
        <v>47.151213736974739</v>
      </c>
      <c r="AH38" s="11">
        <v>46.952853236206202</v>
      </c>
      <c r="AI38" s="11">
        <v>46.825692405091388</v>
      </c>
      <c r="AJ38" s="11">
        <v>46.665885723026172</v>
      </c>
      <c r="AK38" s="11">
        <v>46.490127266928575</v>
      </c>
      <c r="AL38" s="11">
        <v>46.333215119082354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11.170429363905233</v>
      </c>
      <c r="N39" s="11">
        <v>10.66968391097234</v>
      </c>
      <c r="O39" s="11">
        <v>11.116971383613361</v>
      </c>
      <c r="P39" s="11">
        <v>10.835504658932491</v>
      </c>
      <c r="Q39" s="11">
        <v>10.473035265871017</v>
      </c>
      <c r="R39" s="11">
        <v>11.552996127248054</v>
      </c>
      <c r="S39" s="11">
        <v>11.121103386385419</v>
      </c>
      <c r="T39" s="11">
        <v>12.180489741195721</v>
      </c>
      <c r="U39" s="11">
        <v>12.815466461000879</v>
      </c>
      <c r="V39" s="11">
        <v>12.180692203703872</v>
      </c>
      <c r="W39" s="11">
        <v>12.237190834074667</v>
      </c>
      <c r="X39" s="11">
        <v>12.927545041117027</v>
      </c>
      <c r="Y39" s="11">
        <v>13.088825903470097</v>
      </c>
      <c r="Z39" s="11">
        <v>13.275408849899753</v>
      </c>
      <c r="AA39" s="11">
        <v>13.473989602139744</v>
      </c>
      <c r="AB39" s="11">
        <v>13.638602136780978</v>
      </c>
      <c r="AC39" s="11">
        <v>13.788735090481726</v>
      </c>
      <c r="AD39" s="11">
        <v>13.935851865329239</v>
      </c>
      <c r="AE39" s="11">
        <v>14.088752500099522</v>
      </c>
      <c r="AF39" s="11">
        <v>14.246843790439566</v>
      </c>
      <c r="AG39" s="11">
        <v>14.401976482048131</v>
      </c>
      <c r="AH39" s="11">
        <v>14.562112723467385</v>
      </c>
      <c r="AI39" s="11">
        <v>14.718176464629234</v>
      </c>
      <c r="AJ39" s="11">
        <v>14.880503424017503</v>
      </c>
      <c r="AK39" s="11">
        <v>15.047817676886917</v>
      </c>
      <c r="AL39" s="11">
        <v>15.215417332733802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51.663528438617803</v>
      </c>
      <c r="N41" s="87">
        <f t="shared" ref="N41" si="20">SUM(N42:N43)</f>
        <v>52.246631672145739</v>
      </c>
      <c r="O41" s="87">
        <f t="shared" ref="O41" si="21">SUM(O42:O43)</f>
        <v>50.837345816549444</v>
      </c>
      <c r="P41" s="87">
        <f t="shared" ref="P41" si="22">SUM(P42:P43)</f>
        <v>50.70189137188612</v>
      </c>
      <c r="Q41" s="87">
        <f t="shared" ref="Q41" si="23">SUM(Q42:Q43)</f>
        <v>52.653555985464337</v>
      </c>
      <c r="R41" s="87">
        <f t="shared" ref="R41" si="24">SUM(R42:R43)</f>
        <v>53.005082018272162</v>
      </c>
      <c r="S41" s="87">
        <f t="shared" ref="S41" si="25">SUM(S42:S43)</f>
        <v>53.137025579403428</v>
      </c>
      <c r="T41" s="87">
        <f t="shared" ref="T41" si="26">SUM(T42:T43)</f>
        <v>53.210532835098135</v>
      </c>
      <c r="U41" s="87">
        <f t="shared" ref="U41" si="27">SUM(U42:U43)</f>
        <v>55.641546618336143</v>
      </c>
      <c r="V41" s="87">
        <f t="shared" ref="V41" si="28">SUM(V42:V43)</f>
        <v>53.368624252732019</v>
      </c>
      <c r="W41" s="87">
        <f t="shared" ref="W41" si="29">SUM(W42:W43)</f>
        <v>47.329553292408193</v>
      </c>
      <c r="X41" s="87">
        <f t="shared" ref="X41" si="30">SUM(X42:X43)</f>
        <v>49.669647862141105</v>
      </c>
      <c r="Y41" s="87">
        <f t="shared" ref="Y41" si="31">SUM(Y42:Y43)</f>
        <v>49.834616268113876</v>
      </c>
      <c r="Z41" s="87">
        <f t="shared" ref="Z41" si="32">SUM(Z42:Z43)</f>
        <v>50.005049042964131</v>
      </c>
      <c r="AA41" s="87">
        <f t="shared" ref="AA41" si="33">SUM(AA42:AA43)</f>
        <v>50.157871712485232</v>
      </c>
      <c r="AB41" s="87">
        <f t="shared" ref="AB41" si="34">SUM(AB42:AB43)</f>
        <v>50.171205343864266</v>
      </c>
      <c r="AC41" s="87">
        <f t="shared" ref="AC41" si="35">SUM(AC42:AC43)</f>
        <v>50.103142407300084</v>
      </c>
      <c r="AD41" s="87">
        <f t="shared" ref="AD41" si="36">SUM(AD42:AD43)</f>
        <v>50.013229314504443</v>
      </c>
      <c r="AE41" s="87">
        <f t="shared" ref="AE41" si="37">SUM(AE42:AE43)</f>
        <v>49.939700872695127</v>
      </c>
      <c r="AF41" s="87">
        <f t="shared" ref="AF41" si="38">SUM(AF42:AF43)</f>
        <v>49.858426957462193</v>
      </c>
      <c r="AG41" s="87">
        <f t="shared" ref="AG41" si="39">SUM(AG42:AG43)</f>
        <v>49.771928335468807</v>
      </c>
      <c r="AH41" s="87">
        <f t="shared" ref="AH41" si="40">SUM(AH42:AH43)</f>
        <v>49.694057727876682</v>
      </c>
      <c r="AI41" s="87">
        <f t="shared" ref="AI41" si="41">SUM(AI42:AI43)</f>
        <v>49.591255677000689</v>
      </c>
      <c r="AJ41" s="87">
        <f t="shared" ref="AJ41" si="42">SUM(AJ42:AJ43)</f>
        <v>49.512642581605647</v>
      </c>
      <c r="AK41" s="87">
        <f t="shared" ref="AK41" si="43">SUM(AK42:AK43)</f>
        <v>49.412475902656155</v>
      </c>
      <c r="AL41" s="87">
        <f t="shared" ref="AL41" si="44">SUM(AL42:AL43)</f>
        <v>49.301439549453235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21.809726439152207</v>
      </c>
      <c r="N42" s="11">
        <v>21.47786975401154</v>
      </c>
      <c r="O42" s="11">
        <v>21.451328338749637</v>
      </c>
      <c r="P42" s="11">
        <v>21.169089551055741</v>
      </c>
      <c r="Q42" s="11">
        <v>22.72706937384616</v>
      </c>
      <c r="R42" s="11">
        <v>22.558256544275604</v>
      </c>
      <c r="S42" s="11">
        <v>21.015184184030964</v>
      </c>
      <c r="T42" s="11">
        <v>23.052747384617643</v>
      </c>
      <c r="U42" s="11">
        <v>23.115322885945254</v>
      </c>
      <c r="V42" s="11">
        <v>21.462708953475662</v>
      </c>
      <c r="W42" s="11">
        <v>18.922699114250335</v>
      </c>
      <c r="X42" s="11">
        <v>20.358758378972734</v>
      </c>
      <c r="Y42" s="11">
        <v>20.430202266658551</v>
      </c>
      <c r="Z42" s="11">
        <v>20.487378605440107</v>
      </c>
      <c r="AA42" s="11">
        <v>20.520023526946705</v>
      </c>
      <c r="AB42" s="11">
        <v>20.486636959976835</v>
      </c>
      <c r="AC42" s="11">
        <v>20.402849411870623</v>
      </c>
      <c r="AD42" s="11">
        <v>20.306954925986211</v>
      </c>
      <c r="AE42" s="11">
        <v>20.211602421283768</v>
      </c>
      <c r="AF42" s="11">
        <v>20.118992772212614</v>
      </c>
      <c r="AG42" s="11">
        <v>20.015281853191787</v>
      </c>
      <c r="AH42" s="11">
        <v>19.9041902875841</v>
      </c>
      <c r="AI42" s="11">
        <v>19.779460395841525</v>
      </c>
      <c r="AJ42" s="11">
        <v>19.6739865143653</v>
      </c>
      <c r="AK42" s="11">
        <v>19.546027889987094</v>
      </c>
      <c r="AL42" s="11">
        <v>19.417434712808348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29.853801999465599</v>
      </c>
      <c r="N43" s="11">
        <v>30.768761918134203</v>
      </c>
      <c r="O43" s="11">
        <v>29.386017477799811</v>
      </c>
      <c r="P43" s="11">
        <v>29.532801820830375</v>
      </c>
      <c r="Q43" s="11">
        <v>29.926486611618177</v>
      </c>
      <c r="R43" s="11">
        <v>30.446825473996558</v>
      </c>
      <c r="S43" s="11">
        <v>32.121841395372464</v>
      </c>
      <c r="T43" s="11">
        <v>30.157785450480493</v>
      </c>
      <c r="U43" s="11">
        <v>32.526223732390889</v>
      </c>
      <c r="V43" s="11">
        <v>31.905915299256353</v>
      </c>
      <c r="W43" s="11">
        <v>28.406854178157861</v>
      </c>
      <c r="X43" s="11">
        <v>29.310889483168367</v>
      </c>
      <c r="Y43" s="11">
        <v>29.404414001455329</v>
      </c>
      <c r="Z43" s="11">
        <v>29.517670437524021</v>
      </c>
      <c r="AA43" s="11">
        <v>29.637848185538523</v>
      </c>
      <c r="AB43" s="11">
        <v>29.684568383887431</v>
      </c>
      <c r="AC43" s="11">
        <v>29.700292995429457</v>
      </c>
      <c r="AD43" s="11">
        <v>29.706274388518235</v>
      </c>
      <c r="AE43" s="11">
        <v>29.728098451411359</v>
      </c>
      <c r="AF43" s="11">
        <v>29.739434185249578</v>
      </c>
      <c r="AG43" s="11">
        <v>29.75664648227702</v>
      </c>
      <c r="AH43" s="11">
        <v>29.789867440292582</v>
      </c>
      <c r="AI43" s="11">
        <v>29.811795281159164</v>
      </c>
      <c r="AJ43" s="11">
        <v>29.83865606724035</v>
      </c>
      <c r="AK43" s="11">
        <v>29.866448012669064</v>
      </c>
      <c r="AL43" s="11">
        <v>29.884004836644888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97.438300090460714</v>
      </c>
      <c r="N45" s="87">
        <f t="shared" ref="N45" si="45">SUM(N46:N47)</f>
        <v>91.585962253773317</v>
      </c>
      <c r="O45" s="87">
        <f t="shared" ref="O45" si="46">SUM(O46:O47)</f>
        <v>95.101124710541541</v>
      </c>
      <c r="P45" s="87">
        <f t="shared" ref="P45" si="47">SUM(P46:P47)</f>
        <v>94.057147645116089</v>
      </c>
      <c r="Q45" s="87">
        <f t="shared" ref="Q45" si="48">SUM(Q46:Q47)</f>
        <v>103.23437743163618</v>
      </c>
      <c r="R45" s="87">
        <f t="shared" ref="R45" si="49">SUM(R46:R47)</f>
        <v>102.72537029604823</v>
      </c>
      <c r="S45" s="87">
        <f t="shared" ref="S45" si="50">SUM(S46:S47)</f>
        <v>97.552997627771887</v>
      </c>
      <c r="T45" s="87">
        <f t="shared" ref="T45" si="51">SUM(T46:T47)</f>
        <v>96.653669216409455</v>
      </c>
      <c r="U45" s="87">
        <f t="shared" ref="U45" si="52">SUM(U46:U47)</f>
        <v>99.634890832061117</v>
      </c>
      <c r="V45" s="87">
        <f t="shared" ref="V45" si="53">SUM(V46:V47)</f>
        <v>97.013607173645738</v>
      </c>
      <c r="W45" s="87">
        <f t="shared" ref="W45" si="54">SUM(W46:W47)</f>
        <v>89.095885488978354</v>
      </c>
      <c r="X45" s="87">
        <f t="shared" ref="X45" si="55">SUM(X46:X47)</f>
        <v>90.54221752460505</v>
      </c>
      <c r="Y45" s="87">
        <f t="shared" ref="Y45" si="56">SUM(Y46:Y47)</f>
        <v>90.771634112003767</v>
      </c>
      <c r="Z45" s="87">
        <f t="shared" ref="Z45" si="57">SUM(Z46:Z47)</f>
        <v>90.915329218144777</v>
      </c>
      <c r="AA45" s="87">
        <f t="shared" ref="AA45" si="58">SUM(AA46:AA47)</f>
        <v>91.109371253990446</v>
      </c>
      <c r="AB45" s="87">
        <f t="shared" ref="AB45" si="59">SUM(AB46:AB47)</f>
        <v>90.969973843943279</v>
      </c>
      <c r="AC45" s="87">
        <f t="shared" ref="AC45" si="60">SUM(AC46:AC47)</f>
        <v>90.765722667475984</v>
      </c>
      <c r="AD45" s="87">
        <f t="shared" ref="AD45" si="61">SUM(AD46:AD47)</f>
        <v>90.499360908687606</v>
      </c>
      <c r="AE45" s="87">
        <f t="shared" ref="AE45" si="62">SUM(AE46:AE47)</f>
        <v>90.187858986341212</v>
      </c>
      <c r="AF45" s="87">
        <f t="shared" ref="AF45" si="63">SUM(AF46:AF47)</f>
        <v>89.868026890593541</v>
      </c>
      <c r="AG45" s="87">
        <f t="shared" ref="AG45" si="64">SUM(AG46:AG47)</f>
        <v>89.548634184497217</v>
      </c>
      <c r="AH45" s="87">
        <f t="shared" ref="AH45" si="65">SUM(AH46:AH47)</f>
        <v>89.239020824326531</v>
      </c>
      <c r="AI45" s="87">
        <f t="shared" ref="AI45" si="66">SUM(AI46:AI47)</f>
        <v>88.908354030791202</v>
      </c>
      <c r="AJ45" s="87">
        <f t="shared" ref="AJ45" si="67">SUM(AJ46:AJ47)</f>
        <v>88.565396494820902</v>
      </c>
      <c r="AK45" s="87">
        <f t="shared" ref="AK45" si="68">SUM(AK46:AK47)</f>
        <v>88.212323890187776</v>
      </c>
      <c r="AL45" s="87">
        <f t="shared" ref="AL45" si="69">SUM(AL46:AL47)</f>
        <v>87.839831972445467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14.82483061029493</v>
      </c>
      <c r="N46" s="11">
        <v>14.617820470806324</v>
      </c>
      <c r="O46" s="11">
        <v>14.271523294216179</v>
      </c>
      <c r="P46" s="11">
        <v>13.500216336094768</v>
      </c>
      <c r="Q46" s="11">
        <v>15.34347820543811</v>
      </c>
      <c r="R46" s="11">
        <v>15.626923215537603</v>
      </c>
      <c r="S46" s="11">
        <v>14.424077845051283</v>
      </c>
      <c r="T46" s="11">
        <v>14.53052056277936</v>
      </c>
      <c r="U46" s="11">
        <v>14.428910017333566</v>
      </c>
      <c r="V46" s="11">
        <v>12.832670141286133</v>
      </c>
      <c r="W46" s="11">
        <v>11.449537707945904</v>
      </c>
      <c r="X46" s="11">
        <v>19.218338757372337</v>
      </c>
      <c r="Y46" s="11">
        <v>19.532418233094653</v>
      </c>
      <c r="Z46" s="11">
        <v>19.891814380238277</v>
      </c>
      <c r="AA46" s="11">
        <v>20.269866951629734</v>
      </c>
      <c r="AB46" s="11">
        <v>20.598064478245028</v>
      </c>
      <c r="AC46" s="11">
        <v>20.925808454491296</v>
      </c>
      <c r="AD46" s="11">
        <v>21.234770045696088</v>
      </c>
      <c r="AE46" s="11">
        <v>21.530965590794882</v>
      </c>
      <c r="AF46" s="11">
        <v>21.828353788228121</v>
      </c>
      <c r="AG46" s="11">
        <v>22.138303440494671</v>
      </c>
      <c r="AH46" s="11">
        <v>22.473395184550881</v>
      </c>
      <c r="AI46" s="11">
        <v>22.808501434112149</v>
      </c>
      <c r="AJ46" s="11">
        <v>23.131558515148164</v>
      </c>
      <c r="AK46" s="11">
        <v>23.44738012094593</v>
      </c>
      <c r="AL46" s="11">
        <v>23.758253871491885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82.61346948016579</v>
      </c>
      <c r="N47" s="11">
        <v>76.968141782966995</v>
      </c>
      <c r="O47" s="11">
        <v>80.82960141632536</v>
      </c>
      <c r="P47" s="11">
        <v>80.556931309021323</v>
      </c>
      <c r="Q47" s="11">
        <v>87.890899226198059</v>
      </c>
      <c r="R47" s="11">
        <v>87.098447080510624</v>
      </c>
      <c r="S47" s="11">
        <v>83.128919782720601</v>
      </c>
      <c r="T47" s="11">
        <v>82.123148653630096</v>
      </c>
      <c r="U47" s="11">
        <v>85.205980814727553</v>
      </c>
      <c r="V47" s="11">
        <v>84.180937032359608</v>
      </c>
      <c r="W47" s="11">
        <v>77.646347781032446</v>
      </c>
      <c r="X47" s="11">
        <v>71.323878767232713</v>
      </c>
      <c r="Y47" s="11">
        <v>71.239215878909121</v>
      </c>
      <c r="Z47" s="11">
        <v>71.023514837906504</v>
      </c>
      <c r="AA47" s="11">
        <v>70.839504302360709</v>
      </c>
      <c r="AB47" s="11">
        <v>70.371909365698244</v>
      </c>
      <c r="AC47" s="11">
        <v>69.839914212984681</v>
      </c>
      <c r="AD47" s="11">
        <v>69.264590862991525</v>
      </c>
      <c r="AE47" s="11">
        <v>68.656893395546334</v>
      </c>
      <c r="AF47" s="11">
        <v>68.039673102365427</v>
      </c>
      <c r="AG47" s="11">
        <v>67.41033074400255</v>
      </c>
      <c r="AH47" s="11">
        <v>66.765625639775649</v>
      </c>
      <c r="AI47" s="11">
        <v>66.099852596679057</v>
      </c>
      <c r="AJ47" s="11">
        <v>65.433837979672745</v>
      </c>
      <c r="AK47" s="11">
        <v>64.764943769241839</v>
      </c>
      <c r="AL47" s="11">
        <v>64.081578100953578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751.553</v>
      </c>
      <c r="N49" s="87">
        <f t="shared" si="70"/>
        <v>744.23100000000011</v>
      </c>
      <c r="O49" s="87">
        <f t="shared" si="70"/>
        <v>765.9609999999999</v>
      </c>
      <c r="P49" s="87">
        <f t="shared" si="70"/>
        <v>756.60900000000049</v>
      </c>
      <c r="Q49" s="87">
        <f t="shared" si="70"/>
        <v>790.59800000000007</v>
      </c>
      <c r="R49" s="87">
        <f t="shared" si="70"/>
        <v>794.68300000000033</v>
      </c>
      <c r="S49" s="87">
        <f t="shared" si="70"/>
        <v>785.26899999999978</v>
      </c>
      <c r="T49" s="87">
        <f t="shared" si="70"/>
        <v>798.50799999999958</v>
      </c>
      <c r="U49" s="87">
        <f t="shared" si="70"/>
        <v>808.42800000000022</v>
      </c>
      <c r="V49" s="87">
        <f t="shared" si="70"/>
        <v>802.09799999999996</v>
      </c>
      <c r="W49" s="87">
        <f t="shared" si="70"/>
        <v>788.61200000000031</v>
      </c>
      <c r="X49" s="87">
        <f t="shared" si="70"/>
        <v>792.21599999999967</v>
      </c>
      <c r="Y49" s="87">
        <f t="shared" si="70"/>
        <v>796.59799999999996</v>
      </c>
      <c r="Z49" s="87">
        <f t="shared" si="70"/>
        <v>802.39599999999962</v>
      </c>
      <c r="AA49" s="87">
        <f t="shared" si="70"/>
        <v>809.10599999999977</v>
      </c>
      <c r="AB49" s="87">
        <f t="shared" si="70"/>
        <v>813.53399999999954</v>
      </c>
      <c r="AC49" s="87">
        <f t="shared" si="70"/>
        <v>817.2700000000001</v>
      </c>
      <c r="AD49" s="87">
        <f t="shared" si="70"/>
        <v>820.68199999999979</v>
      </c>
      <c r="AE49" s="87">
        <f t="shared" ref="AE49:AL49" si="71">SUM(AE5,AE9,AE15,AE22,AE26,AE32,AE37,AE41,AE45)</f>
        <v>824.08699999999988</v>
      </c>
      <c r="AF49" s="87">
        <f t="shared" si="71"/>
        <v>827.44099999999958</v>
      </c>
      <c r="AG49" s="87">
        <f t="shared" si="71"/>
        <v>831.00200000000018</v>
      </c>
      <c r="AH49" s="87">
        <f t="shared" si="71"/>
        <v>834.51100000000008</v>
      </c>
      <c r="AI49" s="87">
        <f t="shared" si="71"/>
        <v>838.0300000000002</v>
      </c>
      <c r="AJ49" s="87">
        <f t="shared" si="71"/>
        <v>841.59899999999959</v>
      </c>
      <c r="AK49" s="87">
        <f t="shared" si="71"/>
        <v>845.16500000000065</v>
      </c>
      <c r="AL49" s="87">
        <f t="shared" si="71"/>
        <v>848.76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8.7783664955853338E-2</v>
      </c>
      <c r="N52" s="337">
        <f t="shared" si="73"/>
        <v>9.694761423708062E-2</v>
      </c>
      <c r="O52" s="337">
        <f t="shared" si="73"/>
        <v>9.9708603801523854E-2</v>
      </c>
      <c r="P52" s="337">
        <f t="shared" si="73"/>
        <v>0.10043804111814428</v>
      </c>
      <c r="Q52" s="337">
        <f t="shared" si="73"/>
        <v>9.8335646716288749E-2</v>
      </c>
      <c r="R52" s="337">
        <f t="shared" si="73"/>
        <v>0.10084940480782426</v>
      </c>
      <c r="S52" s="337">
        <f t="shared" si="73"/>
        <v>0.10046142328477754</v>
      </c>
      <c r="T52" s="337">
        <f t="shared" si="73"/>
        <v>0.10730644528751979</v>
      </c>
      <c r="U52" s="337">
        <f t="shared" si="73"/>
        <v>0.10681425056629934</v>
      </c>
      <c r="V52" s="337">
        <f t="shared" si="73"/>
        <v>0.10872231081432895</v>
      </c>
      <c r="W52" s="337">
        <f t="shared" si="73"/>
        <v>0.11237829010782678</v>
      </c>
      <c r="X52" s="337">
        <f t="shared" si="73"/>
        <v>0.10157213503917405</v>
      </c>
      <c r="Y52" s="337">
        <f t="shared" si="73"/>
        <v>0.10221424926584416</v>
      </c>
      <c r="Z52" s="337">
        <f t="shared" si="73"/>
        <v>0.1028525899883917</v>
      </c>
      <c r="AA52" s="337">
        <f t="shared" si="73"/>
        <v>0.10351259266644268</v>
      </c>
      <c r="AB52" s="337">
        <f t="shared" si="73"/>
        <v>0.1041377578691175</v>
      </c>
      <c r="AC52" s="337">
        <f t="shared" si="73"/>
        <v>0.10476260696333896</v>
      </c>
      <c r="AD52" s="337">
        <f t="shared" si="73"/>
        <v>0.10539552075730242</v>
      </c>
      <c r="AE52" s="337">
        <f t="shared" ref="AE52:AL52" si="74">AE5/AE$49</f>
        <v>0.10601536360593704</v>
      </c>
      <c r="AF52" s="337">
        <f t="shared" si="74"/>
        <v>0.10662268518536554</v>
      </c>
      <c r="AG52" s="337">
        <f t="shared" si="74"/>
        <v>0.10720573620544395</v>
      </c>
      <c r="AH52" s="337">
        <f t="shared" si="74"/>
        <v>0.10778657050080069</v>
      </c>
      <c r="AI52" s="337">
        <f t="shared" si="74"/>
        <v>0.10837229779997418</v>
      </c>
      <c r="AJ52" s="337">
        <f t="shared" si="74"/>
        <v>0.10899341708282893</v>
      </c>
      <c r="AK52" s="337">
        <f t="shared" si="74"/>
        <v>0.10963844437835352</v>
      </c>
      <c r="AL52" s="337">
        <f t="shared" si="74"/>
        <v>0.11028807759580139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6.0309152675587188E-2</v>
      </c>
      <c r="N53" s="336">
        <f t="shared" si="75"/>
        <v>6.6331399091641818E-2</v>
      </c>
      <c r="O53" s="336">
        <f t="shared" si="75"/>
        <v>6.6904378094117728E-2</v>
      </c>
      <c r="P53" s="336">
        <f t="shared" si="75"/>
        <v>6.8366346548358325E-2</v>
      </c>
      <c r="Q53" s="336">
        <f t="shared" si="75"/>
        <v>6.406238901818033E-2</v>
      </c>
      <c r="R53" s="336">
        <f t="shared" si="75"/>
        <v>6.7637801688294863E-2</v>
      </c>
      <c r="S53" s="336">
        <f t="shared" si="75"/>
        <v>7.0407579229071579E-2</v>
      </c>
      <c r="T53" s="336">
        <f t="shared" si="75"/>
        <v>7.4408219784049948E-2</v>
      </c>
      <c r="U53" s="336">
        <f t="shared" si="75"/>
        <v>7.3998174552763044E-2</v>
      </c>
      <c r="V53" s="336">
        <f t="shared" si="75"/>
        <v>7.5403009491133682E-2</v>
      </c>
      <c r="W53" s="336">
        <f t="shared" si="75"/>
        <v>7.8332987255710446E-2</v>
      </c>
      <c r="X53" s="336">
        <f t="shared" si="75"/>
        <v>6.8177497351158245E-2</v>
      </c>
      <c r="Y53" s="336">
        <f t="shared" si="75"/>
        <v>6.8522601677472469E-2</v>
      </c>
      <c r="Z53" s="336">
        <f t="shared" si="75"/>
        <v>6.8877665743832334E-2</v>
      </c>
      <c r="AA53" s="336">
        <f t="shared" si="75"/>
        <v>6.9229347932059426E-2</v>
      </c>
      <c r="AB53" s="336">
        <f t="shared" si="75"/>
        <v>6.9568678042669765E-2</v>
      </c>
      <c r="AC53" s="336">
        <f t="shared" si="75"/>
        <v>6.990676664646904E-2</v>
      </c>
      <c r="AD53" s="336">
        <f t="shared" si="75"/>
        <v>7.0257143542877237E-2</v>
      </c>
      <c r="AE53" s="336">
        <f t="shared" ref="AE53:AL53" si="76">AE6/AE$49</f>
        <v>7.0593262837081117E-2</v>
      </c>
      <c r="AF53" s="336">
        <f t="shared" si="76"/>
        <v>7.0929107269427888E-2</v>
      </c>
      <c r="AG53" s="336">
        <f t="shared" si="76"/>
        <v>7.1249925370733477E-2</v>
      </c>
      <c r="AH53" s="336">
        <f t="shared" si="76"/>
        <v>7.1576863331331148E-2</v>
      </c>
      <c r="AI53" s="336">
        <f t="shared" si="76"/>
        <v>7.190350058439729E-2</v>
      </c>
      <c r="AJ53" s="336">
        <f t="shared" si="76"/>
        <v>7.2246977991005046E-2</v>
      </c>
      <c r="AK53" s="336">
        <f t="shared" si="76"/>
        <v>7.262085571003643E-2</v>
      </c>
      <c r="AL53" s="336">
        <f t="shared" si="76"/>
        <v>7.2987647358508406E-2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2.7474512280266161E-2</v>
      </c>
      <c r="N54" s="336">
        <f t="shared" si="77"/>
        <v>3.0616215145438816E-2</v>
      </c>
      <c r="O54" s="336">
        <f t="shared" si="77"/>
        <v>3.2804225707406133E-2</v>
      </c>
      <c r="P54" s="336">
        <f t="shared" si="77"/>
        <v>3.2071694569785966E-2</v>
      </c>
      <c r="Q54" s="336">
        <f t="shared" si="77"/>
        <v>3.4273257698108427E-2</v>
      </c>
      <c r="R54" s="336">
        <f t="shared" si="77"/>
        <v>3.3211603119529393E-2</v>
      </c>
      <c r="S54" s="336">
        <f t="shared" si="77"/>
        <v>3.0053844055705964E-2</v>
      </c>
      <c r="T54" s="336">
        <f t="shared" si="77"/>
        <v>3.2898225503469831E-2</v>
      </c>
      <c r="U54" s="336">
        <f t="shared" si="77"/>
        <v>3.2816076013536317E-2</v>
      </c>
      <c r="V54" s="336">
        <f t="shared" si="77"/>
        <v>3.3319301323195265E-2</v>
      </c>
      <c r="W54" s="336">
        <f t="shared" si="77"/>
        <v>3.4045302852116321E-2</v>
      </c>
      <c r="X54" s="336">
        <f t="shared" si="77"/>
        <v>3.3394637688015795E-2</v>
      </c>
      <c r="Y54" s="336">
        <f t="shared" si="77"/>
        <v>3.369164758837169E-2</v>
      </c>
      <c r="Z54" s="336">
        <f t="shared" si="77"/>
        <v>3.3974924244559369E-2</v>
      </c>
      <c r="AA54" s="336">
        <f t="shared" si="77"/>
        <v>3.4283244734383267E-2</v>
      </c>
      <c r="AB54" s="336">
        <f t="shared" si="77"/>
        <v>3.4569079826447725E-2</v>
      </c>
      <c r="AC54" s="336">
        <f t="shared" si="77"/>
        <v>3.4855840316869925E-2</v>
      </c>
      <c r="AD54" s="336">
        <f t="shared" si="77"/>
        <v>3.5138377214425191E-2</v>
      </c>
      <c r="AE54" s="336">
        <f t="shared" ref="AE54:AL54" si="78">AE7/AE$49</f>
        <v>3.5422100768855921E-2</v>
      </c>
      <c r="AF54" s="336">
        <f t="shared" si="78"/>
        <v>3.5693577915937649E-2</v>
      </c>
      <c r="AG54" s="336">
        <f t="shared" si="78"/>
        <v>3.5955810834710465E-2</v>
      </c>
      <c r="AH54" s="336">
        <f t="shared" si="78"/>
        <v>3.620970716946955E-2</v>
      </c>
      <c r="AI54" s="336">
        <f t="shared" si="78"/>
        <v>3.6468797215576873E-2</v>
      </c>
      <c r="AJ54" s="336">
        <f t="shared" si="78"/>
        <v>3.6746439091823895E-2</v>
      </c>
      <c r="AK54" s="336">
        <f t="shared" si="78"/>
        <v>3.7017588668317079E-2</v>
      </c>
      <c r="AL54" s="336">
        <f t="shared" si="78"/>
        <v>3.7300430237292986E-2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0.18378153370595612</v>
      </c>
      <c r="N56" s="337">
        <f t="shared" si="79"/>
        <v>0.18223945367488195</v>
      </c>
      <c r="O56" s="337">
        <f t="shared" si="79"/>
        <v>0.18264599128640893</v>
      </c>
      <c r="P56" s="337">
        <f t="shared" si="79"/>
        <v>0.18639242692802027</v>
      </c>
      <c r="Q56" s="337">
        <f t="shared" si="79"/>
        <v>0.18381913242474823</v>
      </c>
      <c r="R56" s="337">
        <f t="shared" si="79"/>
        <v>0.17949723146154048</v>
      </c>
      <c r="S56" s="337">
        <f t="shared" si="79"/>
        <v>0.18576869960776032</v>
      </c>
      <c r="T56" s="337">
        <f t="shared" si="79"/>
        <v>0.18823018299342817</v>
      </c>
      <c r="U56" s="337">
        <f t="shared" si="79"/>
        <v>0.19151338795270026</v>
      </c>
      <c r="V56" s="337">
        <f t="shared" si="79"/>
        <v>0.20035785477045012</v>
      </c>
      <c r="W56" s="337">
        <f t="shared" si="79"/>
        <v>0.2117394427614967</v>
      </c>
      <c r="X56" s="337">
        <f t="shared" si="79"/>
        <v>0.21661939226782964</v>
      </c>
      <c r="Y56" s="337">
        <f t="shared" si="79"/>
        <v>0.2174043393259078</v>
      </c>
      <c r="Z56" s="337">
        <f t="shared" si="79"/>
        <v>0.21861284854300936</v>
      </c>
      <c r="AA56" s="337">
        <f t="shared" si="79"/>
        <v>0.21991150590438654</v>
      </c>
      <c r="AB56" s="337">
        <f t="shared" si="79"/>
        <v>0.22135512851925759</v>
      </c>
      <c r="AC56" s="337">
        <f t="shared" si="79"/>
        <v>0.22292301355757152</v>
      </c>
      <c r="AD56" s="337">
        <f t="shared" si="79"/>
        <v>0.22458807395866867</v>
      </c>
      <c r="AE56" s="337">
        <f t="shared" ref="AE56:AL56" si="80">AE9/AE$49</f>
        <v>0.22622669359300093</v>
      </c>
      <c r="AF56" s="337">
        <f t="shared" si="80"/>
        <v>0.22773525009600926</v>
      </c>
      <c r="AG56" s="337">
        <f t="shared" si="80"/>
        <v>0.22919543082312188</v>
      </c>
      <c r="AH56" s="337">
        <f t="shared" si="80"/>
        <v>0.2306955583816207</v>
      </c>
      <c r="AI56" s="337">
        <f t="shared" si="80"/>
        <v>0.23230493793250903</v>
      </c>
      <c r="AJ56" s="337">
        <f t="shared" si="80"/>
        <v>0.23382851404129798</v>
      </c>
      <c r="AK56" s="337">
        <f t="shared" si="80"/>
        <v>0.23541754607922033</v>
      </c>
      <c r="AL56" s="337">
        <f t="shared" si="80"/>
        <v>0.23697118473557852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5.2871443859660354E-2</v>
      </c>
      <c r="N57" s="336">
        <f t="shared" si="81"/>
        <v>5.019901042620753E-2</v>
      </c>
      <c r="O57" s="336">
        <f t="shared" si="81"/>
        <v>5.2130745691282392E-2</v>
      </c>
      <c r="P57" s="336">
        <f t="shared" si="81"/>
        <v>5.1677652615480421E-2</v>
      </c>
      <c r="Q57" s="336">
        <f t="shared" si="81"/>
        <v>5.3546284369028543E-2</v>
      </c>
      <c r="R57" s="336">
        <f t="shared" si="81"/>
        <v>5.368626939652045E-2</v>
      </c>
      <c r="S57" s="336">
        <f t="shared" si="81"/>
        <v>5.4538054455894519E-2</v>
      </c>
      <c r="T57" s="336">
        <f t="shared" si="81"/>
        <v>5.5071054822694525E-2</v>
      </c>
      <c r="U57" s="336">
        <f t="shared" si="81"/>
        <v>5.5740545377344838E-2</v>
      </c>
      <c r="V57" s="336">
        <f t="shared" si="81"/>
        <v>5.8133136918021633E-2</v>
      </c>
      <c r="W57" s="336">
        <f t="shared" si="81"/>
        <v>6.1610004445083751E-2</v>
      </c>
      <c r="X57" s="336">
        <f t="shared" si="81"/>
        <v>7.1008579250240483E-2</v>
      </c>
      <c r="Y57" s="336">
        <f t="shared" si="81"/>
        <v>7.1620094816738866E-2</v>
      </c>
      <c r="Z57" s="336">
        <f t="shared" si="81"/>
        <v>7.2246721627703861E-2</v>
      </c>
      <c r="AA57" s="336">
        <f t="shared" si="81"/>
        <v>7.2897762447787631E-2</v>
      </c>
      <c r="AB57" s="336">
        <f t="shared" si="81"/>
        <v>7.3548944946909778E-2</v>
      </c>
      <c r="AC57" s="336">
        <f t="shared" si="81"/>
        <v>7.4238945401884235E-2</v>
      </c>
      <c r="AD57" s="336">
        <f t="shared" si="81"/>
        <v>7.4948601701460976E-2</v>
      </c>
      <c r="AE57" s="336">
        <f t="shared" ref="AE57:AL57" si="82">AE10/AE$49</f>
        <v>7.5662028966272554E-2</v>
      </c>
      <c r="AF57" s="336">
        <f t="shared" si="82"/>
        <v>7.6356791331245649E-2</v>
      </c>
      <c r="AG57" s="336">
        <f t="shared" si="82"/>
        <v>7.7036032367479648E-2</v>
      </c>
      <c r="AH57" s="336">
        <f t="shared" si="82"/>
        <v>7.7721590122261569E-2</v>
      </c>
      <c r="AI57" s="336">
        <f t="shared" si="82"/>
        <v>7.8426156713612721E-2</v>
      </c>
      <c r="AJ57" s="336">
        <f t="shared" si="82"/>
        <v>7.9107666368766622E-2</v>
      </c>
      <c r="AK57" s="336">
        <f t="shared" si="82"/>
        <v>7.9846932787655409E-2</v>
      </c>
      <c r="AL57" s="336">
        <f t="shared" si="82"/>
        <v>8.0556454956694848E-2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 xml:space="preserve">Occupation Figure 2.1  Employment by Occupation (% shares), 2010-2035, Norfolk and Suffolk </v>
      </c>
      <c r="L58" s="232" t="str">
        <f>'Occ T3'!A13</f>
        <v>22 Health professionals</v>
      </c>
      <c r="M58" s="336">
        <f t="shared" ref="M58:AD58" si="83">M11/M$49</f>
        <v>3.3001917876406689E-2</v>
      </c>
      <c r="N58" s="336">
        <f t="shared" si="83"/>
        <v>3.6176466210345752E-2</v>
      </c>
      <c r="O58" s="336">
        <f t="shared" si="83"/>
        <v>3.6160694942092987E-2</v>
      </c>
      <c r="P58" s="336">
        <f t="shared" si="83"/>
        <v>3.8068192429177528E-2</v>
      </c>
      <c r="Q58" s="336">
        <f t="shared" si="83"/>
        <v>3.734230779117885E-2</v>
      </c>
      <c r="R58" s="336">
        <f t="shared" si="83"/>
        <v>3.5672068237754651E-2</v>
      </c>
      <c r="S58" s="336">
        <f t="shared" si="83"/>
        <v>3.7416366184086218E-2</v>
      </c>
      <c r="T58" s="336">
        <f t="shared" si="83"/>
        <v>4.0072583182999715E-2</v>
      </c>
      <c r="U58" s="336">
        <f t="shared" si="83"/>
        <v>3.8907232631462306E-2</v>
      </c>
      <c r="V58" s="336">
        <f t="shared" si="83"/>
        <v>4.1416614670985098E-2</v>
      </c>
      <c r="W58" s="336">
        <f t="shared" si="83"/>
        <v>4.0918067083790075E-2</v>
      </c>
      <c r="X58" s="336">
        <f t="shared" si="83"/>
        <v>3.9123084131531642E-2</v>
      </c>
      <c r="Y58" s="336">
        <f t="shared" si="83"/>
        <v>3.919842964573584E-2</v>
      </c>
      <c r="Z58" s="336">
        <f t="shared" si="83"/>
        <v>3.9346569091623922E-2</v>
      </c>
      <c r="AA58" s="336">
        <f t="shared" si="83"/>
        <v>3.9484193960243774E-2</v>
      </c>
      <c r="AB58" s="336">
        <f t="shared" si="83"/>
        <v>3.9672394700160915E-2</v>
      </c>
      <c r="AC58" s="336">
        <f t="shared" si="83"/>
        <v>3.9889094660163167E-2</v>
      </c>
      <c r="AD58" s="336">
        <f t="shared" si="83"/>
        <v>4.0143072619901903E-2</v>
      </c>
      <c r="AE58" s="336">
        <f t="shared" ref="AE58:AL58" si="84">AE11/AE$49</f>
        <v>4.0405587379065341E-2</v>
      </c>
      <c r="AF58" s="336">
        <f t="shared" si="84"/>
        <v>4.0600315694337245E-2</v>
      </c>
      <c r="AG58" s="336">
        <f t="shared" si="84"/>
        <v>4.0800545078085518E-2</v>
      </c>
      <c r="AH58" s="336">
        <f t="shared" si="84"/>
        <v>4.0989925452433296E-2</v>
      </c>
      <c r="AI58" s="336">
        <f t="shared" si="84"/>
        <v>4.1188472454643486E-2</v>
      </c>
      <c r="AJ58" s="336">
        <f t="shared" si="84"/>
        <v>4.1394249820041841E-2</v>
      </c>
      <c r="AK58" s="336">
        <f t="shared" si="84"/>
        <v>4.1597466328259156E-2</v>
      </c>
      <c r="AL58" s="336">
        <f t="shared" si="84"/>
        <v>4.1788715819053884E-2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4.0271848785385221E-2</v>
      </c>
      <c r="N59" s="336">
        <f t="shared" si="85"/>
        <v>4.1445437207412006E-2</v>
      </c>
      <c r="O59" s="336">
        <f t="shared" si="85"/>
        <v>4.0069653776454224E-2</v>
      </c>
      <c r="P59" s="336">
        <f t="shared" si="85"/>
        <v>4.1909212569680436E-2</v>
      </c>
      <c r="Q59" s="336">
        <f t="shared" si="85"/>
        <v>3.967765475118884E-2</v>
      </c>
      <c r="R59" s="336">
        <f t="shared" si="85"/>
        <v>3.8906549564977071E-2</v>
      </c>
      <c r="S59" s="336">
        <f t="shared" si="85"/>
        <v>4.0270890220637949E-2</v>
      </c>
      <c r="T59" s="336">
        <f t="shared" si="85"/>
        <v>3.8465306272980927E-2</v>
      </c>
      <c r="U59" s="336">
        <f t="shared" si="85"/>
        <v>4.0516874779815949E-2</v>
      </c>
      <c r="V59" s="336">
        <f t="shared" si="85"/>
        <v>4.2709268173815436E-2</v>
      </c>
      <c r="W59" s="336">
        <f t="shared" si="85"/>
        <v>4.5252384837714314E-2</v>
      </c>
      <c r="X59" s="336">
        <f t="shared" si="85"/>
        <v>4.2628865952941609E-2</v>
      </c>
      <c r="Y59" s="336">
        <f t="shared" si="85"/>
        <v>4.2363450272129795E-2</v>
      </c>
      <c r="Z59" s="336">
        <f t="shared" si="85"/>
        <v>4.2362891975482125E-2</v>
      </c>
      <c r="AA59" s="336">
        <f t="shared" si="85"/>
        <v>4.2406192622188373E-2</v>
      </c>
      <c r="AB59" s="336">
        <f t="shared" si="85"/>
        <v>4.2527627137891072E-2</v>
      </c>
      <c r="AC59" s="336">
        <f t="shared" si="85"/>
        <v>4.2662270990640204E-2</v>
      </c>
      <c r="AD59" s="336">
        <f t="shared" si="85"/>
        <v>4.282371051398768E-2</v>
      </c>
      <c r="AE59" s="336">
        <f t="shared" ref="AE59:AL59" si="86">AE12/AE$49</f>
        <v>4.2956767932513164E-2</v>
      </c>
      <c r="AF59" s="336">
        <f t="shared" si="86"/>
        <v>4.3055663978409035E-2</v>
      </c>
      <c r="AG59" s="336">
        <f t="shared" si="86"/>
        <v>4.3153697051717024E-2</v>
      </c>
      <c r="AH59" s="336">
        <f t="shared" si="86"/>
        <v>4.3266492157410977E-2</v>
      </c>
      <c r="AI59" s="336">
        <f t="shared" si="86"/>
        <v>4.3387569121792084E-2</v>
      </c>
      <c r="AJ59" s="336">
        <f t="shared" si="86"/>
        <v>4.3508385784497443E-2</v>
      </c>
      <c r="AK59" s="336">
        <f t="shared" si="86"/>
        <v>4.3626456876692928E-2</v>
      </c>
      <c r="AL59" s="336">
        <f t="shared" si="86"/>
        <v>4.3744681514404408E-2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5.7636323184503832E-2</v>
      </c>
      <c r="N60" s="336">
        <f t="shared" si="87"/>
        <v>5.4418539830916664E-2</v>
      </c>
      <c r="O60" s="336">
        <f t="shared" si="87"/>
        <v>5.4284896876579336E-2</v>
      </c>
      <c r="P60" s="336">
        <f t="shared" si="87"/>
        <v>5.4737369313681852E-2</v>
      </c>
      <c r="Q60" s="336">
        <f t="shared" si="87"/>
        <v>5.3252885513352013E-2</v>
      </c>
      <c r="R60" s="336">
        <f t="shared" si="87"/>
        <v>5.1232344262288336E-2</v>
      </c>
      <c r="S60" s="336">
        <f t="shared" si="87"/>
        <v>5.3543388747141658E-2</v>
      </c>
      <c r="T60" s="336">
        <f t="shared" si="87"/>
        <v>5.4621238714753009E-2</v>
      </c>
      <c r="U60" s="336">
        <f t="shared" si="87"/>
        <v>5.6348735164077145E-2</v>
      </c>
      <c r="V60" s="336">
        <f t="shared" si="87"/>
        <v>5.8098835007627969E-2</v>
      </c>
      <c r="W60" s="336">
        <f t="shared" si="87"/>
        <v>6.3958986394908574E-2</v>
      </c>
      <c r="X60" s="336">
        <f t="shared" si="87"/>
        <v>6.385886293311592E-2</v>
      </c>
      <c r="Y60" s="336">
        <f t="shared" si="87"/>
        <v>6.4222364591303316E-2</v>
      </c>
      <c r="Z60" s="336">
        <f t="shared" si="87"/>
        <v>6.4656665848199485E-2</v>
      </c>
      <c r="AA60" s="336">
        <f t="shared" si="87"/>
        <v>6.5123356874166746E-2</v>
      </c>
      <c r="AB60" s="336">
        <f t="shared" si="87"/>
        <v>6.5606161734295829E-2</v>
      </c>
      <c r="AC60" s="336">
        <f t="shared" si="87"/>
        <v>6.61327025048839E-2</v>
      </c>
      <c r="AD60" s="336">
        <f t="shared" si="87"/>
        <v>6.6672689123318099E-2</v>
      </c>
      <c r="AE60" s="336">
        <f t="shared" ref="AE60:AL60" si="88">AE13/AE$49</f>
        <v>6.7202309315149908E-2</v>
      </c>
      <c r="AF60" s="336">
        <f t="shared" si="88"/>
        <v>6.7722479092017299E-2</v>
      </c>
      <c r="AG60" s="336">
        <f t="shared" si="88"/>
        <v>6.8205156325839691E-2</v>
      </c>
      <c r="AH60" s="336">
        <f t="shared" si="88"/>
        <v>6.8717550649514861E-2</v>
      </c>
      <c r="AI60" s="336">
        <f t="shared" si="88"/>
        <v>6.9302739642460726E-2</v>
      </c>
      <c r="AJ60" s="336">
        <f t="shared" si="88"/>
        <v>6.9818212067992089E-2</v>
      </c>
      <c r="AK60" s="336">
        <f t="shared" si="88"/>
        <v>7.0346690086612831E-2</v>
      </c>
      <c r="AL60" s="336">
        <f t="shared" si="88"/>
        <v>7.0881332445425382E-2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0.11766637306577678</v>
      </c>
      <c r="N62" s="337">
        <f t="shared" si="89"/>
        <v>0.1193821964255727</v>
      </c>
      <c r="O62" s="337">
        <f t="shared" si="89"/>
        <v>0.12322298889463652</v>
      </c>
      <c r="P62" s="337">
        <f t="shared" si="89"/>
        <v>0.12040861233114948</v>
      </c>
      <c r="Q62" s="337">
        <f t="shared" si="89"/>
        <v>0.12096471443473727</v>
      </c>
      <c r="R62" s="337">
        <f t="shared" si="89"/>
        <v>0.11926122162409014</v>
      </c>
      <c r="S62" s="337">
        <f t="shared" si="89"/>
        <v>0.12412504972630024</v>
      </c>
      <c r="T62" s="337">
        <f t="shared" si="89"/>
        <v>0.12563164778202074</v>
      </c>
      <c r="U62" s="337">
        <f t="shared" si="89"/>
        <v>0.12502432103660238</v>
      </c>
      <c r="V62" s="337">
        <f t="shared" si="89"/>
        <v>0.1243728282470456</v>
      </c>
      <c r="W62" s="337">
        <f t="shared" si="89"/>
        <v>0.13474581157383581</v>
      </c>
      <c r="X62" s="337">
        <f t="shared" si="89"/>
        <v>0.13465153289823814</v>
      </c>
      <c r="Y62" s="337">
        <f t="shared" si="89"/>
        <v>0.13496398311866953</v>
      </c>
      <c r="Z62" s="337">
        <f t="shared" si="89"/>
        <v>0.13547248154424443</v>
      </c>
      <c r="AA62" s="337">
        <f t="shared" si="89"/>
        <v>0.13611938534869494</v>
      </c>
      <c r="AB62" s="337">
        <f t="shared" si="89"/>
        <v>0.13681653529731513</v>
      </c>
      <c r="AC62" s="337">
        <f t="shared" si="89"/>
        <v>0.13755049817734871</v>
      </c>
      <c r="AD62" s="337">
        <f t="shared" si="89"/>
        <v>0.13830041764329756</v>
      </c>
      <c r="AE62" s="337">
        <f t="shared" ref="AE62:AL62" si="90">AE15/AE$49</f>
        <v>0.13898698144275315</v>
      </c>
      <c r="AF62" s="337">
        <f t="shared" si="90"/>
        <v>0.13968624196208021</v>
      </c>
      <c r="AG62" s="337">
        <f t="shared" si="90"/>
        <v>0.14037741658989741</v>
      </c>
      <c r="AH62" s="337">
        <f t="shared" si="90"/>
        <v>0.14120369637774094</v>
      </c>
      <c r="AI62" s="337">
        <f t="shared" si="90"/>
        <v>0.14205008268342315</v>
      </c>
      <c r="AJ62" s="337">
        <f t="shared" si="90"/>
        <v>0.14287221873500588</v>
      </c>
      <c r="AK62" s="337">
        <f t="shared" si="90"/>
        <v>0.14372591298303972</v>
      </c>
      <c r="AL62" s="337">
        <f t="shared" si="90"/>
        <v>0.14459091175510297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1.7409943337624859E-2</v>
      </c>
      <c r="N63" s="336">
        <f t="shared" si="91"/>
        <v>1.687709507037442E-2</v>
      </c>
      <c r="O63" s="336">
        <f t="shared" si="91"/>
        <v>1.7568020957827713E-2</v>
      </c>
      <c r="P63" s="336">
        <f t="shared" si="91"/>
        <v>1.7424472573735011E-2</v>
      </c>
      <c r="Q63" s="336">
        <f t="shared" si="91"/>
        <v>1.594951011780801E-2</v>
      </c>
      <c r="R63" s="336">
        <f t="shared" si="91"/>
        <v>1.5611481171630328E-2</v>
      </c>
      <c r="S63" s="336">
        <f t="shared" si="91"/>
        <v>1.6109090857166979E-2</v>
      </c>
      <c r="T63" s="336">
        <f t="shared" si="91"/>
        <v>1.8279725852226831E-2</v>
      </c>
      <c r="U63" s="336">
        <f t="shared" si="91"/>
        <v>1.8060478734806873E-2</v>
      </c>
      <c r="V63" s="336">
        <f t="shared" si="91"/>
        <v>1.7648384995710902E-2</v>
      </c>
      <c r="W63" s="336">
        <f t="shared" si="91"/>
        <v>1.9560879842830056E-2</v>
      </c>
      <c r="X63" s="336">
        <f t="shared" si="91"/>
        <v>1.7675811148946608E-2</v>
      </c>
      <c r="Y63" s="336">
        <f t="shared" si="91"/>
        <v>1.7756008552835781E-2</v>
      </c>
      <c r="Z63" s="336">
        <f t="shared" si="91"/>
        <v>1.7832572724717648E-2</v>
      </c>
      <c r="AA63" s="336">
        <f t="shared" si="91"/>
        <v>1.7904981875190587E-2</v>
      </c>
      <c r="AB63" s="336">
        <f t="shared" si="91"/>
        <v>1.7976266886708232E-2</v>
      </c>
      <c r="AC63" s="336">
        <f t="shared" si="91"/>
        <v>1.8052473683763524E-2</v>
      </c>
      <c r="AD63" s="336">
        <f t="shared" si="91"/>
        <v>1.813169131560816E-2</v>
      </c>
      <c r="AE63" s="336">
        <f t="shared" ref="AE63:AL63" si="92">AE16/AE$49</f>
        <v>1.8199545866713431E-2</v>
      </c>
      <c r="AF63" s="336">
        <f t="shared" si="92"/>
        <v>1.8261216157546462E-2</v>
      </c>
      <c r="AG63" s="336">
        <f t="shared" si="92"/>
        <v>1.8350942910844791E-2</v>
      </c>
      <c r="AH63" s="336">
        <f t="shared" si="92"/>
        <v>1.8437225649786112E-2</v>
      </c>
      <c r="AI63" s="336">
        <f t="shared" si="92"/>
        <v>1.8533180301453688E-2</v>
      </c>
      <c r="AJ63" s="336">
        <f t="shared" si="92"/>
        <v>1.8631159994072465E-2</v>
      </c>
      <c r="AK63" s="336">
        <f t="shared" si="92"/>
        <v>1.8726686579280252E-2</v>
      </c>
      <c r="AL63" s="336">
        <f t="shared" si="92"/>
        <v>1.8816781969745178E-2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1.2413721583936187E-2</v>
      </c>
      <c r="N64" s="336">
        <f t="shared" si="93"/>
        <v>1.6229799121073338E-2</v>
      </c>
      <c r="O64" s="336">
        <f t="shared" si="93"/>
        <v>1.5720751304419966E-2</v>
      </c>
      <c r="P64" s="336">
        <f t="shared" si="93"/>
        <v>1.5900388820081122E-2</v>
      </c>
      <c r="Q64" s="336">
        <f t="shared" si="93"/>
        <v>1.5344839578645894E-2</v>
      </c>
      <c r="R64" s="336">
        <f t="shared" si="93"/>
        <v>1.5248114281780134E-2</v>
      </c>
      <c r="S64" s="336">
        <f t="shared" si="93"/>
        <v>1.6082481408705433E-2</v>
      </c>
      <c r="T64" s="336">
        <f t="shared" si="93"/>
        <v>1.5862009394271615E-2</v>
      </c>
      <c r="U64" s="336">
        <f t="shared" si="93"/>
        <v>1.6776502644808771E-2</v>
      </c>
      <c r="V64" s="336">
        <f t="shared" si="93"/>
        <v>1.7404890237795761E-2</v>
      </c>
      <c r="W64" s="336">
        <f t="shared" si="93"/>
        <v>1.7780493628194453E-2</v>
      </c>
      <c r="X64" s="336">
        <f t="shared" si="93"/>
        <v>2.5873661674120509E-2</v>
      </c>
      <c r="Y64" s="336">
        <f t="shared" si="93"/>
        <v>2.6174121655371682E-2</v>
      </c>
      <c r="Z64" s="336">
        <f t="shared" si="93"/>
        <v>2.6522879327540539E-2</v>
      </c>
      <c r="AA64" s="336">
        <f t="shared" si="93"/>
        <v>2.6873885548897965E-2</v>
      </c>
      <c r="AB64" s="336">
        <f t="shared" si="93"/>
        <v>2.7264904853967379E-2</v>
      </c>
      <c r="AC64" s="336">
        <f t="shared" si="93"/>
        <v>2.7671083010366599E-2</v>
      </c>
      <c r="AD64" s="336">
        <f t="shared" si="93"/>
        <v>2.8098364960826742E-2</v>
      </c>
      <c r="AE64" s="336">
        <f t="shared" ref="AE64:AL64" si="94">AE17/AE$49</f>
        <v>2.848832163910598E-2</v>
      </c>
      <c r="AF64" s="336">
        <f t="shared" si="94"/>
        <v>2.8888929148459377E-2</v>
      </c>
      <c r="AG64" s="336">
        <f t="shared" si="94"/>
        <v>2.9284781631589086E-2</v>
      </c>
      <c r="AH64" s="336">
        <f t="shared" si="94"/>
        <v>2.9738837684591509E-2</v>
      </c>
      <c r="AI64" s="336">
        <f t="shared" si="94"/>
        <v>3.0155548458592342E-2</v>
      </c>
      <c r="AJ64" s="336">
        <f t="shared" si="94"/>
        <v>3.0568462819238425E-2</v>
      </c>
      <c r="AK64" s="336">
        <f t="shared" si="94"/>
        <v>3.0992591438210499E-2</v>
      </c>
      <c r="AL64" s="336">
        <f t="shared" si="94"/>
        <v>3.1435767159074278E-2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1.1760394269052607E-2</v>
      </c>
      <c r="N65" s="336">
        <f t="shared" si="95"/>
        <v>1.3121832194693017E-2</v>
      </c>
      <c r="O65" s="336">
        <f t="shared" si="95"/>
        <v>1.2519921358279146E-2</v>
      </c>
      <c r="P65" s="336">
        <f t="shared" si="95"/>
        <v>1.1626419835654702E-2</v>
      </c>
      <c r="Q65" s="336">
        <f t="shared" si="95"/>
        <v>1.1453393130495679E-2</v>
      </c>
      <c r="R65" s="336">
        <f t="shared" si="95"/>
        <v>1.1639839203174983E-2</v>
      </c>
      <c r="S65" s="336">
        <f t="shared" si="95"/>
        <v>1.2248393583918897E-2</v>
      </c>
      <c r="T65" s="336">
        <f t="shared" si="95"/>
        <v>1.1743061744973428E-2</v>
      </c>
      <c r="U65" s="336">
        <f t="shared" si="95"/>
        <v>1.1630243217946848E-2</v>
      </c>
      <c r="V65" s="336">
        <f t="shared" si="95"/>
        <v>1.1691444099348806E-2</v>
      </c>
      <c r="W65" s="336">
        <f t="shared" si="95"/>
        <v>1.2798209395521088E-2</v>
      </c>
      <c r="X65" s="336">
        <f t="shared" si="95"/>
        <v>1.0717483972954907E-2</v>
      </c>
      <c r="Y65" s="336">
        <f t="shared" si="95"/>
        <v>1.0803644973189516E-2</v>
      </c>
      <c r="Z65" s="336">
        <f t="shared" si="95"/>
        <v>1.0867931573013589E-2</v>
      </c>
      <c r="AA65" s="336">
        <f t="shared" si="95"/>
        <v>1.0944934111937242E-2</v>
      </c>
      <c r="AB65" s="336">
        <f t="shared" si="95"/>
        <v>1.0994681316549369E-2</v>
      </c>
      <c r="AC65" s="336">
        <f t="shared" si="95"/>
        <v>1.1052770978650931E-2</v>
      </c>
      <c r="AD65" s="336">
        <f t="shared" si="95"/>
        <v>1.1110599827159225E-2</v>
      </c>
      <c r="AE65" s="336">
        <f t="shared" ref="AE65:AL65" si="96">AE18/AE$49</f>
        <v>1.1166491028762739E-2</v>
      </c>
      <c r="AF65" s="336">
        <f t="shared" si="96"/>
        <v>1.123560528120833E-2</v>
      </c>
      <c r="AG65" s="336">
        <f t="shared" si="96"/>
        <v>1.129932826304968E-2</v>
      </c>
      <c r="AH65" s="336">
        <f t="shared" si="96"/>
        <v>1.1388861864172446E-2</v>
      </c>
      <c r="AI65" s="336">
        <f t="shared" si="96"/>
        <v>1.1472463944463168E-2</v>
      </c>
      <c r="AJ65" s="336">
        <f t="shared" si="96"/>
        <v>1.1573898401603744E-2</v>
      </c>
      <c r="AK65" s="336">
        <f t="shared" si="96"/>
        <v>1.165342738718821E-2</v>
      </c>
      <c r="AL65" s="336">
        <f t="shared" si="96"/>
        <v>1.1756770414674959E-2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1.5005228528730789E-2</v>
      </c>
      <c r="N66" s="336">
        <f t="shared" si="97"/>
        <v>1.6508281513470873E-2</v>
      </c>
      <c r="O66" s="336">
        <f t="shared" si="97"/>
        <v>1.9370051268963885E-2</v>
      </c>
      <c r="P66" s="336">
        <f t="shared" si="97"/>
        <v>1.6909806559332583E-2</v>
      </c>
      <c r="Q66" s="336">
        <f t="shared" si="97"/>
        <v>1.9547643153791362E-2</v>
      </c>
      <c r="R66" s="336">
        <f t="shared" si="97"/>
        <v>1.8648152332662156E-2</v>
      </c>
      <c r="S66" s="336">
        <f t="shared" si="97"/>
        <v>2.1381208485965801E-2</v>
      </c>
      <c r="T66" s="336">
        <f t="shared" si="97"/>
        <v>1.9720320915595582E-2</v>
      </c>
      <c r="U66" s="336">
        <f t="shared" si="97"/>
        <v>1.8838447458519283E-2</v>
      </c>
      <c r="V66" s="336">
        <f t="shared" si="97"/>
        <v>1.7655655423433336E-2</v>
      </c>
      <c r="W66" s="336">
        <f t="shared" si="97"/>
        <v>2.1927247160121642E-2</v>
      </c>
      <c r="X66" s="336">
        <f t="shared" si="97"/>
        <v>1.8878971873839162E-2</v>
      </c>
      <c r="Y66" s="336">
        <f t="shared" si="97"/>
        <v>1.8565039647315078E-2</v>
      </c>
      <c r="Z66" s="336">
        <f t="shared" si="97"/>
        <v>1.846522882993612E-2</v>
      </c>
      <c r="AA66" s="336">
        <f t="shared" si="97"/>
        <v>1.8495281142664573E-2</v>
      </c>
      <c r="AB66" s="336">
        <f t="shared" si="97"/>
        <v>1.855094881771199E-2</v>
      </c>
      <c r="AC66" s="336">
        <f t="shared" si="97"/>
        <v>1.8598871763039117E-2</v>
      </c>
      <c r="AD66" s="336">
        <f t="shared" si="97"/>
        <v>1.8652098468698496E-2</v>
      </c>
      <c r="AE66" s="336">
        <f t="shared" ref="AE66:AL66" si="98">AE19/AE$49</f>
        <v>1.870344329926284E-2</v>
      </c>
      <c r="AF66" s="336">
        <f t="shared" si="98"/>
        <v>1.8755890049419237E-2</v>
      </c>
      <c r="AG66" s="336">
        <f t="shared" si="98"/>
        <v>1.8811748909009243E-2</v>
      </c>
      <c r="AH66" s="336">
        <f t="shared" si="98"/>
        <v>1.8908020991157147E-2</v>
      </c>
      <c r="AI66" s="336">
        <f t="shared" si="98"/>
        <v>1.9008038816748656E-2</v>
      </c>
      <c r="AJ66" s="336">
        <f t="shared" si="98"/>
        <v>1.9067569059519264E-2</v>
      </c>
      <c r="AK66" s="336">
        <f t="shared" si="98"/>
        <v>1.9152331335942772E-2</v>
      </c>
      <c r="AL66" s="336">
        <f t="shared" si="98"/>
        <v>1.9211835221077545E-2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6.1077085346432317E-2</v>
      </c>
      <c r="N67" s="336">
        <f t="shared" si="99"/>
        <v>5.6645188525961052E-2</v>
      </c>
      <c r="O67" s="336">
        <f t="shared" si="99"/>
        <v>5.8044244005145809E-2</v>
      </c>
      <c r="P67" s="336">
        <f t="shared" si="99"/>
        <v>5.8547524542346047E-2</v>
      </c>
      <c r="Q67" s="336">
        <f t="shared" si="99"/>
        <v>5.8669328453996333E-2</v>
      </c>
      <c r="R67" s="336">
        <f t="shared" si="99"/>
        <v>5.8113634634842537E-2</v>
      </c>
      <c r="S67" s="336">
        <f t="shared" si="99"/>
        <v>5.8303875390543124E-2</v>
      </c>
      <c r="T67" s="336">
        <f t="shared" si="99"/>
        <v>6.0026529874953272E-2</v>
      </c>
      <c r="U67" s="336">
        <f t="shared" si="99"/>
        <v>5.9718648980520601E-2</v>
      </c>
      <c r="V67" s="336">
        <f t="shared" si="99"/>
        <v>5.9972453490756784E-2</v>
      </c>
      <c r="W67" s="336">
        <f t="shared" si="99"/>
        <v>6.2678981547168583E-2</v>
      </c>
      <c r="X67" s="336">
        <f t="shared" si="99"/>
        <v>6.1505604228376969E-2</v>
      </c>
      <c r="Y67" s="336">
        <f t="shared" si="99"/>
        <v>6.1665168289957467E-2</v>
      </c>
      <c r="Z67" s="336">
        <f t="shared" si="99"/>
        <v>6.1783869089036533E-2</v>
      </c>
      <c r="AA67" s="336">
        <f t="shared" si="99"/>
        <v>6.1900302670004591E-2</v>
      </c>
      <c r="AB67" s="336">
        <f t="shared" si="99"/>
        <v>6.2029733422378171E-2</v>
      </c>
      <c r="AC67" s="336">
        <f t="shared" si="99"/>
        <v>6.217529874152853E-2</v>
      </c>
      <c r="AD67" s="336">
        <f t="shared" si="99"/>
        <v>6.2307663071004944E-2</v>
      </c>
      <c r="AE67" s="336">
        <f t="shared" ref="AE67:AL67" si="100">AE20/AE$49</f>
        <v>6.2429179608908147E-2</v>
      </c>
      <c r="AF67" s="336">
        <f t="shared" si="100"/>
        <v>6.2544601325446814E-2</v>
      </c>
      <c r="AG67" s="336">
        <f t="shared" si="100"/>
        <v>6.2630614875404611E-2</v>
      </c>
      <c r="AH67" s="336">
        <f t="shared" si="100"/>
        <v>6.2730750188033743E-2</v>
      </c>
      <c r="AI67" s="336">
        <f t="shared" si="100"/>
        <v>6.2880851162165297E-2</v>
      </c>
      <c r="AJ67" s="336">
        <f t="shared" si="100"/>
        <v>6.3031128460571989E-2</v>
      </c>
      <c r="AK67" s="336">
        <f t="shared" si="100"/>
        <v>6.3200876242417992E-2</v>
      </c>
      <c r="AL67" s="336">
        <f t="shared" si="100"/>
        <v>6.3369756990531032E-2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0.12080714260474375</v>
      </c>
      <c r="N69" s="337">
        <f t="shared" si="101"/>
        <v>0.11520857495888898</v>
      </c>
      <c r="O69" s="337">
        <f t="shared" si="101"/>
        <v>0.11365586358319055</v>
      </c>
      <c r="P69" s="337">
        <f t="shared" si="101"/>
        <v>0.11115768181170645</v>
      </c>
      <c r="Q69" s="337">
        <f t="shared" si="101"/>
        <v>0.11059383413078994</v>
      </c>
      <c r="R69" s="337">
        <f t="shared" si="101"/>
        <v>0.11072488022928106</v>
      </c>
      <c r="S69" s="337">
        <f t="shared" si="101"/>
        <v>0.10623787804294763</v>
      </c>
      <c r="T69" s="337">
        <f t="shared" si="101"/>
        <v>0.10817344205674266</v>
      </c>
      <c r="U69" s="337">
        <f t="shared" si="101"/>
        <v>0.10768309769272029</v>
      </c>
      <c r="V69" s="337">
        <f t="shared" si="101"/>
        <v>0.10386762740102919</v>
      </c>
      <c r="W69" s="337">
        <f t="shared" si="101"/>
        <v>0.10624181198067327</v>
      </c>
      <c r="X69" s="337">
        <f t="shared" si="101"/>
        <v>0.10870365428496637</v>
      </c>
      <c r="Y69" s="337">
        <f t="shared" si="101"/>
        <v>0.10788046867609088</v>
      </c>
      <c r="Z69" s="337">
        <f t="shared" si="101"/>
        <v>0.10689157837902116</v>
      </c>
      <c r="AA69" s="337">
        <f t="shared" si="101"/>
        <v>0.10587219408882186</v>
      </c>
      <c r="AB69" s="337">
        <f t="shared" si="101"/>
        <v>0.10475526992606736</v>
      </c>
      <c r="AC69" s="337">
        <f t="shared" si="101"/>
        <v>0.1035014781274743</v>
      </c>
      <c r="AD69" s="337">
        <f t="shared" si="101"/>
        <v>0.10215182314033627</v>
      </c>
      <c r="AE69" s="337">
        <f t="shared" ref="AE69:AL69" si="102">AE22/AE$49</f>
        <v>0.1010269478711594</v>
      </c>
      <c r="AF69" s="337">
        <f t="shared" si="102"/>
        <v>9.9922361296950105E-2</v>
      </c>
      <c r="AG69" s="337">
        <f t="shared" si="102"/>
        <v>9.8901949571168227E-2</v>
      </c>
      <c r="AH69" s="337">
        <f t="shared" si="102"/>
        <v>9.772140496060136E-2</v>
      </c>
      <c r="AI69" s="337">
        <f t="shared" si="102"/>
        <v>9.6280417663720447E-2</v>
      </c>
      <c r="AJ69" s="337">
        <f t="shared" si="102"/>
        <v>9.4906781597920584E-2</v>
      </c>
      <c r="AK69" s="337">
        <f t="shared" si="102"/>
        <v>9.3442637178666674E-2</v>
      </c>
      <c r="AL69" s="337">
        <f t="shared" si="102"/>
        <v>9.1978324887520016E-2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9.0100734094603896E-2</v>
      </c>
      <c r="N70" s="336">
        <f t="shared" si="103"/>
        <v>8.8055803846294578E-2</v>
      </c>
      <c r="O70" s="336">
        <f t="shared" si="103"/>
        <v>8.7476553006363394E-2</v>
      </c>
      <c r="P70" s="336">
        <f t="shared" si="103"/>
        <v>8.4231198678324751E-2</v>
      </c>
      <c r="Q70" s="336">
        <f t="shared" si="103"/>
        <v>8.4143098231852384E-2</v>
      </c>
      <c r="R70" s="336">
        <f t="shared" si="103"/>
        <v>8.631021124403547E-2</v>
      </c>
      <c r="S70" s="336">
        <f t="shared" si="103"/>
        <v>8.2929912286810958E-2</v>
      </c>
      <c r="T70" s="336">
        <f t="shared" si="103"/>
        <v>8.4735471303334656E-2</v>
      </c>
      <c r="U70" s="336">
        <f t="shared" si="103"/>
        <v>8.3394964548560546E-2</v>
      </c>
      <c r="V70" s="336">
        <f t="shared" si="103"/>
        <v>8.1710696355923082E-2</v>
      </c>
      <c r="W70" s="336">
        <f t="shared" si="103"/>
        <v>8.4564330864850504E-2</v>
      </c>
      <c r="X70" s="336">
        <f t="shared" si="103"/>
        <v>8.7040716303227794E-2</v>
      </c>
      <c r="Y70" s="336">
        <f t="shared" si="103"/>
        <v>8.6682557858843323E-2</v>
      </c>
      <c r="Z70" s="336">
        <f t="shared" si="103"/>
        <v>8.6222337513679526E-2</v>
      </c>
      <c r="AA70" s="336">
        <f t="shared" si="103"/>
        <v>8.5764989597773345E-2</v>
      </c>
      <c r="AB70" s="336">
        <f t="shared" si="103"/>
        <v>8.5258267161453044E-2</v>
      </c>
      <c r="AC70" s="336">
        <f t="shared" si="103"/>
        <v>8.4714163141118265E-2</v>
      </c>
      <c r="AD70" s="336">
        <f t="shared" si="103"/>
        <v>8.4127256437791578E-2</v>
      </c>
      <c r="AE70" s="336">
        <f t="shared" ref="AE70:AL70" si="104">AE23/AE$49</f>
        <v>8.3511257233191416E-2</v>
      </c>
      <c r="AF70" s="336">
        <f t="shared" si="104"/>
        <v>8.2893855994282145E-2</v>
      </c>
      <c r="AG70" s="336">
        <f t="shared" si="104"/>
        <v>8.2295170804517245E-2</v>
      </c>
      <c r="AH70" s="336">
        <f t="shared" si="104"/>
        <v>8.1661813872597425E-2</v>
      </c>
      <c r="AI70" s="336">
        <f t="shared" si="104"/>
        <v>8.0985337196301896E-2</v>
      </c>
      <c r="AJ70" s="336">
        <f t="shared" si="104"/>
        <v>8.031195064150734E-2</v>
      </c>
      <c r="AK70" s="336">
        <f t="shared" si="104"/>
        <v>7.959482009335056E-2</v>
      </c>
      <c r="AL70" s="336">
        <f t="shared" si="104"/>
        <v>7.8824337021116353E-2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3.0706408510139862E-2</v>
      </c>
      <c r="N71" s="336">
        <f t="shared" si="105"/>
        <v>2.7152771112594402E-2</v>
      </c>
      <c r="O71" s="336">
        <f t="shared" si="105"/>
        <v>2.6179310576827135E-2</v>
      </c>
      <c r="P71" s="336">
        <f t="shared" si="105"/>
        <v>2.6926483133381689E-2</v>
      </c>
      <c r="Q71" s="336">
        <f t="shared" si="105"/>
        <v>2.6450735898937559E-2</v>
      </c>
      <c r="R71" s="336">
        <f t="shared" si="105"/>
        <v>2.4414668985245584E-2</v>
      </c>
      <c r="S71" s="336">
        <f t="shared" si="105"/>
        <v>2.3307965756136667E-2</v>
      </c>
      <c r="T71" s="336">
        <f t="shared" si="105"/>
        <v>2.3437970753408009E-2</v>
      </c>
      <c r="U71" s="336">
        <f t="shared" si="105"/>
        <v>2.4288133144159736E-2</v>
      </c>
      <c r="V71" s="336">
        <f t="shared" si="105"/>
        <v>2.2156931045106101E-2</v>
      </c>
      <c r="W71" s="336">
        <f t="shared" si="105"/>
        <v>2.167748111582278E-2</v>
      </c>
      <c r="X71" s="336">
        <f t="shared" si="105"/>
        <v>2.1662937981738569E-2</v>
      </c>
      <c r="Y71" s="336">
        <f t="shared" si="105"/>
        <v>2.1197910817247558E-2</v>
      </c>
      <c r="Z71" s="336">
        <f t="shared" si="105"/>
        <v>2.0669240865341637E-2</v>
      </c>
      <c r="AA71" s="336">
        <f t="shared" si="105"/>
        <v>2.0107204491048521E-2</v>
      </c>
      <c r="AB71" s="336">
        <f t="shared" si="105"/>
        <v>1.949700276461433E-2</v>
      </c>
      <c r="AC71" s="336">
        <f t="shared" si="105"/>
        <v>1.8787314986356031E-2</v>
      </c>
      <c r="AD71" s="336">
        <f t="shared" si="105"/>
        <v>1.8024566702544691E-2</v>
      </c>
      <c r="AE71" s="336">
        <f t="shared" ref="AE71:AL71" si="106">AE24/AE$49</f>
        <v>1.7515690637967974E-2</v>
      </c>
      <c r="AF71" s="336">
        <f t="shared" si="106"/>
        <v>1.7028505302667966E-2</v>
      </c>
      <c r="AG71" s="336">
        <f t="shared" si="106"/>
        <v>1.6606778766650985E-2</v>
      </c>
      <c r="AH71" s="336">
        <f t="shared" si="106"/>
        <v>1.6059591088003949E-2</v>
      </c>
      <c r="AI71" s="336">
        <f t="shared" si="106"/>
        <v>1.5295080467418556E-2</v>
      </c>
      <c r="AJ71" s="336">
        <f t="shared" si="106"/>
        <v>1.4594830956413238E-2</v>
      </c>
      <c r="AK71" s="336">
        <f t="shared" si="106"/>
        <v>1.3847817085316114E-2</v>
      </c>
      <c r="AL71" s="336">
        <f t="shared" si="106"/>
        <v>1.3153987866403675E-2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0.11387511196764263</v>
      </c>
      <c r="N73" s="337">
        <f t="shared" si="107"/>
        <v>0.11015197838687744</v>
      </c>
      <c r="O73" s="337">
        <f t="shared" si="107"/>
        <v>0.10813004272680712</v>
      </c>
      <c r="P73" s="337">
        <f t="shared" si="107"/>
        <v>0.10627257360932421</v>
      </c>
      <c r="Q73" s="337">
        <f t="shared" si="107"/>
        <v>0.10965262864407621</v>
      </c>
      <c r="R73" s="337">
        <f t="shared" si="107"/>
        <v>0.11287927615892313</v>
      </c>
      <c r="S73" s="337">
        <f t="shared" si="107"/>
        <v>0.10770835266329644</v>
      </c>
      <c r="T73" s="337">
        <f t="shared" si="107"/>
        <v>0.10431253095203713</v>
      </c>
      <c r="U73" s="337">
        <f t="shared" si="107"/>
        <v>9.9809028504631747E-2</v>
      </c>
      <c r="V73" s="337">
        <f t="shared" si="107"/>
        <v>0.1002021926318105</v>
      </c>
      <c r="W73" s="337">
        <f t="shared" si="107"/>
        <v>8.7534716387931519E-2</v>
      </c>
      <c r="X73" s="337">
        <f t="shared" si="107"/>
        <v>8.8954186698400314E-2</v>
      </c>
      <c r="Y73" s="337">
        <f t="shared" si="107"/>
        <v>8.8489875470774582E-2</v>
      </c>
      <c r="Z73" s="337">
        <f t="shared" si="107"/>
        <v>8.8066851858360801E-2</v>
      </c>
      <c r="AA73" s="337">
        <f t="shared" si="107"/>
        <v>8.757072961313557E-2</v>
      </c>
      <c r="AB73" s="337">
        <f t="shared" si="107"/>
        <v>8.6974137276308303E-2</v>
      </c>
      <c r="AC73" s="337">
        <f t="shared" si="107"/>
        <v>8.6325375069402313E-2</v>
      </c>
      <c r="AD73" s="337">
        <f t="shared" si="107"/>
        <v>8.5687445379708557E-2</v>
      </c>
      <c r="AE73" s="337">
        <f t="shared" ref="AE73:AL73" si="108">AE26/AE$49</f>
        <v>8.5072597550351861E-2</v>
      </c>
      <c r="AF73" s="337">
        <f t="shared" si="108"/>
        <v>8.4521681872085128E-2</v>
      </c>
      <c r="AG73" s="337">
        <f t="shared" si="108"/>
        <v>8.3969201965777715E-2</v>
      </c>
      <c r="AH73" s="337">
        <f t="shared" si="108"/>
        <v>8.3424670524714598E-2</v>
      </c>
      <c r="AI73" s="337">
        <f t="shared" si="108"/>
        <v>8.2898802855238485E-2</v>
      </c>
      <c r="AJ73" s="337">
        <f t="shared" si="108"/>
        <v>8.2390998470685275E-2</v>
      </c>
      <c r="AK73" s="337">
        <f t="shared" si="108"/>
        <v>8.1865826731017111E-2</v>
      </c>
      <c r="AL73" s="337">
        <f t="shared" si="108"/>
        <v>8.1319762090309472E-2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1.7781601053409545E-2</v>
      </c>
      <c r="N74" s="336">
        <f t="shared" si="109"/>
        <v>1.5021972936189064E-2</v>
      </c>
      <c r="O74" s="336">
        <f t="shared" si="109"/>
        <v>1.754339635939536E-2</v>
      </c>
      <c r="P74" s="336">
        <f t="shared" si="109"/>
        <v>1.4839194782649815E-2</v>
      </c>
      <c r="Q74" s="336">
        <f t="shared" si="109"/>
        <v>1.7668072682806409E-2</v>
      </c>
      <c r="R74" s="336">
        <f t="shared" si="109"/>
        <v>1.8198890953845945E-2</v>
      </c>
      <c r="S74" s="336">
        <f t="shared" si="109"/>
        <v>1.8410901894484945E-2</v>
      </c>
      <c r="T74" s="336">
        <f t="shared" si="109"/>
        <v>1.3822321775097811E-2</v>
      </c>
      <c r="U74" s="336">
        <f t="shared" si="109"/>
        <v>1.4314586083631441E-2</v>
      </c>
      <c r="V74" s="336">
        <f t="shared" si="109"/>
        <v>1.8020469915855424E-2</v>
      </c>
      <c r="W74" s="336">
        <f t="shared" si="109"/>
        <v>1.0691263460131616E-2</v>
      </c>
      <c r="X74" s="336">
        <f t="shared" si="109"/>
        <v>9.9526357942384871E-3</v>
      </c>
      <c r="Y74" s="336">
        <f t="shared" si="109"/>
        <v>1.005791445662536E-2</v>
      </c>
      <c r="Z74" s="336">
        <f t="shared" si="109"/>
        <v>1.017106220919077E-2</v>
      </c>
      <c r="AA74" s="336">
        <f t="shared" si="109"/>
        <v>1.030709031010865E-2</v>
      </c>
      <c r="AB74" s="336">
        <f t="shared" si="109"/>
        <v>1.0401049549698541E-2</v>
      </c>
      <c r="AC74" s="336">
        <f t="shared" si="109"/>
        <v>1.0489914433739188E-2</v>
      </c>
      <c r="AD74" s="336">
        <f t="shared" si="109"/>
        <v>1.0571250645412616E-2</v>
      </c>
      <c r="AE74" s="336">
        <f t="shared" ref="AE74:AL74" si="110">AE27/AE$49</f>
        <v>1.0652011383614209E-2</v>
      </c>
      <c r="AF74" s="336">
        <f t="shared" si="110"/>
        <v>1.0727576697062636E-2</v>
      </c>
      <c r="AG74" s="336">
        <f t="shared" si="110"/>
        <v>1.0805886266294071E-2</v>
      </c>
      <c r="AH74" s="336">
        <f t="shared" si="110"/>
        <v>1.0888206982897951E-2</v>
      </c>
      <c r="AI74" s="336">
        <f t="shared" si="110"/>
        <v>1.0971944328948933E-2</v>
      </c>
      <c r="AJ74" s="336">
        <f t="shared" si="110"/>
        <v>1.1052148809220492E-2</v>
      </c>
      <c r="AK74" s="336">
        <f t="shared" si="110"/>
        <v>1.1129373961748512E-2</v>
      </c>
      <c r="AL74" s="336">
        <f t="shared" si="110"/>
        <v>1.1220593943619496E-2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3.5660608196112616E-2</v>
      </c>
      <c r="N75" s="336">
        <f t="shared" si="111"/>
        <v>3.7265898902270771E-2</v>
      </c>
      <c r="O75" s="336">
        <f t="shared" si="111"/>
        <v>3.5623193887748643E-2</v>
      </c>
      <c r="P75" s="336">
        <f t="shared" si="111"/>
        <v>3.5492113909426727E-2</v>
      </c>
      <c r="Q75" s="336">
        <f t="shared" si="111"/>
        <v>3.6744096658204536E-2</v>
      </c>
      <c r="R75" s="336">
        <f t="shared" si="111"/>
        <v>3.819127501151124E-2</v>
      </c>
      <c r="S75" s="336">
        <f t="shared" si="111"/>
        <v>3.7299436638835531E-2</v>
      </c>
      <c r="T75" s="336">
        <f t="shared" si="111"/>
        <v>3.501880276254539E-2</v>
      </c>
      <c r="U75" s="336">
        <f t="shared" si="111"/>
        <v>3.5078527375499838E-2</v>
      </c>
      <c r="V75" s="336">
        <f t="shared" si="111"/>
        <v>3.5362838647845958E-2</v>
      </c>
      <c r="W75" s="336">
        <f t="shared" si="111"/>
        <v>3.1210234543614164E-2</v>
      </c>
      <c r="X75" s="336">
        <f t="shared" si="111"/>
        <v>3.1574654605664457E-2</v>
      </c>
      <c r="Y75" s="336">
        <f t="shared" si="111"/>
        <v>3.1390142609478137E-2</v>
      </c>
      <c r="Z75" s="336">
        <f t="shared" si="111"/>
        <v>3.1166841854498792E-2</v>
      </c>
      <c r="AA75" s="336">
        <f t="shared" si="111"/>
        <v>3.09283380504125E-2</v>
      </c>
      <c r="AB75" s="336">
        <f t="shared" si="111"/>
        <v>3.0668410045603639E-2</v>
      </c>
      <c r="AC75" s="336">
        <f t="shared" si="111"/>
        <v>3.0412914800012888E-2</v>
      </c>
      <c r="AD75" s="336">
        <f t="shared" si="111"/>
        <v>3.0171965168498526E-2</v>
      </c>
      <c r="AE75" s="336">
        <f t="shared" ref="AE75:AL75" si="112">AE28/AE$49</f>
        <v>2.9928638990386336E-2</v>
      </c>
      <c r="AF75" s="336">
        <f t="shared" si="112"/>
        <v>2.9675214255212419E-2</v>
      </c>
      <c r="AG75" s="336">
        <f t="shared" si="112"/>
        <v>2.9415310061234649E-2</v>
      </c>
      <c r="AH75" s="336">
        <f t="shared" si="112"/>
        <v>2.9163716608366596E-2</v>
      </c>
      <c r="AI75" s="336">
        <f t="shared" si="112"/>
        <v>2.8924153330933497E-2</v>
      </c>
      <c r="AJ75" s="336">
        <f t="shared" si="112"/>
        <v>2.8672041951275293E-2</v>
      </c>
      <c r="AK75" s="336">
        <f t="shared" si="112"/>
        <v>2.8417684242129749E-2</v>
      </c>
      <c r="AL75" s="336">
        <f t="shared" si="112"/>
        <v>2.816055936853205E-2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3.7108231425345396E-2</v>
      </c>
      <c r="N76" s="336">
        <f t="shared" si="113"/>
        <v>3.4772916783441729E-2</v>
      </c>
      <c r="O76" s="336">
        <f t="shared" si="113"/>
        <v>2.9835165931053481E-2</v>
      </c>
      <c r="P76" s="336">
        <f t="shared" si="113"/>
        <v>3.0810164267899037E-2</v>
      </c>
      <c r="Q76" s="336">
        <f t="shared" si="113"/>
        <v>2.9282338245934271E-2</v>
      </c>
      <c r="R76" s="336">
        <f t="shared" si="113"/>
        <v>3.0936848882726877E-2</v>
      </c>
      <c r="S76" s="336">
        <f t="shared" si="113"/>
        <v>2.6564498359561005E-2</v>
      </c>
      <c r="T76" s="336">
        <f t="shared" si="113"/>
        <v>2.9448108800095445E-2</v>
      </c>
      <c r="U76" s="336">
        <f t="shared" si="113"/>
        <v>2.7248429002257109E-2</v>
      </c>
      <c r="V76" s="336">
        <f t="shared" si="113"/>
        <v>2.5303929729185305E-2</v>
      </c>
      <c r="W76" s="336">
        <f t="shared" si="113"/>
        <v>2.4613840001106474E-2</v>
      </c>
      <c r="X76" s="336">
        <f t="shared" si="113"/>
        <v>2.5463902356597821E-2</v>
      </c>
      <c r="Y76" s="336">
        <f t="shared" si="113"/>
        <v>2.5054681276179245E-2</v>
      </c>
      <c r="Z76" s="336">
        <f t="shared" si="113"/>
        <v>2.4760525184671318E-2</v>
      </c>
      <c r="AA76" s="336">
        <f t="shared" si="113"/>
        <v>2.4405060383179328E-2</v>
      </c>
      <c r="AB76" s="336">
        <f t="shared" si="113"/>
        <v>2.4000535374519554E-2</v>
      </c>
      <c r="AC76" s="336">
        <f t="shared" si="113"/>
        <v>2.3599628608259912E-2</v>
      </c>
      <c r="AD76" s="336">
        <f t="shared" si="113"/>
        <v>2.3219830010604233E-2</v>
      </c>
      <c r="AE76" s="336">
        <f t="shared" ref="AE76:AL76" si="114">AE29/AE$49</f>
        <v>2.2848196647369479E-2</v>
      </c>
      <c r="AF76" s="336">
        <f t="shared" si="114"/>
        <v>2.2495746262634096E-2</v>
      </c>
      <c r="AG76" s="336">
        <f t="shared" si="114"/>
        <v>2.2144319669518176E-2</v>
      </c>
      <c r="AH76" s="336">
        <f t="shared" si="114"/>
        <v>2.1798565256159887E-2</v>
      </c>
      <c r="AI76" s="336">
        <f t="shared" si="114"/>
        <v>2.1451352348494181E-2</v>
      </c>
      <c r="AJ76" s="336">
        <f t="shared" si="114"/>
        <v>2.110133248924367E-2</v>
      </c>
      <c r="AK76" s="336">
        <f t="shared" si="114"/>
        <v>2.0746028272041687E-2</v>
      </c>
      <c r="AL76" s="336">
        <f t="shared" si="114"/>
        <v>2.0394775292388222E-2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2.3324671292775084E-2</v>
      </c>
      <c r="N77" s="336">
        <f t="shared" si="115"/>
        <v>2.3091189764975883E-2</v>
      </c>
      <c r="O77" s="336">
        <f t="shared" si="115"/>
        <v>2.5128286548609637E-2</v>
      </c>
      <c r="P77" s="336">
        <f t="shared" si="115"/>
        <v>2.513110064934862E-2</v>
      </c>
      <c r="Q77" s="336">
        <f t="shared" si="115"/>
        <v>2.5958121057130992E-2</v>
      </c>
      <c r="R77" s="336">
        <f t="shared" si="115"/>
        <v>2.5552261310839063E-2</v>
      </c>
      <c r="S77" s="336">
        <f t="shared" si="115"/>
        <v>2.5433515770414947E-2</v>
      </c>
      <c r="T77" s="336">
        <f t="shared" si="115"/>
        <v>2.6023297614298491E-2</v>
      </c>
      <c r="U77" s="336">
        <f t="shared" si="115"/>
        <v>2.3167486043243354E-2</v>
      </c>
      <c r="V77" s="336">
        <f t="shared" si="115"/>
        <v>2.1514954338923812E-2</v>
      </c>
      <c r="W77" s="336">
        <f t="shared" si="115"/>
        <v>2.1019378383079268E-2</v>
      </c>
      <c r="X77" s="336">
        <f t="shared" si="115"/>
        <v>2.1962993941899548E-2</v>
      </c>
      <c r="Y77" s="336">
        <f t="shared" si="115"/>
        <v>2.1987137128491846E-2</v>
      </c>
      <c r="Z77" s="336">
        <f t="shared" si="115"/>
        <v>2.1968422609999927E-2</v>
      </c>
      <c r="AA77" s="336">
        <f t="shared" si="115"/>
        <v>2.1930240869435107E-2</v>
      </c>
      <c r="AB77" s="336">
        <f t="shared" si="115"/>
        <v>2.190414230648656E-2</v>
      </c>
      <c r="AC77" s="336">
        <f t="shared" si="115"/>
        <v>2.1822917227390323E-2</v>
      </c>
      <c r="AD77" s="336">
        <f t="shared" si="115"/>
        <v>2.1724399555193178E-2</v>
      </c>
      <c r="AE77" s="336">
        <f t="shared" ref="AE77:AL77" si="116">AE30/AE$49</f>
        <v>2.1643750528981837E-2</v>
      </c>
      <c r="AF77" s="336">
        <f t="shared" si="116"/>
        <v>2.1623144657175977E-2</v>
      </c>
      <c r="AG77" s="336">
        <f t="shared" si="116"/>
        <v>2.1603685968730819E-2</v>
      </c>
      <c r="AH77" s="336">
        <f t="shared" si="116"/>
        <v>2.1574181677290159E-2</v>
      </c>
      <c r="AI77" s="336">
        <f t="shared" si="116"/>
        <v>2.1551352846861865E-2</v>
      </c>
      <c r="AJ77" s="336">
        <f t="shared" si="116"/>
        <v>2.1565475220945825E-2</v>
      </c>
      <c r="AK77" s="336">
        <f t="shared" si="116"/>
        <v>2.1572740255097159E-2</v>
      </c>
      <c r="AL77" s="336">
        <f t="shared" si="116"/>
        <v>2.1543833485769714E-2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9.1454565448093397E-2</v>
      </c>
      <c r="N79" s="337">
        <f t="shared" si="117"/>
        <v>9.1277269731444038E-2</v>
      </c>
      <c r="O79" s="337">
        <f t="shared" si="117"/>
        <v>9.2282654331699729E-2</v>
      </c>
      <c r="P79" s="337">
        <f t="shared" si="117"/>
        <v>9.4709139663464212E-2</v>
      </c>
      <c r="Q79" s="337">
        <f t="shared" si="117"/>
        <v>9.4273529637136422E-2</v>
      </c>
      <c r="R79" s="337">
        <f t="shared" si="117"/>
        <v>9.4705235087892053E-2</v>
      </c>
      <c r="S79" s="337">
        <f t="shared" si="117"/>
        <v>9.9921691980192698E-2</v>
      </c>
      <c r="T79" s="337">
        <f t="shared" si="117"/>
        <v>9.7702460072803227E-2</v>
      </c>
      <c r="U79" s="337">
        <f t="shared" si="117"/>
        <v>9.4407461704749646E-2</v>
      </c>
      <c r="V79" s="337">
        <f t="shared" si="117"/>
        <v>9.8825470317197295E-2</v>
      </c>
      <c r="W79" s="337">
        <f t="shared" si="117"/>
        <v>9.7473202999234371E-2</v>
      </c>
      <c r="X79" s="337">
        <f t="shared" si="117"/>
        <v>9.5848200842167552E-2</v>
      </c>
      <c r="Y79" s="337">
        <f t="shared" si="117"/>
        <v>9.6062929502880659E-2</v>
      </c>
      <c r="Z79" s="337">
        <f t="shared" si="117"/>
        <v>9.6278445271095428E-2</v>
      </c>
      <c r="AA79" s="337">
        <f t="shared" si="117"/>
        <v>9.6506362630761816E-2</v>
      </c>
      <c r="AB79" s="337">
        <f t="shared" si="117"/>
        <v>9.6840302552918131E-2</v>
      </c>
      <c r="AC79" s="337">
        <f t="shared" si="117"/>
        <v>9.7236472258093828E-2</v>
      </c>
      <c r="AD79" s="337">
        <f t="shared" si="117"/>
        <v>9.7653450471797687E-2</v>
      </c>
      <c r="AE79" s="337">
        <f t="shared" ref="AE79:AL79" si="118">AE32/AE$49</f>
        <v>9.7957977563490478E-2</v>
      </c>
      <c r="AF79" s="337">
        <f t="shared" si="118"/>
        <v>9.8295289916844733E-2</v>
      </c>
      <c r="AG79" s="337">
        <f t="shared" si="118"/>
        <v>9.8625512390338038E-2</v>
      </c>
      <c r="AH79" s="337">
        <f t="shared" si="118"/>
        <v>9.8969893944014231E-2</v>
      </c>
      <c r="AI79" s="337">
        <f t="shared" si="118"/>
        <v>9.9386638424522153E-2</v>
      </c>
      <c r="AJ79" s="337">
        <f t="shared" si="118"/>
        <v>9.9811461921027481E-2</v>
      </c>
      <c r="AK79" s="337">
        <f t="shared" si="118"/>
        <v>0.10026009115584125</v>
      </c>
      <c r="AL79" s="337">
        <f t="shared" si="118"/>
        <v>0.10075740841385002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6.7823645362341145E-2</v>
      </c>
      <c r="N80" s="336">
        <f t="shared" si="119"/>
        <v>6.7750955819004685E-2</v>
      </c>
      <c r="O80" s="336">
        <f t="shared" si="119"/>
        <v>6.7822275119776107E-2</v>
      </c>
      <c r="P80" s="336">
        <f t="shared" si="119"/>
        <v>7.2141655416305267E-2</v>
      </c>
      <c r="Q80" s="336">
        <f t="shared" si="119"/>
        <v>7.2444435370044552E-2</v>
      </c>
      <c r="R80" s="336">
        <f t="shared" si="119"/>
        <v>7.2463186326023082E-2</v>
      </c>
      <c r="S80" s="336">
        <f t="shared" si="119"/>
        <v>7.6486658363003043E-2</v>
      </c>
      <c r="T80" s="336">
        <f t="shared" si="119"/>
        <v>7.4804425423897258E-2</v>
      </c>
      <c r="U80" s="336">
        <f t="shared" si="119"/>
        <v>7.2493586973583504E-2</v>
      </c>
      <c r="V80" s="336">
        <f t="shared" si="119"/>
        <v>7.5953433479159213E-2</v>
      </c>
      <c r="W80" s="336">
        <f t="shared" si="119"/>
        <v>7.4339093582691931E-2</v>
      </c>
      <c r="X80" s="336">
        <f t="shared" si="119"/>
        <v>7.4337789292753156E-2</v>
      </c>
      <c r="Y80" s="336">
        <f t="shared" si="119"/>
        <v>7.4551915887173442E-2</v>
      </c>
      <c r="Z80" s="336">
        <f t="shared" si="119"/>
        <v>7.4828511946866114E-2</v>
      </c>
      <c r="AA80" s="336">
        <f t="shared" si="119"/>
        <v>7.5124446988022051E-2</v>
      </c>
      <c r="AB80" s="336">
        <f t="shared" si="119"/>
        <v>7.5528624125672794E-2</v>
      </c>
      <c r="AC80" s="336">
        <f t="shared" si="119"/>
        <v>7.5990420661780356E-2</v>
      </c>
      <c r="AD80" s="336">
        <f t="shared" si="119"/>
        <v>7.6473840768409115E-2</v>
      </c>
      <c r="AE80" s="336">
        <f t="shared" ref="AE80:AL80" si="120">AE33/AE$49</f>
        <v>7.685176036979191E-2</v>
      </c>
      <c r="AF80" s="336">
        <f t="shared" si="120"/>
        <v>7.7255892766574116E-2</v>
      </c>
      <c r="AG80" s="336">
        <f t="shared" si="120"/>
        <v>7.7657324828288465E-2</v>
      </c>
      <c r="AH80" s="336">
        <f t="shared" si="120"/>
        <v>7.8068891742165636E-2</v>
      </c>
      <c r="AI80" s="336">
        <f t="shared" si="120"/>
        <v>7.8553796706235399E-2</v>
      </c>
      <c r="AJ80" s="336">
        <f t="shared" si="120"/>
        <v>7.9059436936084221E-2</v>
      </c>
      <c r="AK80" s="336">
        <f t="shared" si="120"/>
        <v>7.9596306931676492E-2</v>
      </c>
      <c r="AL80" s="336">
        <f t="shared" si="120"/>
        <v>8.0168134336412095E-2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2.1901459901943497E-2</v>
      </c>
      <c r="N81" s="336">
        <f t="shared" si="121"/>
        <v>2.223972854788733E-2</v>
      </c>
      <c r="O81" s="336">
        <f t="shared" si="121"/>
        <v>2.3279107820666372E-2</v>
      </c>
      <c r="P81" s="336">
        <f t="shared" si="121"/>
        <v>2.1477478617320026E-2</v>
      </c>
      <c r="Q81" s="336">
        <f t="shared" si="121"/>
        <v>2.0616021423222584E-2</v>
      </c>
      <c r="R81" s="336">
        <f t="shared" si="121"/>
        <v>2.1106142705914602E-2</v>
      </c>
      <c r="S81" s="336">
        <f t="shared" si="121"/>
        <v>2.2471493002932184E-2</v>
      </c>
      <c r="T81" s="336">
        <f t="shared" si="121"/>
        <v>2.1913420580368811E-2</v>
      </c>
      <c r="U81" s="336">
        <f t="shared" si="121"/>
        <v>2.0880617422859949E-2</v>
      </c>
      <c r="V81" s="336">
        <f t="shared" si="121"/>
        <v>2.1922512662364418E-2</v>
      </c>
      <c r="W81" s="336">
        <f t="shared" si="121"/>
        <v>2.1952212889813152E-2</v>
      </c>
      <c r="X81" s="336">
        <f t="shared" si="121"/>
        <v>2.0630384886683124E-2</v>
      </c>
      <c r="Y81" s="336">
        <f t="shared" si="121"/>
        <v>2.0622625775073025E-2</v>
      </c>
      <c r="Z81" s="336">
        <f t="shared" si="121"/>
        <v>2.0555494503563355E-2</v>
      </c>
      <c r="AA81" s="336">
        <f t="shared" si="121"/>
        <v>2.0480927414817468E-2</v>
      </c>
      <c r="AB81" s="336">
        <f t="shared" si="121"/>
        <v>2.0405692994235242E-2</v>
      </c>
      <c r="AC81" s="336">
        <f t="shared" si="121"/>
        <v>2.0335728259394413E-2</v>
      </c>
      <c r="AD81" s="336">
        <f t="shared" si="121"/>
        <v>2.0264848628929841E-2</v>
      </c>
      <c r="AE81" s="336">
        <f t="shared" ref="AE81:AL81" si="122">AE34/AE$49</f>
        <v>2.0187810864306724E-2</v>
      </c>
      <c r="AF81" s="336">
        <f t="shared" si="122"/>
        <v>2.0116299586498351E-2</v>
      </c>
      <c r="AG81" s="336">
        <f t="shared" si="122"/>
        <v>2.0042521715593092E-2</v>
      </c>
      <c r="AH81" s="336">
        <f t="shared" si="122"/>
        <v>1.9971802755987134E-2</v>
      </c>
      <c r="AI81" s="336">
        <f t="shared" si="122"/>
        <v>1.9900867371760934E-2</v>
      </c>
      <c r="AJ81" s="336">
        <f t="shared" si="122"/>
        <v>1.9815587695880276E-2</v>
      </c>
      <c r="AK81" s="336">
        <f t="shared" si="122"/>
        <v>1.9724727591694777E-2</v>
      </c>
      <c r="AL81" s="336">
        <f t="shared" si="122"/>
        <v>1.9645827926995242E-2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1.7294601838087481E-3</v>
      </c>
      <c r="N82" s="336">
        <f t="shared" si="123"/>
        <v>1.2865853645520236E-3</v>
      </c>
      <c r="O82" s="336">
        <f t="shared" si="123"/>
        <v>1.1812713912572469E-3</v>
      </c>
      <c r="P82" s="336">
        <f t="shared" si="123"/>
        <v>1.0900056298389122E-3</v>
      </c>
      <c r="Q82" s="336">
        <f t="shared" si="123"/>
        <v>1.213072843869276E-3</v>
      </c>
      <c r="R82" s="336">
        <f t="shared" si="123"/>
        <v>1.1359060559543704E-3</v>
      </c>
      <c r="S82" s="336">
        <f t="shared" si="123"/>
        <v>9.6354061425747424E-4</v>
      </c>
      <c r="T82" s="336">
        <f t="shared" si="123"/>
        <v>9.8461406853715206E-4</v>
      </c>
      <c r="U82" s="336">
        <f t="shared" si="123"/>
        <v>1.0332573083061899E-3</v>
      </c>
      <c r="V82" s="336">
        <f t="shared" si="123"/>
        <v>9.4952417567365876E-4</v>
      </c>
      <c r="W82" s="336">
        <f t="shared" si="123"/>
        <v>1.181896526729291E-3</v>
      </c>
      <c r="X82" s="336">
        <f t="shared" si="123"/>
        <v>8.8002666273128219E-4</v>
      </c>
      <c r="Y82" s="336">
        <f t="shared" si="123"/>
        <v>8.8838784063419553E-4</v>
      </c>
      <c r="Z82" s="336">
        <f t="shared" si="123"/>
        <v>8.9443882066595349E-4</v>
      </c>
      <c r="AA82" s="336">
        <f t="shared" si="123"/>
        <v>9.0098822792230291E-4</v>
      </c>
      <c r="AB82" s="336">
        <f t="shared" si="123"/>
        <v>9.0598543301010238E-4</v>
      </c>
      <c r="AC82" s="336">
        <f t="shared" si="123"/>
        <v>9.1032333691904973E-4</v>
      </c>
      <c r="AD82" s="336">
        <f t="shared" si="123"/>
        <v>9.1476107445873729E-4</v>
      </c>
      <c r="AE82" s="336">
        <f t="shared" ref="AE82:AL82" si="124">AE35/AE$49</f>
        <v>9.1840632939184353E-4</v>
      </c>
      <c r="AF82" s="336">
        <f t="shared" si="124"/>
        <v>9.2309756377227268E-4</v>
      </c>
      <c r="AG82" s="336">
        <f t="shared" si="124"/>
        <v>9.256658464564827E-4</v>
      </c>
      <c r="AH82" s="336">
        <f t="shared" si="124"/>
        <v>9.2919944586146821E-4</v>
      </c>
      <c r="AI82" s="336">
        <f t="shared" si="124"/>
        <v>9.3197434652581642E-4</v>
      </c>
      <c r="AJ82" s="336">
        <f t="shared" si="124"/>
        <v>9.3643728906298734E-4</v>
      </c>
      <c r="AK82" s="336">
        <f t="shared" si="124"/>
        <v>9.3905663246998141E-4</v>
      </c>
      <c r="AL82" s="336">
        <f t="shared" si="124"/>
        <v>9.434461504426822E-4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8.6239973158895186E-2</v>
      </c>
      <c r="N84" s="337">
        <f t="shared" si="125"/>
        <v>9.1529538812972419E-2</v>
      </c>
      <c r="O84" s="337">
        <f t="shared" si="125"/>
        <v>8.9823958256831635E-2</v>
      </c>
      <c r="P84" s="337">
        <f t="shared" si="125"/>
        <v>8.9295437990182552E-2</v>
      </c>
      <c r="Q84" s="337">
        <f t="shared" si="125"/>
        <v>8.5183271700579974E-2</v>
      </c>
      <c r="R84" s="337">
        <f t="shared" si="125"/>
        <v>8.611724952583194E-2</v>
      </c>
      <c r="S84" s="337">
        <f t="shared" si="125"/>
        <v>8.3880849703154917E-2</v>
      </c>
      <c r="T84" s="337">
        <f t="shared" si="125"/>
        <v>8.0963014575802308E-2</v>
      </c>
      <c r="U84" s="337">
        <f t="shared" si="125"/>
        <v>8.267638496126585E-2</v>
      </c>
      <c r="V84" s="337">
        <f t="shared" si="125"/>
        <v>7.6165608850688252E-2</v>
      </c>
      <c r="W84" s="337">
        <f t="shared" si="125"/>
        <v>7.6892350807178184E-2</v>
      </c>
      <c r="X84" s="337">
        <f t="shared" si="125"/>
        <v>7.6663983558575677E-2</v>
      </c>
      <c r="Y84" s="337">
        <f t="shared" si="125"/>
        <v>7.6475739629855391E-2</v>
      </c>
      <c r="Z84" s="337">
        <f t="shared" si="125"/>
        <v>7.6200726899652141E-2</v>
      </c>
      <c r="AA84" s="337">
        <f t="shared" si="125"/>
        <v>7.5910523053608278E-2</v>
      </c>
      <c r="AB84" s="337">
        <f t="shared" si="125"/>
        <v>7.5629435886493984E-2</v>
      </c>
      <c r="AC84" s="337">
        <f t="shared" si="125"/>
        <v>7.5335407150775163E-2</v>
      </c>
      <c r="AD84" s="337">
        <f t="shared" si="125"/>
        <v>7.5008851586991512E-2</v>
      </c>
      <c r="AE84" s="337">
        <f t="shared" ref="AE84:AL84" si="126">AE37/AE$49</f>
        <v>7.4673673325398135E-2</v>
      </c>
      <c r="AF84" s="337">
        <f t="shared" si="126"/>
        <v>7.4350729032678961E-2</v>
      </c>
      <c r="AG84" s="337">
        <f t="shared" si="126"/>
        <v>7.4071049430714797E-2</v>
      </c>
      <c r="AH84" s="337">
        <f t="shared" si="126"/>
        <v>7.3713786828062886E-2</v>
      </c>
      <c r="AI84" s="337">
        <f t="shared" si="126"/>
        <v>7.3438741894348181E-2</v>
      </c>
      <c r="AJ84" s="337">
        <f t="shared" si="126"/>
        <v>7.3130302135629571E-2</v>
      </c>
      <c r="AK84" s="337">
        <f t="shared" si="126"/>
        <v>7.2811752668195492E-2</v>
      </c>
      <c r="AL84" s="337">
        <f t="shared" si="126"/>
        <v>7.2515943790725471E-2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7.1376843926618513E-2</v>
      </c>
      <c r="N85" s="336">
        <f t="shared" si="127"/>
        <v>7.719301707311968E-2</v>
      </c>
      <c r="O85" s="336">
        <f t="shared" si="127"/>
        <v>7.5310201833706486E-2</v>
      </c>
      <c r="P85" s="336">
        <f t="shared" si="127"/>
        <v>7.4974296345115585E-2</v>
      </c>
      <c r="Q85" s="336">
        <f t="shared" si="127"/>
        <v>7.1936292495129159E-2</v>
      </c>
      <c r="R85" s="336">
        <f t="shared" si="127"/>
        <v>7.1579382065161401E-2</v>
      </c>
      <c r="S85" s="336">
        <f t="shared" si="127"/>
        <v>6.9718692039493907E-2</v>
      </c>
      <c r="T85" s="336">
        <f t="shared" si="127"/>
        <v>6.5708953575542156E-2</v>
      </c>
      <c r="U85" s="336">
        <f t="shared" si="127"/>
        <v>6.6824056168842932E-2</v>
      </c>
      <c r="V85" s="336">
        <f t="shared" si="127"/>
        <v>6.0979568985604589E-2</v>
      </c>
      <c r="W85" s="336">
        <f t="shared" si="127"/>
        <v>6.1374972382712584E-2</v>
      </c>
      <c r="X85" s="336">
        <f t="shared" si="127"/>
        <v>6.0345776098593762E-2</v>
      </c>
      <c r="Y85" s="336">
        <f t="shared" si="127"/>
        <v>6.0044834827847227E-2</v>
      </c>
      <c r="Z85" s="336">
        <f t="shared" si="127"/>
        <v>5.9656017242700005E-2</v>
      </c>
      <c r="AA85" s="336">
        <f t="shared" si="127"/>
        <v>5.9257588083233871E-2</v>
      </c>
      <c r="AB85" s="336">
        <f t="shared" si="127"/>
        <v>5.8864798960709709E-2</v>
      </c>
      <c r="AC85" s="336">
        <f t="shared" si="127"/>
        <v>5.846370613338589E-2</v>
      </c>
      <c r="AD85" s="336">
        <f t="shared" si="127"/>
        <v>5.8028033358579971E-2</v>
      </c>
      <c r="AE85" s="336">
        <f t="shared" ref="AE85:AL85" si="128">AE38/AE$49</f>
        <v>5.7577477777962571E-2</v>
      </c>
      <c r="AF85" s="336">
        <f t="shared" si="128"/>
        <v>5.7132771751809912E-2</v>
      </c>
      <c r="AG85" s="336">
        <f t="shared" si="128"/>
        <v>5.6740192847880906E-2</v>
      </c>
      <c r="AH85" s="336">
        <f t="shared" si="128"/>
        <v>5.626391172339993E-2</v>
      </c>
      <c r="AI85" s="336">
        <f t="shared" si="128"/>
        <v>5.5875914233489705E-2</v>
      </c>
      <c r="AJ85" s="336">
        <f t="shared" si="128"/>
        <v>5.5449074586621648E-2</v>
      </c>
      <c r="AK85" s="336">
        <f t="shared" si="128"/>
        <v>5.5007161047758178E-2</v>
      </c>
      <c r="AL85" s="336">
        <f t="shared" si="128"/>
        <v>5.4589301002736172E-2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1.4863129232276676E-2</v>
      </c>
      <c r="N86" s="336">
        <f t="shared" si="129"/>
        <v>1.4336521739852733E-2</v>
      </c>
      <c r="O86" s="336">
        <f t="shared" si="129"/>
        <v>1.4513756423125149E-2</v>
      </c>
      <c r="P86" s="336">
        <f t="shared" si="129"/>
        <v>1.4321141645066982E-2</v>
      </c>
      <c r="Q86" s="336">
        <f t="shared" si="129"/>
        <v>1.3246979205450831E-2</v>
      </c>
      <c r="R86" s="336">
        <f t="shared" si="129"/>
        <v>1.4537867460670543E-2</v>
      </c>
      <c r="S86" s="336">
        <f t="shared" si="129"/>
        <v>1.4162157663661017E-2</v>
      </c>
      <c r="T86" s="336">
        <f t="shared" si="129"/>
        <v>1.5254061000260145E-2</v>
      </c>
      <c r="U86" s="336">
        <f t="shared" si="129"/>
        <v>1.5852328792422918E-2</v>
      </c>
      <c r="V86" s="336">
        <f t="shared" si="129"/>
        <v>1.5186039865083659E-2</v>
      </c>
      <c r="W86" s="336">
        <f t="shared" si="129"/>
        <v>1.5517378424465596E-2</v>
      </c>
      <c r="X86" s="336">
        <f t="shared" si="129"/>
        <v>1.6318207459981915E-2</v>
      </c>
      <c r="Y86" s="336">
        <f t="shared" si="129"/>
        <v>1.6430904802008161E-2</v>
      </c>
      <c r="Z86" s="336">
        <f t="shared" si="129"/>
        <v>1.6544709656952126E-2</v>
      </c>
      <c r="AA86" s="336">
        <f t="shared" si="129"/>
        <v>1.6652934970374397E-2</v>
      </c>
      <c r="AB86" s="336">
        <f t="shared" si="129"/>
        <v>1.6764636925784279E-2</v>
      </c>
      <c r="AC86" s="336">
        <f t="shared" si="129"/>
        <v>1.6871701017389266E-2</v>
      </c>
      <c r="AD86" s="336">
        <f t="shared" si="129"/>
        <v>1.6980818228411545E-2</v>
      </c>
      <c r="AE86" s="336">
        <f t="shared" ref="AE86:AL86" si="130">AE39/AE$49</f>
        <v>1.7096195547435557E-2</v>
      </c>
      <c r="AF86" s="336">
        <f t="shared" si="130"/>
        <v>1.7217957280869056E-2</v>
      </c>
      <c r="AG86" s="336">
        <f t="shared" si="130"/>
        <v>1.7330856582833887E-2</v>
      </c>
      <c r="AH86" s="336">
        <f t="shared" si="130"/>
        <v>1.7449875104662949E-2</v>
      </c>
      <c r="AI86" s="336">
        <f t="shared" si="130"/>
        <v>1.7562827660858479E-2</v>
      </c>
      <c r="AJ86" s="336">
        <f t="shared" si="130"/>
        <v>1.7681227549007913E-2</v>
      </c>
      <c r="AK86" s="336">
        <f t="shared" si="130"/>
        <v>1.7804591620437318E-2</v>
      </c>
      <c r="AL86" s="336">
        <f t="shared" si="130"/>
        <v>1.7926642787989305E-2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6.8742362067103449E-2</v>
      </c>
      <c r="N88" s="337">
        <f t="shared" si="131"/>
        <v>7.0202170659574417E-2</v>
      </c>
      <c r="O88" s="337">
        <f t="shared" si="131"/>
        <v>6.6370671374325133E-2</v>
      </c>
      <c r="P88" s="337">
        <f t="shared" si="131"/>
        <v>6.7012011979617064E-2</v>
      </c>
      <c r="Q88" s="337">
        <f t="shared" si="131"/>
        <v>6.6599657456083025E-2</v>
      </c>
      <c r="R88" s="337">
        <f t="shared" si="131"/>
        <v>6.6699655105585676E-2</v>
      </c>
      <c r="S88" s="337">
        <f t="shared" si="131"/>
        <v>6.766729054553719E-2</v>
      </c>
      <c r="T88" s="337">
        <f t="shared" si="131"/>
        <v>6.6637444878571234E-2</v>
      </c>
      <c r="U88" s="337">
        <f t="shared" si="131"/>
        <v>6.8826842487316284E-2</v>
      </c>
      <c r="V88" s="337">
        <f t="shared" si="131"/>
        <v>6.6536288898279283E-2</v>
      </c>
      <c r="W88" s="337">
        <f t="shared" si="131"/>
        <v>6.0016273265443808E-2</v>
      </c>
      <c r="X88" s="337">
        <f t="shared" si="131"/>
        <v>6.2697102636327884E-2</v>
      </c>
      <c r="Y88" s="337">
        <f t="shared" si="131"/>
        <v>6.2559303774443173E-2</v>
      </c>
      <c r="Z88" s="337">
        <f t="shared" si="131"/>
        <v>6.2319663910293865E-2</v>
      </c>
      <c r="AA88" s="337">
        <f t="shared" si="131"/>
        <v>6.199171890022475E-2</v>
      </c>
      <c r="AB88" s="337">
        <f t="shared" si="131"/>
        <v>6.1670692735477921E-2</v>
      </c>
      <c r="AC88" s="337">
        <f t="shared" si="131"/>
        <v>6.1305495622377033E-2</v>
      </c>
      <c r="AD88" s="337">
        <f t="shared" si="131"/>
        <v>6.0941057942667749E-2</v>
      </c>
      <c r="AE88" s="337">
        <f t="shared" ref="AE88:AL88" si="132">AE41/AE$49</f>
        <v>6.0600034793286552E-2</v>
      </c>
      <c r="AF88" s="337">
        <f t="shared" si="132"/>
        <v>6.0256171687724222E-2</v>
      </c>
      <c r="AG88" s="337">
        <f t="shared" si="132"/>
        <v>5.9893873101952579E-2</v>
      </c>
      <c r="AH88" s="337">
        <f t="shared" si="132"/>
        <v>5.9548715029372506E-2</v>
      </c>
      <c r="AI88" s="337">
        <f t="shared" si="132"/>
        <v>5.9175990927533235E-2</v>
      </c>
      <c r="AJ88" s="337">
        <f t="shared" si="132"/>
        <v>5.883163190736404E-2</v>
      </c>
      <c r="AK88" s="337">
        <f t="shared" si="132"/>
        <v>5.8464886622915192E-2</v>
      </c>
      <c r="AL88" s="337">
        <f t="shared" si="132"/>
        <v>5.8086431440517033E-2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2.9019545446764508E-2</v>
      </c>
      <c r="N89" s="336">
        <f t="shared" si="133"/>
        <v>2.8859144209273109E-2</v>
      </c>
      <c r="O89" s="336">
        <f t="shared" si="133"/>
        <v>2.8005770971041136E-2</v>
      </c>
      <c r="P89" s="336">
        <f t="shared" si="133"/>
        <v>2.7978902644636434E-2</v>
      </c>
      <c r="Q89" s="336">
        <f t="shared" si="133"/>
        <v>2.8746682098672344E-2</v>
      </c>
      <c r="R89" s="336">
        <f t="shared" si="133"/>
        <v>2.8386484351968767E-2</v>
      </c>
      <c r="S89" s="336">
        <f t="shared" si="133"/>
        <v>2.6761764674310295E-2</v>
      </c>
      <c r="T89" s="336">
        <f t="shared" si="133"/>
        <v>2.8869776363690352E-2</v>
      </c>
      <c r="U89" s="336">
        <f t="shared" si="133"/>
        <v>2.8592927120220043E-2</v>
      </c>
      <c r="V89" s="336">
        <f t="shared" si="133"/>
        <v>2.6758212778832093E-2</v>
      </c>
      <c r="W89" s="336">
        <f t="shared" si="133"/>
        <v>2.3994941890625971E-2</v>
      </c>
      <c r="X89" s="336">
        <f t="shared" si="133"/>
        <v>2.5698494323483423E-2</v>
      </c>
      <c r="Y89" s="336">
        <f t="shared" si="133"/>
        <v>2.5646815918014546E-2</v>
      </c>
      <c r="Z89" s="336">
        <f t="shared" si="133"/>
        <v>2.5532752662575733E-2</v>
      </c>
      <c r="AA89" s="336">
        <f t="shared" si="133"/>
        <v>2.5361353799065525E-2</v>
      </c>
      <c r="AB89" s="336">
        <f t="shared" si="133"/>
        <v>2.5182275061616168E-2</v>
      </c>
      <c r="AC89" s="336">
        <f t="shared" si="133"/>
        <v>2.4964637649578011E-2</v>
      </c>
      <c r="AD89" s="336">
        <f t="shared" si="133"/>
        <v>2.4743999412666803E-2</v>
      </c>
      <c r="AE89" s="336">
        <f t="shared" ref="AE89:AL89" si="134">AE42/AE$49</f>
        <v>2.452605419243814E-2</v>
      </c>
      <c r="AF89" s="336">
        <f t="shared" si="134"/>
        <v>2.4314715819270045E-2</v>
      </c>
      <c r="AG89" s="336">
        <f t="shared" si="134"/>
        <v>2.408572043531999E-2</v>
      </c>
      <c r="AH89" s="336">
        <f t="shared" si="134"/>
        <v>2.3851321657334772E-2</v>
      </c>
      <c r="AI89" s="336">
        <f t="shared" si="134"/>
        <v>2.3602329744569432E-2</v>
      </c>
      <c r="AJ89" s="336">
        <f t="shared" si="134"/>
        <v>2.3376912893629042E-2</v>
      </c>
      <c r="AK89" s="336">
        <f t="shared" si="134"/>
        <v>2.3126878053382569E-2</v>
      </c>
      <c r="AL89" s="336">
        <f t="shared" si="134"/>
        <v>2.2877414949818969E-2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3.9722816620338948E-2</v>
      </c>
      <c r="N90" s="336">
        <f t="shared" si="135"/>
        <v>4.1343026450301315E-2</v>
      </c>
      <c r="O90" s="336">
        <f t="shared" si="135"/>
        <v>3.8364900403283997E-2</v>
      </c>
      <c r="P90" s="336">
        <f t="shared" si="135"/>
        <v>3.9033109334980623E-2</v>
      </c>
      <c r="Q90" s="336">
        <f t="shared" si="135"/>
        <v>3.7852975357410688E-2</v>
      </c>
      <c r="R90" s="336">
        <f t="shared" si="135"/>
        <v>3.8313170753616906E-2</v>
      </c>
      <c r="S90" s="336">
        <f t="shared" si="135"/>
        <v>4.0905525871226894E-2</v>
      </c>
      <c r="T90" s="336">
        <f t="shared" si="135"/>
        <v>3.7767668514880885E-2</v>
      </c>
      <c r="U90" s="336">
        <f t="shared" si="135"/>
        <v>4.0233915367096244E-2</v>
      </c>
      <c r="V90" s="336">
        <f t="shared" si="135"/>
        <v>3.9778076119447191E-2</v>
      </c>
      <c r="W90" s="336">
        <f t="shared" si="135"/>
        <v>3.6021331374817847E-2</v>
      </c>
      <c r="X90" s="336">
        <f t="shared" si="135"/>
        <v>3.6998608312844454E-2</v>
      </c>
      <c r="Y90" s="336">
        <f t="shared" si="135"/>
        <v>3.6912487856428623E-2</v>
      </c>
      <c r="Z90" s="336">
        <f t="shared" si="135"/>
        <v>3.6786911247718129E-2</v>
      </c>
      <c r="AA90" s="336">
        <f t="shared" si="135"/>
        <v>3.6630365101159218E-2</v>
      </c>
      <c r="AB90" s="336">
        <f t="shared" si="135"/>
        <v>3.6488417673861753E-2</v>
      </c>
      <c r="AC90" s="336">
        <f t="shared" si="135"/>
        <v>3.6340857972799019E-2</v>
      </c>
      <c r="AD90" s="336">
        <f t="shared" si="135"/>
        <v>3.6197058530000957E-2</v>
      </c>
      <c r="AE90" s="336">
        <f t="shared" ref="AE90:AL90" si="136">AE43/AE$49</f>
        <v>3.6073980600848411E-2</v>
      </c>
      <c r="AF90" s="336">
        <f t="shared" si="136"/>
        <v>3.5941455868454181E-2</v>
      </c>
      <c r="AG90" s="336">
        <f t="shared" si="136"/>
        <v>3.5808152666632585E-2</v>
      </c>
      <c r="AH90" s="336">
        <f t="shared" si="136"/>
        <v>3.5697393372037728E-2</v>
      </c>
      <c r="AI90" s="336">
        <f t="shared" si="136"/>
        <v>3.5573661182963803E-2</v>
      </c>
      <c r="AJ90" s="336">
        <f t="shared" si="136"/>
        <v>3.5454719013735002E-2</v>
      </c>
      <c r="AK90" s="336">
        <f t="shared" si="136"/>
        <v>3.5338008569532627E-2</v>
      </c>
      <c r="AL90" s="336">
        <f t="shared" si="136"/>
        <v>3.5209016490698061E-2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0.12964927302593526</v>
      </c>
      <c r="N92" s="337">
        <f t="shared" si="137"/>
        <v>0.12306120311270735</v>
      </c>
      <c r="O92" s="337">
        <f t="shared" si="137"/>
        <v>0.1241592257445765</v>
      </c>
      <c r="P92" s="337">
        <f t="shared" si="137"/>
        <v>0.12431407456839137</v>
      </c>
      <c r="Q92" s="337">
        <f t="shared" si="137"/>
        <v>0.13057758485556017</v>
      </c>
      <c r="R92" s="337">
        <f t="shared" si="137"/>
        <v>0.12926584599903129</v>
      </c>
      <c r="S92" s="337">
        <f t="shared" si="137"/>
        <v>0.12422876444603304</v>
      </c>
      <c r="T92" s="337">
        <f t="shared" si="137"/>
        <v>0.12104283140107489</v>
      </c>
      <c r="U92" s="337">
        <f t="shared" si="137"/>
        <v>0.12324522509371408</v>
      </c>
      <c r="V92" s="337">
        <f t="shared" si="137"/>
        <v>0.12094981806917078</v>
      </c>
      <c r="W92" s="337">
        <f t="shared" si="137"/>
        <v>0.11297810011637956</v>
      </c>
      <c r="X92" s="337">
        <f t="shared" si="137"/>
        <v>0.1142898117743205</v>
      </c>
      <c r="Y92" s="337">
        <f t="shared" si="137"/>
        <v>0.11394911123553382</v>
      </c>
      <c r="Z92" s="337">
        <f t="shared" si="137"/>
        <v>0.11330481360593127</v>
      </c>
      <c r="AA92" s="337">
        <f t="shared" si="137"/>
        <v>0.11260498779392375</v>
      </c>
      <c r="AB92" s="337">
        <f t="shared" si="137"/>
        <v>0.11182073993704422</v>
      </c>
      <c r="AC92" s="337">
        <f t="shared" si="137"/>
        <v>0.11105965307361823</v>
      </c>
      <c r="AD92" s="337">
        <f t="shared" si="137"/>
        <v>0.11027335911922966</v>
      </c>
      <c r="AE92" s="337">
        <f t="shared" ref="AE92:AL92" si="138">AE45/AE$49</f>
        <v>0.10943973025462266</v>
      </c>
      <c r="AF92" s="337">
        <f t="shared" si="138"/>
        <v>0.10860958895026182</v>
      </c>
      <c r="AG92" s="337">
        <f t="shared" si="138"/>
        <v>0.10775982992158527</v>
      </c>
      <c r="AH92" s="337">
        <f t="shared" si="138"/>
        <v>0.10693570345307195</v>
      </c>
      <c r="AI92" s="337">
        <f t="shared" si="138"/>
        <v>0.10609208981873104</v>
      </c>
      <c r="AJ92" s="337">
        <f t="shared" si="138"/>
        <v>0.10523467410824032</v>
      </c>
      <c r="AK92" s="337">
        <f t="shared" si="138"/>
        <v>0.1043729022027506</v>
      </c>
      <c r="AL92" s="337">
        <f t="shared" si="138"/>
        <v>0.10349195529059506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1.9725595680271293E-2</v>
      </c>
      <c r="N93" s="336">
        <f t="shared" si="139"/>
        <v>1.9641509787695383E-2</v>
      </c>
      <c r="O93" s="336">
        <f t="shared" si="139"/>
        <v>1.8632180090391262E-2</v>
      </c>
      <c r="P93" s="336">
        <f t="shared" si="139"/>
        <v>1.7843055443557715E-2</v>
      </c>
      <c r="Q93" s="336">
        <f t="shared" si="139"/>
        <v>1.9407433620421643E-2</v>
      </c>
      <c r="R93" s="336">
        <f t="shared" si="139"/>
        <v>1.9664348193603735E-2</v>
      </c>
      <c r="S93" s="336">
        <f t="shared" si="139"/>
        <v>1.8368327089253858E-2</v>
      </c>
      <c r="T93" s="336">
        <f t="shared" si="139"/>
        <v>1.8197088273103547E-2</v>
      </c>
      <c r="U93" s="336">
        <f t="shared" si="139"/>
        <v>1.7848107706973981E-2</v>
      </c>
      <c r="V93" s="336">
        <f t="shared" si="139"/>
        <v>1.5998880612202167E-2</v>
      </c>
      <c r="W93" s="336">
        <f t="shared" si="139"/>
        <v>1.4518594325150897E-2</v>
      </c>
      <c r="X93" s="336">
        <f t="shared" si="139"/>
        <v>2.4258963158245155E-2</v>
      </c>
      <c r="Y93" s="336">
        <f t="shared" si="139"/>
        <v>2.4519793212002358E-2</v>
      </c>
      <c r="Z93" s="336">
        <f t="shared" si="139"/>
        <v>2.4790520366799292E-2</v>
      </c>
      <c r="AA93" s="336">
        <f t="shared" si="139"/>
        <v>2.5052177281629031E-2</v>
      </c>
      <c r="AB93" s="336">
        <f t="shared" si="139"/>
        <v>2.531924231592661E-2</v>
      </c>
      <c r="AC93" s="336">
        <f t="shared" si="139"/>
        <v>2.5604522929376209E-2</v>
      </c>
      <c r="AD93" s="336">
        <f t="shared" si="139"/>
        <v>2.5874540986272506E-2</v>
      </c>
      <c r="AE93" s="336">
        <f t="shared" ref="AE93:AL93" si="140">AE46/AE$49</f>
        <v>2.6127054049869595E-2</v>
      </c>
      <c r="AF93" s="336">
        <f t="shared" si="140"/>
        <v>2.6380556182529186E-2</v>
      </c>
      <c r="AG93" s="336">
        <f t="shared" si="140"/>
        <v>2.6640493573414584E-2</v>
      </c>
      <c r="AH93" s="336">
        <f t="shared" si="140"/>
        <v>2.6930016721829764E-2</v>
      </c>
      <c r="AI93" s="336">
        <f t="shared" si="140"/>
        <v>2.7216807792217634E-2</v>
      </c>
      <c r="AJ93" s="336">
        <f t="shared" si="140"/>
        <v>2.7485249525187383E-2</v>
      </c>
      <c r="AK93" s="336">
        <f t="shared" si="140"/>
        <v>2.7742961576669539E-2</v>
      </c>
      <c r="AL93" s="336">
        <f t="shared" si="140"/>
        <v>2.7991721890159627E-2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0.10992367734566397</v>
      </c>
      <c r="N94" s="336">
        <f t="shared" si="141"/>
        <v>0.10341969332501197</v>
      </c>
      <c r="O94" s="336">
        <f t="shared" si="141"/>
        <v>0.10552704565418523</v>
      </c>
      <c r="P94" s="336">
        <f t="shared" si="141"/>
        <v>0.10647101912483366</v>
      </c>
      <c r="Q94" s="336">
        <f t="shared" si="141"/>
        <v>0.11117015123513853</v>
      </c>
      <c r="R94" s="336">
        <f t="shared" si="141"/>
        <v>0.10960149780542756</v>
      </c>
      <c r="S94" s="336">
        <f t="shared" si="141"/>
        <v>0.10586043735677918</v>
      </c>
      <c r="T94" s="336">
        <f t="shared" si="141"/>
        <v>0.10284574312797135</v>
      </c>
      <c r="U94" s="336">
        <f t="shared" si="141"/>
        <v>0.10539711738674011</v>
      </c>
      <c r="V94" s="336">
        <f t="shared" si="141"/>
        <v>0.10495093745696861</v>
      </c>
      <c r="W94" s="336">
        <f t="shared" si="141"/>
        <v>9.8459505791228655E-2</v>
      </c>
      <c r="X94" s="336">
        <f t="shared" si="141"/>
        <v>9.003084861607534E-2</v>
      </c>
      <c r="Y94" s="336">
        <f t="shared" si="141"/>
        <v>8.9429318023531476E-2</v>
      </c>
      <c r="Z94" s="336">
        <f t="shared" si="141"/>
        <v>8.8514293239131972E-2</v>
      </c>
      <c r="AA94" s="336">
        <f t="shared" si="141"/>
        <v>8.7552810512294715E-2</v>
      </c>
      <c r="AB94" s="336">
        <f t="shared" si="141"/>
        <v>8.6501497621117598E-2</v>
      </c>
      <c r="AC94" s="336">
        <f t="shared" si="141"/>
        <v>8.5455130144242011E-2</v>
      </c>
      <c r="AD94" s="336">
        <f t="shared" si="141"/>
        <v>8.439881813295716E-2</v>
      </c>
      <c r="AE94" s="336">
        <f t="shared" ref="AE94:AL94" si="142">AE47/AE$49</f>
        <v>8.3312676204753078E-2</v>
      </c>
      <c r="AF94" s="336">
        <f t="shared" si="142"/>
        <v>8.2229032767732635E-2</v>
      </c>
      <c r="AG94" s="336">
        <f t="shared" si="142"/>
        <v>8.1119336348170687E-2</v>
      </c>
      <c r="AH94" s="336">
        <f t="shared" si="142"/>
        <v>8.0005686731242184E-2</v>
      </c>
      <c r="AI94" s="336">
        <f t="shared" si="142"/>
        <v>7.8875282026513421E-2</v>
      </c>
      <c r="AJ94" s="336">
        <f t="shared" si="142"/>
        <v>7.7749424583052951E-2</v>
      </c>
      <c r="AK94" s="336">
        <f t="shared" si="142"/>
        <v>7.6629940626081042E-2</v>
      </c>
      <c r="AL94" s="336">
        <f t="shared" si="142"/>
        <v>7.5500233400435435E-2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 xml:space="preserve">Occupation Figure 2.2  Employment by Occupation, 2010-2035, Norfolk and Suffolk 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 xml:space="preserve">Occupation Figure 2.3  Change in Employment in Managers, directors and senior officials, 2010-2035, Norfolk and Suffolk 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 xml:space="preserve">Occupation Figure 2.4  Change in Employment in Professional occupations, 2010-2035, Norfolk and Suffolk 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 xml:space="preserve">Occupation Figure 2.5  Change in Employment in Associate professional occupations, 2010-2035, Norfolk and Suffolk 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 xml:space="preserve">Occupation Figure 2.6  Change in Employment in Administrative and secretarial occupations, 2010-2035, Norfolk and Suffolk 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 xml:space="preserve">Occupation Figure 2.7  Change in Employment in Skilled trades occupations, 2010- 2035, Norfolk and Suffolk 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 xml:space="preserve">Occupation Figure 2.8  Change in Employment in Caring, leisure and other service occupations, 2010-2035, Norfolk and Suffolk 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 xml:space="preserve">Occupation Figure 2.9  Change in Employment in Sales and customer service occupations, 2010-2035, Norfolk and Suffolk 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 xml:space="preserve">Occupation Figure 2.10  Change in Employment in Process, plant and machine operatives, 2010-2035, Norfolk and Suffolk </v>
      </c>
    </row>
    <row r="442" spans="1:1" ht="15.75" x14ac:dyDescent="0.25">
      <c r="A442" s="80" t="str">
        <f>CONCATENATE("Occupation Figure 2.11  Change in Employment in ",$L$45,", ",$M$2,"-",$O$2,", ",Info!B5)</f>
        <v xml:space="preserve">Occupation Figure 2.11  Change in Employment in Elementary occupations, 2010-2035, Norfolk and Suffolk 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 xml:space="preserve">Occupation Figure 2.12  Employment Level by Occupation (SOC 2020), 2020 and 2035 (000s), Norfolk and Suffolk 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 xml:space="preserve">Occupation Figure 2.13  Employment Share by Occupation (SOC 2020), 2015, 2020 and 2035 (%), Norfolk and Suffolk 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 xml:space="preserve">Occupation Figure 3  Changes in Occupational Employment Structure (000s) (SOC 2020), 2015-2035, Norfolk and Suffolk 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7.0626404986553837</v>
      </c>
      <c r="Y4" s="11">
        <f>'Occ T1'!D8-'Occ T1'!C8</f>
        <v>1.4169200589619066</v>
      </c>
      <c r="Z4" s="11">
        <f>'Occ T1'!E8-'Occ T1'!D8</f>
        <v>-3.9032614082189383</v>
      </c>
      <c r="AA4" s="11">
        <f>'Occ T1'!F8-'Occ T1'!E8</f>
        <v>8.8885020299178024</v>
      </c>
      <c r="AB4" s="11">
        <f>'Occ T1'!D8-'Occ T1'!B8</f>
        <v>8.4795605576172903</v>
      </c>
      <c r="AC4" s="11">
        <f>'Occ T1'!F8-'Occ T1'!D8</f>
        <v>4.9852406216988641</v>
      </c>
    </row>
    <row r="5" spans="1:29" x14ac:dyDescent="0.2">
      <c r="W5" s="10" t="str">
        <f>name!E5</f>
        <v>Professional occupations</v>
      </c>
      <c r="X5" s="11">
        <f>'Occ T1'!C9-'Occ T1'!B9</f>
        <v>18.063236206117068</v>
      </c>
      <c r="Y5" s="11">
        <f>'Occ T1'!D9-'Occ T1'!C9</f>
        <v>6.2736308393610045</v>
      </c>
      <c r="Z5" s="11">
        <f>'Occ T1'!E9-'Occ T1'!D9</f>
        <v>13.0996576897561</v>
      </c>
      <c r="AA5" s="11">
        <f>'Occ T1'!F9-'Occ T1'!E9</f>
        <v>21.051739631384009</v>
      </c>
      <c r="AB5" s="11">
        <f>'Occ T1'!D9-'Occ T1'!B9</f>
        <v>24.336867045478073</v>
      </c>
      <c r="AC5" s="11">
        <f>'Occ T1'!F9-'Occ T1'!D9</f>
        <v>34.151397321140109</v>
      </c>
    </row>
    <row r="6" spans="1:29" x14ac:dyDescent="0.2">
      <c r="W6" s="10" t="str">
        <f>name!E6</f>
        <v>Associate professional occupations</v>
      </c>
      <c r="X6" s="11">
        <f>'Occ T1'!C10-'Occ T1'!B10</f>
        <v>4.9843314074019105</v>
      </c>
      <c r="Y6" s="11">
        <f>'Occ T1'!D10-'Occ T1'!C10</f>
        <v>6.5029671655670711</v>
      </c>
      <c r="Z6" s="11">
        <f>'Occ T1'!E10-'Occ T1'!D10</f>
        <v>5.0427392697000641</v>
      </c>
      <c r="AA6" s="11">
        <f>'Occ T1'!F10-'Occ T1'!E10</f>
        <v>11.418079034695282</v>
      </c>
      <c r="AB6" s="11">
        <f>'Occ T1'!D10-'Occ T1'!B10</f>
        <v>11.487298572968982</v>
      </c>
      <c r="AC6" s="11">
        <f>'Occ T1'!F10-'Occ T1'!D10</f>
        <v>16.460818304395346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-4.6791637921350997</v>
      </c>
      <c r="Y7" s="11">
        <f>'Occ T1'!D11-'Occ T1'!C11</f>
        <v>0.47155162659204564</v>
      </c>
      <c r="Z7" s="11">
        <f>'Occ T1'!E11-'Occ T1'!D11</f>
        <v>1.4384059343304898</v>
      </c>
      <c r="AA7" s="11">
        <f>'Occ T1'!F11-'Occ T1'!E11</f>
        <v>-7.1544507325017435</v>
      </c>
      <c r="AB7" s="11">
        <f>'Occ T1'!D11-'Occ T1'!B11</f>
        <v>-4.2076121655430541</v>
      </c>
      <c r="AC7" s="11">
        <f>'Occ T1'!F11-'Occ T1'!D11</f>
        <v>-5.7160447981712537</v>
      </c>
    </row>
    <row r="8" spans="1:29" x14ac:dyDescent="0.2">
      <c r="W8" s="10" t="str">
        <f>name!E8</f>
        <v>Skilled trades occupations</v>
      </c>
      <c r="X8" s="11">
        <f>'Occ T1'!C12-'Occ T1'!B12</f>
        <v>-9.3312635102116133</v>
      </c>
      <c r="Y8" s="11">
        <f>'Occ T1'!D12-'Occ T1'!C12</f>
        <v>-11.341050545470452</v>
      </c>
      <c r="Z8" s="11">
        <f>'Occ T1'!E12-'Occ T1'!D12</f>
        <v>1.7254900348246736</v>
      </c>
      <c r="AA8" s="11">
        <f>'Occ T1'!F12-'Occ T1'!E12</f>
        <v>-1.7354565231730845</v>
      </c>
      <c r="AB8" s="11">
        <f>'Occ T1'!D12-'Occ T1'!B12</f>
        <v>-20.672314055682065</v>
      </c>
      <c r="AC8" s="11">
        <f>'Occ T1'!F12-'Occ T1'!D12</f>
        <v>-9.9664883484109623E-3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4.0070717551319603</v>
      </c>
      <c r="Y9" s="11">
        <f>'Occ T1'!D13-'Occ T1'!C13</f>
        <v>-2.3991745268510698</v>
      </c>
      <c r="Z9" s="11">
        <f>'Occ T1'!E13-'Occ T1'!D13</f>
        <v>1.9143411334534051</v>
      </c>
      <c r="AA9" s="11">
        <f>'Occ T1'!F13-'Occ T1'!E13</f>
        <v>6.7359792682536863</v>
      </c>
      <c r="AB9" s="11">
        <f>'Occ T1'!D13-'Occ T1'!B13</f>
        <v>1.6078972282808905</v>
      </c>
      <c r="AC9" s="11">
        <f>'Occ T1'!F13-'Occ T1'!D13</f>
        <v>8.6503204017070914</v>
      </c>
    </row>
    <row r="10" spans="1:29" x14ac:dyDescent="0.2">
      <c r="W10" s="10" t="str">
        <f>name!E10</f>
        <v>Sales and customer service occupations</v>
      </c>
      <c r="X10" s="11">
        <f>'Occ T1'!C14-'Occ T1'!B14</f>
        <v>-7.3436316770173988</v>
      </c>
      <c r="Y10" s="11">
        <f>'Occ T1'!D14-'Occ T1'!C14</f>
        <v>-0.45405197316891588</v>
      </c>
      <c r="Z10" s="11">
        <f>'Occ T1'!E14-'Occ T1'!D14</f>
        <v>0.88888693973254362</v>
      </c>
      <c r="AA10" s="11">
        <f>'Occ T1'!F14-'Occ T1'!E14</f>
        <v>2.1514957333188534E-2</v>
      </c>
      <c r="AB10" s="11">
        <f>'Occ T1'!D14-'Occ T1'!B14</f>
        <v>-7.7976836501863147</v>
      </c>
      <c r="AC10" s="11">
        <f>'Occ T1'!F14-'Occ T1'!D14</f>
        <v>0.91040189706573216</v>
      </c>
    </row>
    <row r="11" spans="1:29" x14ac:dyDescent="0.2">
      <c r="W11" s="10" t="str">
        <f>name!E11</f>
        <v>Process, plant and machine operatives</v>
      </c>
      <c r="X11" s="11">
        <f>'Occ T1'!C15-'Occ T1'!B15</f>
        <v>0.36354223445985667</v>
      </c>
      <c r="Y11" s="11">
        <f>'Occ T1'!D15-'Occ T1'!C15</f>
        <v>-6.0390709603238264</v>
      </c>
      <c r="Z11" s="11">
        <f>'Occ T1'!E15-'Occ T1'!D15</f>
        <v>2.841652051456073</v>
      </c>
      <c r="AA11" s="11">
        <f>'Occ T1'!F15-'Occ T1'!E15</f>
        <v>-0.86976579441103041</v>
      </c>
      <c r="AB11" s="11">
        <f>'Occ T1'!D15-'Occ T1'!B15</f>
        <v>-5.6755287258639697</v>
      </c>
      <c r="AC11" s="11">
        <f>'Occ T1'!F15-'Occ T1'!D15</f>
        <v>1.9718862570450426</v>
      </c>
    </row>
    <row r="12" spans="1:29" x14ac:dyDescent="0.2">
      <c r="W12" s="10" t="str">
        <f>name!E12</f>
        <v>Elementary occupations</v>
      </c>
      <c r="X12" s="11">
        <f>'Occ T1'!C16-'Occ T1'!B16</f>
        <v>-5.7117631224024876</v>
      </c>
      <c r="Y12" s="11">
        <f>'Occ T1'!D16-'Occ T1'!C16</f>
        <v>-7.9177216846673844</v>
      </c>
      <c r="Z12" s="11">
        <f>'Occ T1'!E16-'Occ T1'!D16</f>
        <v>1.8740883549649254</v>
      </c>
      <c r="AA12" s="11">
        <f>'Occ T1'!F16-'Occ T1'!E16</f>
        <v>-3.1301418714978126</v>
      </c>
      <c r="AB12" s="11">
        <f>'Occ T1'!D16-'Occ T1'!B16</f>
        <v>-13.629484807069872</v>
      </c>
      <c r="AC12" s="11">
        <f>'Occ T1'!F16-'Occ T1'!D16</f>
        <v>-1.2560535165328872</v>
      </c>
    </row>
    <row r="14" spans="1:29" x14ac:dyDescent="0.2">
      <c r="W14" s="10" t="str">
        <f>name!E3</f>
        <v>All occupations</v>
      </c>
      <c r="X14" s="11">
        <f>'Occ T1'!C18-'Occ T1'!B18</f>
        <v>7.4149999999996226</v>
      </c>
      <c r="Y14" s="11">
        <f>'Occ T1'!D18-'Occ T1'!C18</f>
        <v>-13.485999999999649</v>
      </c>
      <c r="Z14" s="11">
        <f>'Occ T1'!E18-'Occ T1'!D18</f>
        <v>24.92199999999923</v>
      </c>
      <c r="AA14" s="11">
        <f>'Occ T1'!F18-'Occ T1'!E18</f>
        <v>35.226000000000454</v>
      </c>
      <c r="AB14" s="11">
        <f>'Occ T1'!D18-'Occ T1'!B18</f>
        <v>-6.0710000000000264</v>
      </c>
      <c r="AC14" s="11">
        <f>'Occ T1'!F18-'Occ T1'!D18</f>
        <v>60.147999999999683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-20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 xml:space="preserve">Occupation Figure 4  Occupational Change by Gender (000s) (SOC 2020), 2020-2035, Norfolk and Suffolk 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4.9852406216988641</v>
      </c>
      <c r="O3" s="11">
        <f>'Occ T1'!AB64</f>
        <v>4.5665900288412757</v>
      </c>
      <c r="P3" s="11">
        <f>'Occ T1'!Q64</f>
        <v>0.41865059285777306</v>
      </c>
    </row>
    <row r="4" spans="1:16" x14ac:dyDescent="0.2">
      <c r="M4" s="10" t="str">
        <f>name!E5</f>
        <v>Professional occupations</v>
      </c>
      <c r="N4" s="11">
        <f>'Occ T1'!F65</f>
        <v>34.151397321140109</v>
      </c>
      <c r="O4" s="11">
        <f>'Occ T1'!AB65</f>
        <v>15.118314506654386</v>
      </c>
      <c r="P4" s="11">
        <f>'Occ T1'!Q65</f>
        <v>19.033082814485823</v>
      </c>
    </row>
    <row r="5" spans="1:16" x14ac:dyDescent="0.2">
      <c r="M5" s="10" t="str">
        <f>name!E6</f>
        <v>Associate professional occupations</v>
      </c>
      <c r="N5" s="11">
        <f>'Occ T1'!F66</f>
        <v>16.460818304395346</v>
      </c>
      <c r="O5" s="11">
        <f>'Occ T1'!AB66</f>
        <v>16.622290993061938</v>
      </c>
      <c r="P5" s="11">
        <f>'Occ T1'!Q66</f>
        <v>-0.16147268866652098</v>
      </c>
    </row>
    <row r="6" spans="1:16" x14ac:dyDescent="0.2">
      <c r="M6" s="10" t="str">
        <f>name!E7</f>
        <v>Administrative and secretarial occupations</v>
      </c>
      <c r="N6" s="11">
        <f>'Occ T1'!F67</f>
        <v>-5.7160447981712537</v>
      </c>
      <c r="O6" s="11">
        <f>'Occ T1'!AB67</f>
        <v>-9.2081263762395693</v>
      </c>
      <c r="P6" s="11">
        <f>'Occ T1'!Q67</f>
        <v>3.4920815780683725</v>
      </c>
    </row>
    <row r="7" spans="1:16" x14ac:dyDescent="0.2">
      <c r="M7" s="10" t="str">
        <f>name!E8</f>
        <v>Skilled trades occupations</v>
      </c>
      <c r="N7" s="11">
        <f>'Occ T1'!F68</f>
        <v>-9.9664883484109623E-3</v>
      </c>
      <c r="O7" s="11">
        <f>'Occ T1'!AB68</f>
        <v>1.7844476588532849</v>
      </c>
      <c r="P7" s="11">
        <f>'Occ T1'!Q68</f>
        <v>-1.7944141472017066</v>
      </c>
    </row>
    <row r="8" spans="1:16" x14ac:dyDescent="0.2">
      <c r="M8" s="10" t="str">
        <f>name!E9</f>
        <v>Caring, leisure and other service occupations</v>
      </c>
      <c r="N8" s="11">
        <f>'Occ T1'!F69</f>
        <v>8.6503204017070914</v>
      </c>
      <c r="O8" s="11">
        <f>'Occ T1'!AB69</f>
        <v>4.8037953646039995</v>
      </c>
      <c r="P8" s="11">
        <f>'Occ T1'!Q69</f>
        <v>3.846525037103147</v>
      </c>
    </row>
    <row r="9" spans="1:16" x14ac:dyDescent="0.2">
      <c r="M9" s="10" t="str">
        <f>name!E10</f>
        <v>Sales and customer service occupations</v>
      </c>
      <c r="N9" s="11">
        <f>'Occ T1'!F70</f>
        <v>0.91040189706573216</v>
      </c>
      <c r="O9" s="11">
        <f>'Occ T1'!AB70</f>
        <v>-1.0108579551592172</v>
      </c>
      <c r="P9" s="11">
        <f>'Occ T1'!Q70</f>
        <v>1.9212598522249706</v>
      </c>
    </row>
    <row r="10" spans="1:16" x14ac:dyDescent="0.2">
      <c r="M10" s="10" t="str">
        <f>name!E11</f>
        <v>Process, plant and machine operatives</v>
      </c>
      <c r="N10" s="11">
        <f>'Occ T1'!F71</f>
        <v>1.9718862570450426</v>
      </c>
      <c r="O10" s="11">
        <f>'Occ T1'!AB71</f>
        <v>1.9272512899532401</v>
      </c>
      <c r="P10" s="11">
        <f>'Occ T1'!Q71</f>
        <v>4.463496709180248E-2</v>
      </c>
    </row>
    <row r="11" spans="1:16" x14ac:dyDescent="0.2">
      <c r="M11" s="10" t="str">
        <f>name!E12</f>
        <v>Elementary occupations</v>
      </c>
      <c r="N11" s="11">
        <f>'Occ T1'!F72</f>
        <v>-1.2560535165328872</v>
      </c>
      <c r="O11" s="11">
        <f>'Occ T1'!AB72</f>
        <v>-2.0724332223040776</v>
      </c>
      <c r="P11" s="11">
        <f>'Occ T1'!Q72</f>
        <v>0.8163797057712685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60.147999999999683</v>
      </c>
      <c r="O13" s="11">
        <f>'Occ T1'!AB74</f>
        <v>32.531272288265257</v>
      </c>
      <c r="P13" s="11">
        <f>'Occ T1'!Q74</f>
        <v>27.616727711734995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 xml:space="preserve">Occupation Figure 5  Occupational Change by Status (000s) (SOC 2020), 2020-2035, Norfolk and Suffolk 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1.7635949430204452</v>
      </c>
      <c r="O3" s="11">
        <f>'Occ T5'!H44</f>
        <v>2.9777649138539406</v>
      </c>
      <c r="P3" s="11">
        <f>'Occ T5'!G44</f>
        <v>0.24388076482458132</v>
      </c>
    </row>
    <row r="4" spans="1:16" x14ac:dyDescent="0.2">
      <c r="M4" s="10" t="str">
        <f>name!E5</f>
        <v>Professional occupations</v>
      </c>
      <c r="N4" s="11">
        <f>'Occ T5'!I45</f>
        <v>0.65439324545159394</v>
      </c>
      <c r="O4" s="11">
        <f>'Occ T5'!H45</f>
        <v>7.7257405456490389</v>
      </c>
      <c r="P4" s="11">
        <f>'Occ T5'!G45</f>
        <v>25.771263530039519</v>
      </c>
    </row>
    <row r="5" spans="1:16" x14ac:dyDescent="0.2">
      <c r="M5" s="10" t="str">
        <f>name!E6</f>
        <v>Associate professional occupations</v>
      </c>
      <c r="N5" s="11">
        <f>'Occ T5'!I46</f>
        <v>0.79792045028820269</v>
      </c>
      <c r="O5" s="11">
        <f>'Occ T5'!H46</f>
        <v>5.9926924929042826</v>
      </c>
      <c r="P5" s="11">
        <f>'Occ T5'!G46</f>
        <v>9.6702053612029744</v>
      </c>
    </row>
    <row r="6" spans="1:16" x14ac:dyDescent="0.2">
      <c r="M6" s="10" t="str">
        <f>name!E7</f>
        <v>Administrative and secretarial occupations</v>
      </c>
      <c r="N6" s="11">
        <f>'Occ T5'!I47</f>
        <v>-0.30546293327186858</v>
      </c>
      <c r="O6" s="11">
        <f>'Occ T5'!H47</f>
        <v>-4.4724123129714854</v>
      </c>
      <c r="P6" s="11">
        <f>'Occ T5'!G47</f>
        <v>-0.93816955192784945</v>
      </c>
    </row>
    <row r="7" spans="1:16" x14ac:dyDescent="0.2">
      <c r="M7" s="10" t="str">
        <f>name!E8</f>
        <v>Skilled trades occupations</v>
      </c>
      <c r="N7" s="11">
        <f>'Occ T5'!I48</f>
        <v>3.1952608231684501</v>
      </c>
      <c r="O7" s="11">
        <f>'Occ T5'!H48</f>
        <v>1.7683827603903595</v>
      </c>
      <c r="P7" s="11">
        <f>'Occ T5'!G48</f>
        <v>-4.9736100719071956</v>
      </c>
    </row>
    <row r="8" spans="1:16" x14ac:dyDescent="0.2">
      <c r="M8" s="10" t="str">
        <f>name!E9</f>
        <v>Caring, leisure and other service occupations</v>
      </c>
      <c r="N8" s="11">
        <f>'Occ T5'!I49</f>
        <v>1.9434480121332012</v>
      </c>
      <c r="O8" s="11">
        <f>'Occ T5'!H49</f>
        <v>0.4818833185217386</v>
      </c>
      <c r="P8" s="11">
        <f>'Occ T5'!G49</f>
        <v>6.2249890710521925</v>
      </c>
    </row>
    <row r="9" spans="1:16" x14ac:dyDescent="0.2">
      <c r="M9" s="10" t="str">
        <f>name!E10</f>
        <v>Sales and customer service occupations</v>
      </c>
      <c r="N9" s="11">
        <f>'Occ T5'!I50</f>
        <v>-0.63778087549152485</v>
      </c>
      <c r="O9" s="11">
        <f>'Occ T5'!H50</f>
        <v>1.6698109008665298</v>
      </c>
      <c r="P9" s="11">
        <f>'Occ T5'!G50</f>
        <v>-0.12162812830923997</v>
      </c>
    </row>
    <row r="10" spans="1:16" x14ac:dyDescent="0.2">
      <c r="M10" s="10" t="str">
        <f>name!E11</f>
        <v>Process, plant and machine operatives</v>
      </c>
      <c r="N10" s="11">
        <f>'Occ T5'!I51</f>
        <v>2.743892415050345</v>
      </c>
      <c r="O10" s="11">
        <f>'Occ T5'!H51</f>
        <v>1.6571648771536225</v>
      </c>
      <c r="P10" s="11">
        <f>'Occ T5'!G51</f>
        <v>-2.429171035158884</v>
      </c>
    </row>
    <row r="11" spans="1:16" x14ac:dyDescent="0.2">
      <c r="M11" s="10" t="str">
        <f>name!E12</f>
        <v>Elementary occupations</v>
      </c>
      <c r="N11" s="11">
        <f>'Occ T5'!I52</f>
        <v>1.5046046615337252</v>
      </c>
      <c r="O11" s="11">
        <f>'Occ T5'!H52</f>
        <v>-5.5043954169215539</v>
      </c>
      <c r="P11" s="11">
        <f>'Occ T5'!G52</f>
        <v>2.7437372388549477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11.659870741882585</v>
      </c>
      <c r="O13" s="11">
        <f>'Occ T5'!H54</f>
        <v>12.296632079446482</v>
      </c>
      <c r="P13" s="11">
        <f>'Occ T5'!G54</f>
        <v>36.191497178670943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0.33403629103333099</v>
      </c>
      <c r="O18" s="11">
        <f>'Occ T5'!AN44</f>
        <v>2.7307527517482661</v>
      </c>
      <c r="P18" s="11">
        <f>'Occ T5'!AM44</f>
        <v>1.5018009860596671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1.353654914892374</v>
      </c>
      <c r="O19" s="11">
        <f>'Occ T5'!AN45</f>
        <v>4.0240991841537834</v>
      </c>
      <c r="P19" s="11">
        <f>'Occ T5'!AM45</f>
        <v>9.7405604076082497</v>
      </c>
    </row>
    <row r="20" spans="13:16" x14ac:dyDescent="0.2">
      <c r="M20" s="10" t="str">
        <f t="shared" si="0"/>
        <v>Associate professional occupations</v>
      </c>
      <c r="N20" s="11">
        <f>'Occ T5'!AO46</f>
        <v>0.47897774178711927</v>
      </c>
      <c r="O20" s="11">
        <f>'Occ T5'!AN46</f>
        <v>5.6444192658065226</v>
      </c>
      <c r="P20" s="11">
        <f>'Occ T5'!AM46</f>
        <v>10.498893985468285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-0.65684290333708439</v>
      </c>
      <c r="O21" s="11">
        <f>'Occ T5'!AN47</f>
        <v>-4.2366650883128045</v>
      </c>
      <c r="P21" s="11">
        <f>'Occ T5'!AM47</f>
        <v>-4.3146183845897284</v>
      </c>
    </row>
    <row r="22" spans="13:16" x14ac:dyDescent="0.2">
      <c r="M22" s="10" t="str">
        <f t="shared" si="0"/>
        <v>Skilled trades occupations</v>
      </c>
      <c r="N22" s="11">
        <f>'Occ T5'!AO48</f>
        <v>0.70487263325565275</v>
      </c>
      <c r="O22" s="11">
        <f>'Occ T5'!AN48</f>
        <v>0.76074672953306699</v>
      </c>
      <c r="P22" s="11">
        <f>'Occ T5'!AM48</f>
        <v>0.31882829606456164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1.5667348611763359</v>
      </c>
      <c r="O23" s="11">
        <f>'Occ T5'!AN49</f>
        <v>-1.0799807643632278</v>
      </c>
      <c r="P23" s="11">
        <f>'Occ T5'!AM49</f>
        <v>4.3170412677908843</v>
      </c>
    </row>
    <row r="24" spans="13:16" x14ac:dyDescent="0.2">
      <c r="M24" s="10" t="str">
        <f t="shared" si="0"/>
        <v>Sales and customer service occupations</v>
      </c>
      <c r="N24" s="11">
        <f>'Occ T5'!AO50</f>
        <v>-0.50315288878748721</v>
      </c>
      <c r="O24" s="11">
        <f>'Occ T5'!AN50</f>
        <v>0.48017547041486708</v>
      </c>
      <c r="P24" s="11">
        <f>'Occ T5'!AM50</f>
        <v>-0.9878805367866299</v>
      </c>
    </row>
    <row r="25" spans="13:16" x14ac:dyDescent="0.2">
      <c r="M25" s="10" t="str">
        <f t="shared" si="0"/>
        <v>Process, plant and machine operatives</v>
      </c>
      <c r="N25" s="11">
        <f>'Occ T5'!AO51</f>
        <v>0.74065199878246579</v>
      </c>
      <c r="O25" s="11">
        <f>'Occ T5'!AN51</f>
        <v>0.98719076380426674</v>
      </c>
      <c r="P25" s="11">
        <f>'Occ T5'!AM51</f>
        <v>0.19940852736650427</v>
      </c>
    </row>
    <row r="26" spans="13:16" x14ac:dyDescent="0.2">
      <c r="M26" s="10" t="str">
        <f t="shared" si="0"/>
        <v>Elementary occupations</v>
      </c>
      <c r="N26" s="11">
        <f>'Occ T5'!AO52</f>
        <v>0.42768499160976647</v>
      </c>
      <c r="O26" s="11">
        <f>'Occ T5'!AN52</f>
        <v>-4.1135312484754039</v>
      </c>
      <c r="P26" s="11">
        <f>'Occ T5'!AM52</f>
        <v>1.613413034561523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4.4466176404124695</v>
      </c>
      <c r="O28" s="11">
        <f>'Occ T5'!AN54</f>
        <v>5.1972070643093673</v>
      </c>
      <c r="P28" s="11">
        <f>'Occ T5'!AM54</f>
        <v>22.88744758354332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1.4295586519871222</v>
      </c>
      <c r="O33" s="11">
        <f>'Occ T5'!X44</f>
        <v>0.24701216210567178</v>
      </c>
      <c r="P33" s="11">
        <f>'Occ T5'!W44</f>
        <v>-1.2579202212350893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-0.69926166944078361</v>
      </c>
      <c r="O34" s="11">
        <f>'Occ T5'!X45</f>
        <v>3.7016413614952555</v>
      </c>
      <c r="P34" s="11">
        <f>'Occ T5'!W45</f>
        <v>16.030703122431319</v>
      </c>
    </row>
    <row r="35" spans="1:16" x14ac:dyDescent="0.2">
      <c r="M35" s="10" t="str">
        <f t="shared" si="1"/>
        <v>Associate professional occupations</v>
      </c>
      <c r="N35" s="11">
        <f>'Occ T5'!Y46</f>
        <v>0.31894270850107986</v>
      </c>
      <c r="O35" s="11">
        <f>'Occ T5'!X46</f>
        <v>0.3482732270977662</v>
      </c>
      <c r="P35" s="11">
        <f>'Occ T5'!W46</f>
        <v>-0.82868862426533951</v>
      </c>
    </row>
    <row r="36" spans="1:16" x14ac:dyDescent="0.2">
      <c r="M36" s="10" t="str">
        <f t="shared" si="1"/>
        <v>Administrative and secretarial occupations</v>
      </c>
      <c r="N36" s="11">
        <f>'Occ T5'!Y47</f>
        <v>0.35137997006521682</v>
      </c>
      <c r="O36" s="11">
        <f>'Occ T5'!X47</f>
        <v>-0.23574722465869646</v>
      </c>
      <c r="P36" s="11">
        <f>'Occ T5'!W47</f>
        <v>3.3764488326618842</v>
      </c>
    </row>
    <row r="37" spans="1:16" x14ac:dyDescent="0.2">
      <c r="M37" s="10" t="str">
        <f t="shared" si="1"/>
        <v>Skilled trades occupations</v>
      </c>
      <c r="N37" s="11">
        <f>'Occ T5'!Y48</f>
        <v>2.4903881899127995</v>
      </c>
      <c r="O37" s="11">
        <f>'Occ T5'!X48</f>
        <v>1.0076360308572969</v>
      </c>
      <c r="P37" s="11">
        <f>'Occ T5'!W48</f>
        <v>-5.2924383679717657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0.37671315095686508</v>
      </c>
      <c r="O38" s="11">
        <f>'Occ T5'!X49</f>
        <v>1.5618640828849486</v>
      </c>
      <c r="P38" s="11">
        <f>'Occ T5'!W49</f>
        <v>1.9079478032613171</v>
      </c>
    </row>
    <row r="39" spans="1:16" x14ac:dyDescent="0.2">
      <c r="M39" s="10" t="str">
        <f t="shared" si="1"/>
        <v>Sales and customer service occupations</v>
      </c>
      <c r="N39" s="11">
        <f>'Occ T5'!Y50</f>
        <v>-0.13462798670403608</v>
      </c>
      <c r="O39" s="11">
        <f>'Occ T5'!X50</f>
        <v>1.1896354304516681</v>
      </c>
      <c r="P39" s="11">
        <f>'Occ T5'!W50</f>
        <v>0.86625240847736862</v>
      </c>
    </row>
    <row r="40" spans="1:16" ht="15.75" x14ac:dyDescent="0.25">
      <c r="A40" s="80" t="str">
        <f>CONCATENATE("Occupation Figure 5.1 Females:  Occupational Change by Status (000s) (SOC 2020), ",N1,", ",Info!B5)</f>
        <v xml:space="preserve">Occupation Figure 5.1 Females:  Occupational Change by Status (000s) (SOC 2020), 2020-2035, Norfolk and Suffolk </v>
      </c>
      <c r="M40" s="10" t="str">
        <f t="shared" si="1"/>
        <v>Process, plant and machine operatives</v>
      </c>
      <c r="N40" s="11">
        <f>'Occ T5'!Y51</f>
        <v>2.0032404162678752</v>
      </c>
      <c r="O40" s="11">
        <f>'Occ T5'!X51</f>
        <v>0.66997411334935553</v>
      </c>
      <c r="P40" s="11">
        <f>'Occ T5'!W51</f>
        <v>-2.6285795625254025</v>
      </c>
    </row>
    <row r="41" spans="1:16" x14ac:dyDescent="0.2">
      <c r="M41" s="10" t="str">
        <f t="shared" si="1"/>
        <v>Elementary occupations</v>
      </c>
      <c r="N41" s="11">
        <f>'Occ T5'!Y52</f>
        <v>1.0769196699239578</v>
      </c>
      <c r="O41" s="11">
        <f>'Occ T5'!X52</f>
        <v>-1.3908641684461323</v>
      </c>
      <c r="P41" s="11">
        <f>'Occ T5'!W52</f>
        <v>1.1303242042934514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7.2132531014701016</v>
      </c>
      <c r="O43" s="11">
        <f>'Occ T5'!X54</f>
        <v>7.0994250151371432</v>
      </c>
      <c r="P43" s="11">
        <f>'Occ T5'!W54</f>
        <v>13.304049595127765</v>
      </c>
    </row>
    <row r="79" spans="1:1" ht="15.75" x14ac:dyDescent="0.25">
      <c r="A79" s="80" t="str">
        <f>CONCATENATE("Occupation Figure 5.2 Males:  Occupational Change by Status (000s) (SOC 2020), ",N1,", ",Info!B5)</f>
        <v xml:space="preserve">Occupation Figure 5.2 Males:  Occupational Change by Status (000s) (SOC 2020), 2020-2035, Norfolk and Suffolk 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 xml:space="preserve">Qualification Table 1  Employment by Qualification, 2015-2035, Norfolk and Suffolk , Norfolk and Suffolk 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8.8997767990114554</v>
      </c>
      <c r="C5" s="11">
        <f>HLOOKUP(C$3,'Qual F1'!$M$4:$BW$14,11,FALSE)</f>
        <v>10.915052439311692</v>
      </c>
      <c r="D5" s="11">
        <f>HLOOKUP(D$3,'Qual F1'!$M$4:$BW$14,11,FALSE)</f>
        <v>10.697047991540527</v>
      </c>
      <c r="E5" s="11">
        <f>HLOOKUP(E$3,'Qual F1'!$M$4:$BW$14,11,FALSE)</f>
        <v>13.635969412571153</v>
      </c>
      <c r="F5" s="11">
        <f>HLOOKUP(F$3,'Qual F1'!$M$4:$BW$14,11,FALSE)</f>
        <v>17.709419921199832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58.338959156889906</v>
      </c>
      <c r="C6" s="11">
        <f>HLOOKUP(C$3,'Qual F1'!$M$4:$BW$14,10,FALSE)</f>
        <v>74.114782180645392</v>
      </c>
      <c r="D6" s="11">
        <f>HLOOKUP(D$3,'Qual F1'!$M$4:$BW$14,10,FALSE)</f>
        <v>73.822446106163767</v>
      </c>
      <c r="E6" s="11">
        <f>HLOOKUP(E$3,'Qual F1'!$M$4:$BW$14,10,FALSE)</f>
        <v>94.420099247475278</v>
      </c>
      <c r="F6" s="11">
        <f>HLOOKUP(F$3,'Qual F1'!$M$4:$BW$14,10,FALSE)</f>
        <v>123.58146120191583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131.40206287403444</v>
      </c>
      <c r="C7" s="11">
        <f>HLOOKUP(C$3,'Qual F1'!$M$4:$BW$14,9,FALSE)</f>
        <v>143.06753565594036</v>
      </c>
      <c r="D7" s="11">
        <f>HLOOKUP(D$3,'Qual F1'!$M$4:$BW$14,9,FALSE)</f>
        <v>160.80091481481278</v>
      </c>
      <c r="E7" s="11">
        <f>HLOOKUP(E$3,'Qual F1'!$M$4:$BW$14,9,FALSE)</f>
        <v>168.32263525924159</v>
      </c>
      <c r="F7" s="11">
        <f>HLOOKUP(F$3,'Qual F1'!$M$4:$BW$14,9,FALSE)</f>
        <v>202.5620510611659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40.97033155242444</v>
      </c>
      <c r="C8" s="11">
        <f>HLOOKUP(C$3,'Qual F1'!$M$4:$BW$14,8,FALSE)</f>
        <v>41.153412449916992</v>
      </c>
      <c r="D8" s="11">
        <f>HLOOKUP(D$3,'Qual F1'!$M$4:$BW$14,8,FALSE)</f>
        <v>46.250862394719313</v>
      </c>
      <c r="E8" s="11">
        <f>HLOOKUP(E$3,'Qual F1'!$M$4:$BW$14,8,FALSE)</f>
        <v>45.028581524368562</v>
      </c>
      <c r="F8" s="11">
        <f>HLOOKUP(F$3,'Qual F1'!$M$4:$BW$14,8,FALSE)</f>
        <v>52.168755744213918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38.908437973701922</v>
      </c>
      <c r="C9" s="11">
        <f>HLOOKUP(C$3,'Qual F1'!$M$4:$BW$14,7,FALSE)</f>
        <v>40.373134876445526</v>
      </c>
      <c r="D9" s="11">
        <f>HLOOKUP(D$3,'Qual F1'!$M$4:$BW$14,7,FALSE)</f>
        <v>45.32264170983197</v>
      </c>
      <c r="E9" s="11">
        <f>HLOOKUP(E$3,'Qual F1'!$M$4:$BW$14,7,FALSE)</f>
        <v>46.362348197160664</v>
      </c>
      <c r="F9" s="11">
        <f>HLOOKUP(F$3,'Qual F1'!$M$4:$BW$14,7,FALSE)</f>
        <v>55.137666737983189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164.86929048288115</v>
      </c>
      <c r="C10" s="11">
        <f>HLOOKUP(C$3,'Qual F1'!$M$4:$BW$14,6,FALSE)</f>
        <v>161.02056378356218</v>
      </c>
      <c r="D10" s="11">
        <f>HLOOKUP(D$3,'Qual F1'!$M$4:$BW$14,6,FALSE)</f>
        <v>153.71043015866161</v>
      </c>
      <c r="E10" s="11">
        <f>HLOOKUP(E$3,'Qual F1'!$M$4:$BW$14,6,FALSE)</f>
        <v>165.91952734222272</v>
      </c>
      <c r="F10" s="11">
        <f>HLOOKUP(F$3,'Qual F1'!$M$4:$BW$14,6,FALSE)</f>
        <v>173.90976181230411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179.58135354863336</v>
      </c>
      <c r="C11" s="11">
        <f>HLOOKUP(C$3,'Qual F1'!$M$4:$BW$14,5,FALSE)</f>
        <v>171.7902822022989</v>
      </c>
      <c r="D11" s="11">
        <f>HLOOKUP(D$3,'Qual F1'!$M$4:$BW$14,5,FALSE)</f>
        <v>165.21656255261868</v>
      </c>
      <c r="E11" s="11">
        <f>HLOOKUP(E$3,'Qual F1'!$M$4:$BW$14,5,FALSE)</f>
        <v>160.65642297305777</v>
      </c>
      <c r="F11" s="11">
        <f>HLOOKUP(F$3,'Qual F1'!$M$4:$BW$14,5,FALSE)</f>
        <v>139.98359547482912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128.33255274032985</v>
      </c>
      <c r="C12" s="11">
        <f>HLOOKUP(C$3,'Qual F1'!$M$4:$BW$14,4,FALSE)</f>
        <v>119.92345139720436</v>
      </c>
      <c r="D12" s="11">
        <f>HLOOKUP(D$3,'Qual F1'!$M$4:$BW$14,4,FALSE)</f>
        <v>104.58110194358096</v>
      </c>
      <c r="E12" s="11">
        <f>HLOOKUP(E$3,'Qual F1'!$M$4:$BW$14,4,FALSE)</f>
        <v>95.924653555765389</v>
      </c>
      <c r="F12" s="11">
        <f>HLOOKUP(F$3,'Qual F1'!$M$4:$BW$14,4,FALSE)</f>
        <v>67.348114611263412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43.380234872093013</v>
      </c>
      <c r="C13" s="11">
        <f>HLOOKUP(C$3,'Qual F1'!$M$4:$BW$14,3,FALSE)</f>
        <v>39.739785014674233</v>
      </c>
      <c r="D13" s="11">
        <f>HLOOKUP(D$3,'Qual F1'!$M$4:$BW$14,3,FALSE)</f>
        <v>28.209992328071191</v>
      </c>
      <c r="E13" s="11">
        <f>HLOOKUP(E$3,'Qual F1'!$M$4:$BW$14,3,FALSE)</f>
        <v>23.263762488136983</v>
      </c>
      <c r="F13" s="11">
        <f>HLOOKUP(F$3,'Qual F1'!$M$4:$BW$14,3,FALSE)</f>
        <v>16.3591734351253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794.68299999999977</v>
      </c>
      <c r="C15" s="11">
        <f t="shared" ref="C15:F15" si="0">SUM(C5:C13)</f>
        <v>802.09799999999973</v>
      </c>
      <c r="D15" s="11">
        <f t="shared" si="0"/>
        <v>788.61200000000076</v>
      </c>
      <c r="E15" s="11">
        <f t="shared" si="0"/>
        <v>813.53400000000011</v>
      </c>
      <c r="F15" s="11">
        <f t="shared" si="0"/>
        <v>848.76000000000067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1.1199153371862061</v>
      </c>
      <c r="C19" s="18">
        <f t="shared" si="1"/>
        <v>1.3608128232848973</v>
      </c>
      <c r="D19" s="18">
        <f t="shared" si="1"/>
        <v>1.3564399212211478</v>
      </c>
      <c r="E19" s="18">
        <f t="shared" si="1"/>
        <v>1.6761400768217618</v>
      </c>
      <c r="F19" s="18">
        <f t="shared" si="1"/>
        <v>2.0865050098025142</v>
      </c>
      <c r="G19" s="11"/>
    </row>
    <row r="20" spans="1:7" x14ac:dyDescent="0.2">
      <c r="A20" t="str">
        <f>$A6</f>
        <v>RQF7 Other higher degree</v>
      </c>
      <c r="B20" s="18">
        <f t="shared" si="1"/>
        <v>7.3411610864822734</v>
      </c>
      <c r="C20" s="18">
        <f t="shared" si="1"/>
        <v>9.2401155694996646</v>
      </c>
      <c r="D20" s="18">
        <f t="shared" si="1"/>
        <v>9.3610604589029442</v>
      </c>
      <c r="E20" s="18">
        <f t="shared" si="1"/>
        <v>11.606165107724479</v>
      </c>
      <c r="F20" s="18">
        <f t="shared" si="1"/>
        <v>14.560236250755896</v>
      </c>
      <c r="G20" s="11"/>
    </row>
    <row r="21" spans="1:7" x14ac:dyDescent="0.2">
      <c r="A21" t="str">
        <f>$A7</f>
        <v>RQF6 First degree</v>
      </c>
      <c r="B21" s="18">
        <f t="shared" si="1"/>
        <v>16.535154630718722</v>
      </c>
      <c r="C21" s="18">
        <f t="shared" si="1"/>
        <v>17.836665302237435</v>
      </c>
      <c r="D21" s="18">
        <f t="shared" si="1"/>
        <v>20.390371287123784</v>
      </c>
      <c r="E21" s="18">
        <f t="shared" si="1"/>
        <v>20.690301236241087</v>
      </c>
      <c r="F21" s="18">
        <f t="shared" si="1"/>
        <v>23.865645301518185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5.1555565618522676</v>
      </c>
      <c r="C22" s="18">
        <f t="shared" si="3"/>
        <v>5.1307212397882811</v>
      </c>
      <c r="D22" s="18">
        <f t="shared" si="3"/>
        <v>5.8648438515669641</v>
      </c>
      <c r="E22" s="18">
        <f t="shared" si="3"/>
        <v>5.5349354205686003</v>
      </c>
      <c r="F22" s="18">
        <f t="shared" si="3"/>
        <v>6.1464672868907435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4.8960954209039249</v>
      </c>
      <c r="C23" s="18">
        <f t="shared" si="4"/>
        <v>5.0334416588054749</v>
      </c>
      <c r="D23" s="18">
        <f t="shared" si="4"/>
        <v>5.7471407624829354</v>
      </c>
      <c r="E23" s="18">
        <f t="shared" si="4"/>
        <v>5.6988826769576511</v>
      </c>
      <c r="F23" s="18">
        <f t="shared" si="4"/>
        <v>6.4962612208378276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20.746548055373175</v>
      </c>
      <c r="C24" s="18">
        <f t="shared" si="5"/>
        <v>20.074923984795152</v>
      </c>
      <c r="D24" s="18">
        <f t="shared" si="5"/>
        <v>19.491261882733394</v>
      </c>
      <c r="E24" s="18">
        <f t="shared" si="5"/>
        <v>20.394910027389475</v>
      </c>
      <c r="F24" s="18">
        <f t="shared" si="5"/>
        <v>20.489863072282386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22.597860222080175</v>
      </c>
      <c r="C25" s="18">
        <f t="shared" si="6"/>
        <v>21.417617573201646</v>
      </c>
      <c r="D25" s="18">
        <f t="shared" si="6"/>
        <v>20.950297808379599</v>
      </c>
      <c r="E25" s="18">
        <f t="shared" si="6"/>
        <v>19.747966645900203</v>
      </c>
      <c r="F25" s="18">
        <f t="shared" si="6"/>
        <v>16.49271825661306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16.148898710596537</v>
      </c>
      <c r="C26" s="18">
        <f>C12/C$15*100</f>
        <v>14.95122184536109</v>
      </c>
      <c r="D26" s="18">
        <f t="shared" si="7"/>
        <v>13.261413970822261</v>
      </c>
      <c r="E26" s="18">
        <f t="shared" si="7"/>
        <v>11.791105664393299</v>
      </c>
      <c r="F26" s="18">
        <f t="shared" si="7"/>
        <v>7.9348831956340264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5.4588099748066874</v>
      </c>
      <c r="C27" s="18">
        <f>C13/C$15*100</f>
        <v>4.9544800030263447</v>
      </c>
      <c r="D27" s="18">
        <f t="shared" si="8"/>
        <v>3.5771700567669735</v>
      </c>
      <c r="E27" s="18">
        <f t="shared" si="8"/>
        <v>2.8595931440034441</v>
      </c>
      <c r="F27" s="18">
        <f t="shared" si="8"/>
        <v>1.9274204056653574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5.2353568064992917</v>
      </c>
      <c r="C33" s="18">
        <f t="shared" si="9"/>
        <v>-1.9972826423261036</v>
      </c>
      <c r="D33" s="18">
        <f t="shared" si="9"/>
        <v>4.9746450478319382</v>
      </c>
      <c r="E33" s="18">
        <f t="shared" si="9"/>
        <v>2.648316667192474</v>
      </c>
      <c r="F33" s="18">
        <f>IF(F$3-D$3 &lt;&gt; 0,(EXP(LN(F5/D5)/(F$3-D$3))-1)*100,0)</f>
        <v>3.4179741426141774</v>
      </c>
    </row>
    <row r="34" spans="1:6" x14ac:dyDescent="0.2">
      <c r="A34" t="str">
        <f>$A20</f>
        <v>RQF7 Other higher degree</v>
      </c>
      <c r="B34" s="18">
        <f t="shared" si="9"/>
        <v>6.1662652859026279</v>
      </c>
      <c r="C34" s="18">
        <f t="shared" si="9"/>
        <v>-0.39443693401013391</v>
      </c>
      <c r="D34" s="18">
        <f t="shared" si="9"/>
        <v>5.0449561786996222</v>
      </c>
      <c r="E34" s="18">
        <f t="shared" si="9"/>
        <v>2.728012859944684</v>
      </c>
      <c r="F34" s="18">
        <f t="shared" ref="F34:F43" si="10">IF(F$3-D$3 &lt;&gt; 0,(EXP(LN(F6/D6)/(F$3-D$3))-1)*100,0)</f>
        <v>3.4945926774644365</v>
      </c>
    </row>
    <row r="35" spans="1:6" x14ac:dyDescent="0.2">
      <c r="A35" t="str">
        <f>$A21</f>
        <v>RQF6 First degree</v>
      </c>
      <c r="B35" s="18">
        <f t="shared" si="9"/>
        <v>2.1491432169782554</v>
      </c>
      <c r="C35" s="18">
        <f t="shared" si="9"/>
        <v>12.395110517258789</v>
      </c>
      <c r="D35" s="18">
        <f t="shared" si="9"/>
        <v>0.91850338511640928</v>
      </c>
      <c r="E35" s="18">
        <f t="shared" si="9"/>
        <v>1.8688858823275867</v>
      </c>
      <c r="F35" s="18">
        <f t="shared" si="10"/>
        <v>1.5511014047577598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0.11152881435012585</v>
      </c>
      <c r="C36" s="18">
        <f t="shared" ref="C36:E36" si="12">IF(D$3-C$3 &lt;&gt; 0,(EXP(LN(D8/C8)/(D$3-C$3))-1)*100,0)</f>
        <v>12.386457504601434</v>
      </c>
      <c r="D36" s="18">
        <f t="shared" si="12"/>
        <v>-0.53422147493054073</v>
      </c>
      <c r="E36" s="18">
        <f t="shared" si="12"/>
        <v>1.4827485840360088</v>
      </c>
      <c r="F36" s="18">
        <f t="shared" si="10"/>
        <v>0.80592124540976862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0.9281166340368463</v>
      </c>
      <c r="C37" s="18">
        <f t="shared" si="13"/>
        <v>12.259406777634418</v>
      </c>
      <c r="D37" s="18">
        <f t="shared" si="13"/>
        <v>0.45464928658893733</v>
      </c>
      <c r="E37" s="18">
        <f t="shared" si="13"/>
        <v>1.7485657173709646</v>
      </c>
      <c r="F37" s="18">
        <f t="shared" si="10"/>
        <v>1.3154189377960979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-0.58878231501066081</v>
      </c>
      <c r="C38" s="18">
        <f t="shared" si="14"/>
        <v>-4.5398758103508907</v>
      </c>
      <c r="D38" s="18">
        <f t="shared" si="14"/>
        <v>1.5403913231523125</v>
      </c>
      <c r="E38" s="18">
        <f t="shared" si="14"/>
        <v>0.47144440514055308</v>
      </c>
      <c r="F38" s="18">
        <f t="shared" si="10"/>
        <v>0.8265038100708777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-1.1027220756192002</v>
      </c>
      <c r="C39" s="18">
        <f t="shared" si="15"/>
        <v>-3.8265957569934339</v>
      </c>
      <c r="D39" s="18">
        <f t="shared" si="15"/>
        <v>-0.55821710028965965</v>
      </c>
      <c r="E39" s="18">
        <f t="shared" si="15"/>
        <v>-1.3679851177955005</v>
      </c>
      <c r="F39" s="18">
        <f t="shared" si="10"/>
        <v>-1.0987977820193562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-1.6800109608671399</v>
      </c>
      <c r="C40" s="18">
        <f t="shared" si="16"/>
        <v>-12.793452218788504</v>
      </c>
      <c r="D40" s="18">
        <f t="shared" si="16"/>
        <v>-1.7131525814157555</v>
      </c>
      <c r="E40" s="18">
        <f t="shared" si="16"/>
        <v>-3.4750644551456711</v>
      </c>
      <c r="F40" s="18">
        <f t="shared" si="10"/>
        <v>-2.8912981335538102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-2.1674432355794804</v>
      </c>
      <c r="C41" s="18">
        <f t="shared" si="17"/>
        <v>-29.01322360537576</v>
      </c>
      <c r="D41" s="18">
        <f t="shared" si="17"/>
        <v>-3.782205579395026</v>
      </c>
      <c r="E41" s="18">
        <f t="shared" si="17"/>
        <v>-3.4598120166680513</v>
      </c>
      <c r="F41" s="18">
        <f t="shared" si="10"/>
        <v>-3.5673963850422097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0.23245731198053843</v>
      </c>
      <c r="C43" s="18">
        <f t="shared" ref="C43" si="18">IF(D$3-C$3 &lt;&gt; 0,(EXP(LN(D15/C15)/(D$3-C$3))-1)*100,0)</f>
        <v>-1.681340684055932</v>
      </c>
      <c r="D43" s="18">
        <f>IF(E$3-D$3 &lt;&gt; 0,(EXP(LN(E15/D15)/(E$3-D$3))-1)*100,0)</f>
        <v>0.62420574141228702</v>
      </c>
      <c r="E43" s="18">
        <f>IF(F$3-E$3 &lt;&gt; 0,(EXP(LN(F15/E15)/(F$3-E$3))-1)*100,0)</f>
        <v>0.42478707676505412</v>
      </c>
      <c r="F43" s="18">
        <f t="shared" si="10"/>
        <v>0.49121601391242109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2.0152756403002368</v>
      </c>
      <c r="C47" s="27">
        <f>D5-C5</f>
        <v>-0.21800444777116468</v>
      </c>
      <c r="D47" s="27">
        <f>E5-D5</f>
        <v>2.938921421030626</v>
      </c>
      <c r="E47" s="27">
        <f>F5-E5</f>
        <v>4.0734505086286781</v>
      </c>
      <c r="F47" s="27">
        <f>F5-D5</f>
        <v>7.0123719296593041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15.775823023755486</v>
      </c>
      <c r="C48" s="27">
        <f t="shared" si="20"/>
        <v>-0.29233607448162502</v>
      </c>
      <c r="D48" s="27">
        <f t="shared" si="20"/>
        <v>20.597653141311511</v>
      </c>
      <c r="E48" s="27">
        <f t="shared" si="20"/>
        <v>29.161361954440551</v>
      </c>
      <c r="F48" s="27">
        <f t="shared" ref="F48:F57" si="21">F6-D6</f>
        <v>49.759015095752062</v>
      </c>
    </row>
    <row r="49" spans="1:6" x14ac:dyDescent="0.2">
      <c r="A49" t="str">
        <f t="shared" si="19"/>
        <v>RQF6 First degree</v>
      </c>
      <c r="B49" s="27">
        <f t="shared" ref="B49:E49" si="22">C7-B7</f>
        <v>11.665472781905919</v>
      </c>
      <c r="C49" s="27">
        <f t="shared" si="22"/>
        <v>17.733379158872424</v>
      </c>
      <c r="D49" s="27">
        <f t="shared" si="22"/>
        <v>7.5217204444288086</v>
      </c>
      <c r="E49" s="27">
        <f t="shared" si="22"/>
        <v>34.239415801924309</v>
      </c>
      <c r="F49" s="27">
        <f t="shared" si="21"/>
        <v>41.761136246353118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0.18308089749255174</v>
      </c>
      <c r="C50" s="27">
        <f t="shared" si="23"/>
        <v>5.0974499448023209</v>
      </c>
      <c r="D50" s="27">
        <f t="shared" si="23"/>
        <v>-1.2222808703507511</v>
      </c>
      <c r="E50" s="27">
        <f t="shared" si="23"/>
        <v>7.1401742198453562</v>
      </c>
      <c r="F50" s="27">
        <f t="shared" si="21"/>
        <v>5.9178933494946051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1.4646969027436043</v>
      </c>
      <c r="C51" s="27">
        <f t="shared" si="24"/>
        <v>4.9495068333864438</v>
      </c>
      <c r="D51" s="27">
        <f t="shared" si="24"/>
        <v>1.0397064873286936</v>
      </c>
      <c r="E51" s="27">
        <f t="shared" si="24"/>
        <v>8.7753185408225249</v>
      </c>
      <c r="F51" s="27">
        <f t="shared" si="21"/>
        <v>9.8150250281512186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-3.8487266993189735</v>
      </c>
      <c r="C52" s="27">
        <f t="shared" si="25"/>
        <v>-7.3101336249005726</v>
      </c>
      <c r="D52" s="27">
        <f t="shared" si="25"/>
        <v>12.209097183561113</v>
      </c>
      <c r="E52" s="27">
        <f t="shared" si="25"/>
        <v>7.9902344700813899</v>
      </c>
      <c r="F52" s="27">
        <f t="shared" si="21"/>
        <v>20.199331653642503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-7.7910713463344621</v>
      </c>
      <c r="C53" s="27">
        <f>D11-C11</f>
        <v>-6.5737196496802142</v>
      </c>
      <c r="D53" s="27">
        <f t="shared" si="26"/>
        <v>-4.5601395795609108</v>
      </c>
      <c r="E53" s="27">
        <f t="shared" si="26"/>
        <v>-20.672827498228656</v>
      </c>
      <c r="F53" s="27">
        <f t="shared" si="21"/>
        <v>-25.232967077789567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-8.4091013431254851</v>
      </c>
      <c r="C54" s="27">
        <f t="shared" si="27"/>
        <v>-15.342349453623399</v>
      </c>
      <c r="D54" s="27">
        <f t="shared" si="27"/>
        <v>-8.6564483878155727</v>
      </c>
      <c r="E54" s="27">
        <f t="shared" si="27"/>
        <v>-28.576538944501976</v>
      </c>
      <c r="F54" s="27">
        <f t="shared" si="21"/>
        <v>-37.232987332317549</v>
      </c>
    </row>
    <row r="55" spans="1:6" x14ac:dyDescent="0.2">
      <c r="A55" t="str">
        <f t="shared" si="19"/>
        <v>No Qualification</v>
      </c>
      <c r="B55" s="27">
        <f t="shared" ref="B55:E55" si="28">C13-B13</f>
        <v>-3.6404498574187798</v>
      </c>
      <c r="C55" s="27">
        <f t="shared" si="28"/>
        <v>-11.529792686603042</v>
      </c>
      <c r="D55" s="27">
        <f t="shared" si="28"/>
        <v>-4.9462298399342082</v>
      </c>
      <c r="E55" s="27">
        <f t="shared" si="28"/>
        <v>-6.9045890530116836</v>
      </c>
      <c r="F55" s="27">
        <f t="shared" si="21"/>
        <v>-11.850818892945892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7.4149999999999636</v>
      </c>
      <c r="C57" s="29">
        <f t="shared" ref="C57" si="29">D15-C15</f>
        <v>-13.485999999998967</v>
      </c>
      <c r="D57" s="29">
        <f>E15-D15</f>
        <v>24.921999999999343</v>
      </c>
      <c r="E57" s="29">
        <f>F15-E15</f>
        <v>35.226000000000568</v>
      </c>
      <c r="F57" s="29">
        <f t="shared" si="21"/>
        <v>60.147999999999911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 xml:space="preserve">Qualification Figure 1  Employment by Qualification, 2010-2035, Norfolk and Suffolk 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45.785188182180399</v>
      </c>
      <c r="N6" s="11">
        <v>49.362732958160166</v>
      </c>
      <c r="O6" s="11">
        <v>45.681667554208488</v>
      </c>
      <c r="P6" s="11">
        <v>40.485408796196737</v>
      </c>
      <c r="Q6" s="11">
        <v>44.70090255735888</v>
      </c>
      <c r="R6" s="11">
        <v>43.380234872093013</v>
      </c>
      <c r="S6" s="11">
        <v>40.120586436296833</v>
      </c>
      <c r="T6" s="11">
        <v>34.742863713486905</v>
      </c>
      <c r="U6" s="11">
        <v>39.26354448129154</v>
      </c>
      <c r="V6" s="11">
        <v>39.739785014674233</v>
      </c>
      <c r="W6" s="11">
        <v>28.209992328071191</v>
      </c>
      <c r="X6" s="11">
        <v>25.764962219645557</v>
      </c>
      <c r="Y6" s="11">
        <v>27.387314785110593</v>
      </c>
      <c r="Z6" s="11">
        <v>25.757735469413234</v>
      </c>
      <c r="AA6" s="11">
        <v>24.183227988004798</v>
      </c>
      <c r="AB6" s="11">
        <v>23.263762488136983</v>
      </c>
      <c r="AC6" s="11">
        <v>22.480146163148696</v>
      </c>
      <c r="AD6" s="11">
        <v>21.695181830736214</v>
      </c>
      <c r="AE6" s="11">
        <v>20.901157569692028</v>
      </c>
      <c r="AF6" s="11">
        <v>20.118452382792096</v>
      </c>
      <c r="AG6" s="11">
        <v>19.345583642402968</v>
      </c>
      <c r="AH6" s="11">
        <v>18.590290847083686</v>
      </c>
      <c r="AI6" s="11">
        <v>17.850905572838776</v>
      </c>
      <c r="AJ6" s="11">
        <v>17.127558191021304</v>
      </c>
      <c r="AK6" s="11">
        <v>16.454695165489493</v>
      </c>
      <c r="AL6" s="11">
        <v>16.3591734351253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137.02737259153014</v>
      </c>
      <c r="N7" s="11">
        <v>129.55573405798498</v>
      </c>
      <c r="O7" s="11">
        <v>126.36316102400515</v>
      </c>
      <c r="P7" s="11">
        <v>116.9844792089435</v>
      </c>
      <c r="Q7" s="11">
        <v>121.26621073847308</v>
      </c>
      <c r="R7" s="11">
        <v>128.33255274032985</v>
      </c>
      <c r="S7" s="11">
        <v>120.69325369486931</v>
      </c>
      <c r="T7" s="11">
        <v>120.21824620247656</v>
      </c>
      <c r="U7" s="11">
        <v>119.94830628326191</v>
      </c>
      <c r="V7" s="11">
        <v>119.92345139720436</v>
      </c>
      <c r="W7" s="11">
        <v>104.58110194358096</v>
      </c>
      <c r="X7" s="11">
        <v>97.371735640807813</v>
      </c>
      <c r="Y7" s="11">
        <v>102.73103673469893</v>
      </c>
      <c r="Z7" s="11">
        <v>100.57490630092397</v>
      </c>
      <c r="AA7" s="11">
        <v>98.447025916526599</v>
      </c>
      <c r="AB7" s="11">
        <v>95.924653555765389</v>
      </c>
      <c r="AC7" s="11">
        <v>93.25741913539801</v>
      </c>
      <c r="AD7" s="11">
        <v>90.509500888580121</v>
      </c>
      <c r="AE7" s="11">
        <v>87.740793128745167</v>
      </c>
      <c r="AF7" s="11">
        <v>84.924397909621405</v>
      </c>
      <c r="AG7" s="11">
        <v>82.092315396190685</v>
      </c>
      <c r="AH7" s="11">
        <v>79.239402297992442</v>
      </c>
      <c r="AI7" s="11">
        <v>76.354344811469971</v>
      </c>
      <c r="AJ7" s="11">
        <v>73.436325090584347</v>
      </c>
      <c r="AK7" s="11">
        <v>70.455009582920127</v>
      </c>
      <c r="AL7" s="11">
        <v>67.348114611263412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170.57764040630951</v>
      </c>
      <c r="N8" s="11">
        <v>185.79477277626899</v>
      </c>
      <c r="O8" s="11">
        <v>174.24099210521385</v>
      </c>
      <c r="P8" s="11">
        <v>181.48109624999299</v>
      </c>
      <c r="Q8" s="11">
        <v>179.50411869208511</v>
      </c>
      <c r="R8" s="11">
        <v>179.58135354863336</v>
      </c>
      <c r="S8" s="11">
        <v>169.48711262528619</v>
      </c>
      <c r="T8" s="11">
        <v>179.10736748053802</v>
      </c>
      <c r="U8" s="11">
        <v>181.03107638902677</v>
      </c>
      <c r="V8" s="11">
        <v>171.7902822022989</v>
      </c>
      <c r="W8" s="11">
        <v>165.21656255261868</v>
      </c>
      <c r="X8" s="11">
        <v>164.83613578770104</v>
      </c>
      <c r="Y8" s="11">
        <v>164.3966644690797</v>
      </c>
      <c r="Z8" s="11">
        <v>163.29100357309355</v>
      </c>
      <c r="AA8" s="11">
        <v>162.29808603795752</v>
      </c>
      <c r="AB8" s="11">
        <v>160.65642297305777</v>
      </c>
      <c r="AC8" s="11">
        <v>158.80462661638728</v>
      </c>
      <c r="AD8" s="11">
        <v>156.86018587628959</v>
      </c>
      <c r="AE8" s="11">
        <v>154.87965946300861</v>
      </c>
      <c r="AF8" s="11">
        <v>152.85847345722786</v>
      </c>
      <c r="AG8" s="11">
        <v>150.85393710863329</v>
      </c>
      <c r="AH8" s="11">
        <v>148.79010669957842</v>
      </c>
      <c r="AI8" s="11">
        <v>146.68013535423941</v>
      </c>
      <c r="AJ8" s="11">
        <v>144.52820890483906</v>
      </c>
      <c r="AK8" s="11">
        <v>142.3284604324511</v>
      </c>
      <c r="AL8" s="11">
        <v>139.98359547482912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150.39159770999268</v>
      </c>
      <c r="N9" s="11">
        <v>151.61479916898281</v>
      </c>
      <c r="O9" s="11">
        <v>152.09414888721329</v>
      </c>
      <c r="P9" s="11">
        <v>152.4352859600308</v>
      </c>
      <c r="Q9" s="11">
        <v>162.59818078940543</v>
      </c>
      <c r="R9" s="11">
        <v>164.86929048288115</v>
      </c>
      <c r="S9" s="11">
        <v>160.91670423937197</v>
      </c>
      <c r="T9" s="11">
        <v>161.78932847430235</v>
      </c>
      <c r="U9" s="11">
        <v>162.91680027941649</v>
      </c>
      <c r="V9" s="11">
        <v>161.02056378356218</v>
      </c>
      <c r="W9" s="11">
        <v>153.71043015866161</v>
      </c>
      <c r="X9" s="11">
        <v>166.3599923060064</v>
      </c>
      <c r="Y9" s="11">
        <v>162.14562694166145</v>
      </c>
      <c r="Z9" s="11">
        <v>163.4564555263506</v>
      </c>
      <c r="AA9" s="11">
        <v>164.97174726762421</v>
      </c>
      <c r="AB9" s="11">
        <v>165.91952734222272</v>
      </c>
      <c r="AC9" s="11">
        <v>166.71913603997049</v>
      </c>
      <c r="AD9" s="11">
        <v>167.4497511167925</v>
      </c>
      <c r="AE9" s="11">
        <v>168.19865461044876</v>
      </c>
      <c r="AF9" s="11">
        <v>168.95831446961861</v>
      </c>
      <c r="AG9" s="11">
        <v>169.77109137408573</v>
      </c>
      <c r="AH9" s="11">
        <v>170.58684952520576</v>
      </c>
      <c r="AI9" s="11">
        <v>171.42176824405234</v>
      </c>
      <c r="AJ9" s="11">
        <v>172.28081721171958</v>
      </c>
      <c r="AK9" s="11">
        <v>173.14035479582964</v>
      </c>
      <c r="AL9" s="11">
        <v>173.90976181230411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36.120316182531035</v>
      </c>
      <c r="N10" s="11">
        <v>33.308005852548334</v>
      </c>
      <c r="O10" s="11">
        <v>40.16617128320712</v>
      </c>
      <c r="P10" s="11">
        <v>38.949604122327791</v>
      </c>
      <c r="Q10" s="11">
        <v>39.590728657669167</v>
      </c>
      <c r="R10" s="11">
        <v>38.908437973701922</v>
      </c>
      <c r="S10" s="11">
        <v>39.481844671531292</v>
      </c>
      <c r="T10" s="11">
        <v>40.050450675372396</v>
      </c>
      <c r="U10" s="11">
        <v>39.864576202439743</v>
      </c>
      <c r="V10" s="11">
        <v>40.373134876445526</v>
      </c>
      <c r="W10" s="11">
        <v>45.32264170983197</v>
      </c>
      <c r="X10" s="11">
        <v>44.852863654401482</v>
      </c>
      <c r="Y10" s="11">
        <v>43.651777804982217</v>
      </c>
      <c r="Z10" s="11">
        <v>44.589482813816836</v>
      </c>
      <c r="AA10" s="11">
        <v>45.574206701997795</v>
      </c>
      <c r="AB10" s="11">
        <v>46.362348197160664</v>
      </c>
      <c r="AC10" s="11">
        <v>47.142926942067128</v>
      </c>
      <c r="AD10" s="11">
        <v>47.949225733292089</v>
      </c>
      <c r="AE10">
        <v>48.752365172712963</v>
      </c>
      <c r="AF10">
        <v>49.577290139930973</v>
      </c>
      <c r="AG10">
        <v>50.451455616115339</v>
      </c>
      <c r="AH10">
        <v>51.337530985136866</v>
      </c>
      <c r="AI10" s="11">
        <v>52.252904811633336</v>
      </c>
      <c r="AJ10" s="11">
        <v>53.19011874445647</v>
      </c>
      <c r="AK10" s="11">
        <v>54.171772946401056</v>
      </c>
      <c r="AL10" s="11">
        <v>55.137666737983189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42.055231846579929</v>
      </c>
      <c r="N11" s="11">
        <v>38.287921241626556</v>
      </c>
      <c r="O11" s="11">
        <v>43.188150654479983</v>
      </c>
      <c r="P11" s="11">
        <v>43.320813889316533</v>
      </c>
      <c r="Q11" s="11">
        <v>43.432649114246999</v>
      </c>
      <c r="R11" s="11">
        <v>40.97033155242444</v>
      </c>
      <c r="S11" s="11">
        <v>41.51750162503707</v>
      </c>
      <c r="T11" s="11">
        <v>41.294976029274117</v>
      </c>
      <c r="U11" s="11">
        <v>41.052395264437585</v>
      </c>
      <c r="V11" s="11">
        <v>41.153412449916992</v>
      </c>
      <c r="W11" s="11">
        <v>46.250862394719313</v>
      </c>
      <c r="X11" s="11">
        <v>44.181184774648081</v>
      </c>
      <c r="Y11" s="11">
        <v>43.139663979850148</v>
      </c>
      <c r="Z11" s="11">
        <v>43.764985178910109</v>
      </c>
      <c r="AA11" s="11">
        <v>44.476649740363008</v>
      </c>
      <c r="AB11" s="11">
        <v>45.028581524368562</v>
      </c>
      <c r="AC11" s="11">
        <v>45.565253407911435</v>
      </c>
      <c r="AD11" s="11">
        <v>46.144034741919668</v>
      </c>
      <c r="AE11">
        <v>46.790470217626314</v>
      </c>
      <c r="AF11">
        <v>47.454531119029411</v>
      </c>
      <c r="AG11">
        <v>48.162101123979809</v>
      </c>
      <c r="AH11">
        <v>48.927049331709469</v>
      </c>
      <c r="AI11" s="11">
        <v>49.712002958876489</v>
      </c>
      <c r="AJ11" s="11">
        <v>50.525326965353045</v>
      </c>
      <c r="AK11" s="11">
        <v>51.360097208073583</v>
      </c>
      <c r="AL11" s="11">
        <v>52.168755744213918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109.19216114131196</v>
      </c>
      <c r="N12" s="11">
        <v>105.99456902195328</v>
      </c>
      <c r="O12" s="11">
        <v>126.58897087215317</v>
      </c>
      <c r="P12" s="11">
        <v>129.13561643259743</v>
      </c>
      <c r="Q12" s="11">
        <v>134.32097449982174</v>
      </c>
      <c r="R12" s="11">
        <v>131.40206287403444</v>
      </c>
      <c r="S12" s="11">
        <v>133.6750928407389</v>
      </c>
      <c r="T12" s="11">
        <v>138.58001011628102</v>
      </c>
      <c r="U12" s="11">
        <v>138.37417236140988</v>
      </c>
      <c r="V12" s="11">
        <v>143.06753565594036</v>
      </c>
      <c r="W12" s="11">
        <v>160.80091481481278</v>
      </c>
      <c r="X12" s="11">
        <v>159.33556979963089</v>
      </c>
      <c r="Y12" s="11">
        <v>157.06783246335692</v>
      </c>
      <c r="Z12" s="11">
        <v>160.81957424921151</v>
      </c>
      <c r="AA12" s="11">
        <v>164.83628546865427</v>
      </c>
      <c r="AB12" s="11">
        <v>168.32263525924159</v>
      </c>
      <c r="AC12" s="11">
        <v>171.66032557940565</v>
      </c>
      <c r="AD12" s="11">
        <v>174.93233136705214</v>
      </c>
      <c r="AE12">
        <v>178.23444802153799</v>
      </c>
      <c r="AF12">
        <v>181.57192849358103</v>
      </c>
      <c r="AG12">
        <v>184.98152666809366</v>
      </c>
      <c r="AH12">
        <v>188.39391610199473</v>
      </c>
      <c r="AI12">
        <v>191.86132385567723</v>
      </c>
      <c r="AJ12">
        <v>195.40750615300738</v>
      </c>
      <c r="AK12">
        <v>198.99526143311803</v>
      </c>
      <c r="AL12">
        <v>202.5620510611659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52.785475049954016</v>
      </c>
      <c r="N13" s="11">
        <v>43.800588391437188</v>
      </c>
      <c r="O13" s="11">
        <v>50.295412901903759</v>
      </c>
      <c r="P13" s="11">
        <v>46.883252233883461</v>
      </c>
      <c r="Q13" s="11">
        <v>56.615771660443251</v>
      </c>
      <c r="R13" s="11">
        <v>58.338959156889906</v>
      </c>
      <c r="S13" s="11">
        <v>69.17007713995244</v>
      </c>
      <c r="T13" s="11">
        <v>72.145768315069603</v>
      </c>
      <c r="U13" s="11">
        <v>74.980117496418956</v>
      </c>
      <c r="V13" s="11">
        <v>74.114782180645392</v>
      </c>
      <c r="W13" s="11">
        <v>73.822446106163767</v>
      </c>
      <c r="X13" s="11">
        <v>78.281888027616418</v>
      </c>
      <c r="Y13" s="11">
        <v>83.92940369020242</v>
      </c>
      <c r="Z13" s="11">
        <v>87.488039054530617</v>
      </c>
      <c r="AA13" s="11">
        <v>91.149141170134669</v>
      </c>
      <c r="AB13" s="11">
        <v>94.420099247475278</v>
      </c>
      <c r="AC13" s="11">
        <v>97.555573033196225</v>
      </c>
      <c r="AD13" s="11">
        <v>100.62203158438773</v>
      </c>
      <c r="AE13">
        <v>103.642479274305</v>
      </c>
      <c r="AF13">
        <v>106.61556203803663</v>
      </c>
      <c r="AG13">
        <v>109.57073671940542</v>
      </c>
      <c r="AH13">
        <v>112.47059854486486</v>
      </c>
      <c r="AI13">
        <v>115.3253775325136</v>
      </c>
      <c r="AJ13">
        <v>118.1464818312468</v>
      </c>
      <c r="AK13">
        <v>120.91806282655664</v>
      </c>
      <c r="AL13">
        <v>123.58146120191583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7.6180168896106544</v>
      </c>
      <c r="N14" s="11">
        <v>6.5118765310381992</v>
      </c>
      <c r="O14" s="11">
        <v>7.3423247176162771</v>
      </c>
      <c r="P14" s="11">
        <v>6.9334431067111524</v>
      </c>
      <c r="Q14" s="11">
        <v>8.5684632904970588</v>
      </c>
      <c r="R14" s="11">
        <v>8.8997767990114554</v>
      </c>
      <c r="S14" s="11">
        <v>10.206826726915628</v>
      </c>
      <c r="T14" s="11">
        <v>10.57898899319888</v>
      </c>
      <c r="U14" s="11">
        <v>10.997011242296692</v>
      </c>
      <c r="V14" s="11">
        <v>10.915052439311692</v>
      </c>
      <c r="W14" s="11">
        <v>10.697047991540527</v>
      </c>
      <c r="X14" s="11">
        <v>11.231667789541806</v>
      </c>
      <c r="Y14" s="11">
        <v>12.148679131057627</v>
      </c>
      <c r="Z14" s="11">
        <v>12.653817833749493</v>
      </c>
      <c r="AA14" s="11">
        <v>13.16962970873765</v>
      </c>
      <c r="AB14" s="11">
        <v>13.635969412571153</v>
      </c>
      <c r="AC14" s="11">
        <v>14.084593082514804</v>
      </c>
      <c r="AD14" s="11">
        <v>14.519756860949888</v>
      </c>
      <c r="AE14">
        <v>14.94697254192292</v>
      </c>
      <c r="AF14">
        <v>15.362049990162101</v>
      </c>
      <c r="AG14">
        <v>15.773252351093987</v>
      </c>
      <c r="AH14">
        <v>16.175255666433625</v>
      </c>
      <c r="AI14">
        <v>16.571236858698175</v>
      </c>
      <c r="AJ14">
        <v>16.956656907771944</v>
      </c>
      <c r="AK14">
        <v>17.341285609160686</v>
      </c>
      <c r="AL14">
        <v>17.709419921199832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 xml:space="preserve">Qualification Figure 1.1  Employment by Qualification, 2010-2035, Norfolk and Suffolk 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LSIP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 xml:space="preserve">ShiftShare Table 1  Shift-share by occupation, 2015-2020, Norfolk and Suffolk </v>
      </c>
      <c r="W1" s="203" t="str">
        <f>CONCATENATE("Shift-share Figure 1: Levels of Employment, ",C4," - ",F40,", ",Info!B5)</f>
        <v xml:space="preserve">Shift-share Figure 1: Levels of Employment, 2015 - 2035, Norfolk and Suffolk </v>
      </c>
      <c r="AK1" s="203" t="str">
        <f>CONCATENATE("Shift-share Figure 1.1: Net Changes, ",C4,"-",F40,", ",Info!B5)</f>
        <v xml:space="preserve">Shift-share Figure 1.1: Net Changes, 2015-2035, Norfolk and Suffolk 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53.750611159059254</v>
      </c>
      <c r="C8" s="141">
        <f t="shared" ref="C8:C33" si="0">B8/B$35*100</f>
        <v>6.7637801688294861</v>
      </c>
      <c r="E8" s="151">
        <v>61.774333745700353</v>
      </c>
      <c r="F8" s="141">
        <f t="shared" ref="F8:F33" si="1">E8/E$35*100</f>
        <v>7.8332987255710442</v>
      </c>
      <c r="H8" s="151">
        <f>E8-B8</f>
        <v>8.0237225866410995</v>
      </c>
      <c r="I8" s="141">
        <f>IF(B8&lt;&gt;0,((E8/B8)-1)*100,0)</f>
        <v>14.927686241366134</v>
      </c>
      <c r="K8" s="207">
        <f t="shared" ref="K8:K33" si="2">(($E$35/$B$35)-1)*B8</f>
        <v>-0.41062909404963727</v>
      </c>
      <c r="L8" s="141">
        <f>IF(B8&lt;&gt;0,K8/B8*100,0)</f>
        <v>-0.76395241876320297</v>
      </c>
      <c r="N8" s="151">
        <f>H8-(K8+Q8)</f>
        <v>8.6271632286127691</v>
      </c>
      <c r="O8" s="141">
        <f>IF(B8&lt;&gt;0,N8/B8*100,0)</f>
        <v>16.050353740319707</v>
      </c>
      <c r="Q8" s="151">
        <v>-0.19281154792203242</v>
      </c>
      <c r="R8" s="141">
        <f>IF(B8&lt;&gt;0,Q8/B8*100,0)</f>
        <v>-0.35871508019036824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26.392696401836986</v>
      </c>
      <c r="C9" s="141">
        <f t="shared" si="0"/>
        <v>3.3211603119529394</v>
      </c>
      <c r="E9" s="151">
        <v>26.848534372813166</v>
      </c>
      <c r="F9" s="141">
        <f t="shared" si="1"/>
        <v>3.4045302852116324</v>
      </c>
      <c r="H9" s="151">
        <f t="shared" ref="H9:H32" si="3">E9-B9</f>
        <v>0.45583797097618017</v>
      </c>
      <c r="I9" s="141">
        <f t="shared" ref="I9:I32" si="4">IF(B9&lt;&gt;0,((E9/B9)-1)*100,0)</f>
        <v>1.7271367958616501</v>
      </c>
      <c r="K9" s="207">
        <f t="shared" si="2"/>
        <v>-0.2016276425386625</v>
      </c>
      <c r="L9" s="141">
        <f t="shared" ref="L9:L32" si="5">IF(B9&lt;&gt;0,K9/B9*100,0)</f>
        <v>-0.76395241876320297</v>
      </c>
      <c r="N9" s="151">
        <f t="shared" ref="N9:N31" si="6">H9-(K9+Q9)</f>
        <v>0.68577541286655641</v>
      </c>
      <c r="O9" s="141">
        <f>IF(B9&lt;&gt;0,N9/B9*100,0)</f>
        <v>2.5983529777534402</v>
      </c>
      <c r="Q9" s="151">
        <v>-2.8309799351713762E-2</v>
      </c>
      <c r="R9" s="141">
        <f>IF(B9&lt;&gt;0,Q9/B9*100,0)</f>
        <v>-0.10726376312858787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42.66356562283508</v>
      </c>
      <c r="C10" s="141">
        <f t="shared" si="0"/>
        <v>5.368626939652045</v>
      </c>
      <c r="E10" s="151">
        <v>48.586388825446406</v>
      </c>
      <c r="F10" s="141">
        <f t="shared" si="1"/>
        <v>6.1610004445083755</v>
      </c>
      <c r="H10" s="151">
        <f t="shared" si="3"/>
        <v>5.9228232026113261</v>
      </c>
      <c r="I10" s="141">
        <f t="shared" si="4"/>
        <v>13.882625880292609</v>
      </c>
      <c r="K10" s="207">
        <f t="shared" si="2"/>
        <v>-0.32592934150627495</v>
      </c>
      <c r="L10" s="141">
        <f t="shared" si="5"/>
        <v>-0.76395241876320297</v>
      </c>
      <c r="N10" s="151">
        <f t="shared" si="6"/>
        <v>5.8743581811788905</v>
      </c>
      <c r="O10" s="141">
        <f t="shared" ref="O10:O32" si="7">IF(B10&lt;&gt;0,N10/B10*100,0)</f>
        <v>13.769027729915576</v>
      </c>
      <c r="Q10" s="151">
        <v>0.37439436293871059</v>
      </c>
      <c r="R10" s="141">
        <f t="shared" ref="R10:R32" si="8">IF(B10&lt;&gt;0,Q10/B10*100,0)</f>
        <v>0.87755056914024365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28.347986203383591</v>
      </c>
      <c r="C11" s="141">
        <f t="shared" si="0"/>
        <v>3.5672068237754653</v>
      </c>
      <c r="E11" s="151">
        <v>32.26847871908187</v>
      </c>
      <c r="F11" s="141">
        <f t="shared" si="1"/>
        <v>4.0918067083790071</v>
      </c>
      <c r="H11" s="151">
        <f>E11-B11</f>
        <v>3.9204925156982782</v>
      </c>
      <c r="I11" s="141">
        <f>IF(B11&lt;&gt;0,((E11/B11)-1)*100,0)</f>
        <v>13.829880145879049</v>
      </c>
      <c r="K11" s="207">
        <f t="shared" si="2"/>
        <v>-0.216565126271408</v>
      </c>
      <c r="L11" s="141">
        <f t="shared" si="5"/>
        <v>-0.76395241876320286</v>
      </c>
      <c r="N11" s="151">
        <f t="shared" si="6"/>
        <v>3.2479475491783125</v>
      </c>
      <c r="O11" s="141">
        <f t="shared" si="7"/>
        <v>11.457418971054247</v>
      </c>
      <c r="Q11" s="151">
        <v>0.88911009279137376</v>
      </c>
      <c r="R11" s="141">
        <f>IF(B11&lt;&gt;0,Q11/B11*100,0)</f>
        <v>3.1364135935880002</v>
      </c>
      <c r="T11" s="136"/>
    </row>
    <row r="12" spans="1:97" x14ac:dyDescent="0.2">
      <c r="A12" s="10" t="str">
        <f>name!$D8</f>
        <v>23 Teaching and other educational professionals</v>
      </c>
      <c r="B12" s="151">
        <v>30.918373527944688</v>
      </c>
      <c r="C12" s="141">
        <f t="shared" si="0"/>
        <v>3.8906549564977069</v>
      </c>
      <c r="E12" s="151">
        <v>35.686573711639575</v>
      </c>
      <c r="F12" s="141">
        <f t="shared" si="1"/>
        <v>4.5252384837714317</v>
      </c>
      <c r="H12" s="151">
        <f t="shared" si="3"/>
        <v>4.7682001836948871</v>
      </c>
      <c r="I12" s="141">
        <f t="shared" si="4"/>
        <v>15.421898501178543</v>
      </c>
      <c r="K12" s="207">
        <f t="shared" si="2"/>
        <v>-0.2362016624089753</v>
      </c>
      <c r="L12" s="141">
        <f t="shared" si="5"/>
        <v>-0.76395241876320297</v>
      </c>
      <c r="N12" s="151">
        <f t="shared" si="6"/>
        <v>3.139431510776773</v>
      </c>
      <c r="O12" s="141">
        <f t="shared" si="7"/>
        <v>10.153934869631119</v>
      </c>
      <c r="Q12" s="151">
        <v>1.8649703353270892</v>
      </c>
      <c r="R12" s="141">
        <f t="shared" si="8"/>
        <v>6.0319160503106319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40.713473035388098</v>
      </c>
      <c r="C13" s="141">
        <f t="shared" si="0"/>
        <v>5.1232344262288336</v>
      </c>
      <c r="E13" s="151">
        <v>50.438824178861658</v>
      </c>
      <c r="F13" s="141">
        <f t="shared" si="1"/>
        <v>6.3958986394908575</v>
      </c>
      <c r="H13" s="151">
        <f t="shared" si="3"/>
        <v>9.72535114347356</v>
      </c>
      <c r="I13" s="141">
        <f t="shared" si="4"/>
        <v>23.887304173289991</v>
      </c>
      <c r="K13" s="207">
        <f t="shared" si="2"/>
        <v>-0.31103156201635179</v>
      </c>
      <c r="L13" s="141">
        <f t="shared" si="5"/>
        <v>-0.76395241876320297</v>
      </c>
      <c r="N13" s="151">
        <f>H13-(K13+Q13)</f>
        <v>9.1762880178795942</v>
      </c>
      <c r="O13" s="141">
        <f>IF(B13&lt;&gt;0,N13/B13*100,0)</f>
        <v>22.538701156503098</v>
      </c>
      <c r="Q13" s="151">
        <v>0.86009468761031804</v>
      </c>
      <c r="R13" s="141">
        <f t="shared" si="8"/>
        <v>2.1125554355501062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12.406178691914709</v>
      </c>
      <c r="C14" s="141">
        <f t="shared" si="0"/>
        <v>1.5611481171630328</v>
      </c>
      <c r="E14" s="151">
        <v>15.425944574613901</v>
      </c>
      <c r="F14" s="141">
        <f t="shared" si="1"/>
        <v>1.9560879842830055</v>
      </c>
      <c r="H14" s="151">
        <f t="shared" si="3"/>
        <v>3.0197658826991916</v>
      </c>
      <c r="I14" s="141">
        <f t="shared" si="4"/>
        <v>24.340822083009471</v>
      </c>
      <c r="K14" s="207">
        <f t="shared" si="2"/>
        <v>-9.4777302192967511E-2</v>
      </c>
      <c r="L14" s="141">
        <f>IF(B14&lt;&gt;0,K14/B14*100,0)</f>
        <v>-0.76395241876320297</v>
      </c>
      <c r="N14" s="151">
        <f t="shared" si="6"/>
        <v>2.8979756012362765</v>
      </c>
      <c r="O14" s="141">
        <f t="shared" si="7"/>
        <v>23.359131552126765</v>
      </c>
      <c r="Q14" s="151">
        <v>0.21656758365588241</v>
      </c>
      <c r="R14" s="141">
        <f t="shared" si="8"/>
        <v>1.7456429496459109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12.117417201787887</v>
      </c>
      <c r="C15" s="141">
        <f t="shared" si="0"/>
        <v>1.5248114281780134</v>
      </c>
      <c r="E15" s="151">
        <v>14.021910641117689</v>
      </c>
      <c r="F15" s="141">
        <f t="shared" si="1"/>
        <v>1.7780493628194454</v>
      </c>
      <c r="H15" s="151">
        <f t="shared" si="3"/>
        <v>1.9044934393298014</v>
      </c>
      <c r="I15" s="141">
        <f t="shared" si="4"/>
        <v>15.716991563588323</v>
      </c>
      <c r="K15" s="207">
        <f t="shared" si="2"/>
        <v>-9.2571301804686992E-2</v>
      </c>
      <c r="L15" s="141">
        <f t="shared" si="5"/>
        <v>-0.76395241876320297</v>
      </c>
      <c r="N15" s="151">
        <f t="shared" si="6"/>
        <v>1.5602189671218687</v>
      </c>
      <c r="O15" s="141">
        <f t="shared" si="7"/>
        <v>12.875837656985709</v>
      </c>
      <c r="Q15" s="151">
        <v>0.4368457740126197</v>
      </c>
      <c r="R15" s="141">
        <f t="shared" si="8"/>
        <v>3.6051063253658091</v>
      </c>
      <c r="T15" s="11"/>
    </row>
    <row r="16" spans="1:97" x14ac:dyDescent="0.2">
      <c r="A16" s="10" t="str">
        <f>name!$D12</f>
        <v>33 Protective service occupations</v>
      </c>
      <c r="B16" s="151">
        <v>9.249982337496709</v>
      </c>
      <c r="C16" s="141">
        <f t="shared" si="0"/>
        <v>1.1639839203174982</v>
      </c>
      <c r="E16" s="151">
        <v>10.09282150782068</v>
      </c>
      <c r="F16" s="141">
        <f t="shared" si="1"/>
        <v>1.2798209395521087</v>
      </c>
      <c r="H16" s="151">
        <f t="shared" si="3"/>
        <v>0.84283917032397149</v>
      </c>
      <c r="I16" s="141">
        <f t="shared" si="4"/>
        <v>9.1117922129142706</v>
      </c>
      <c r="K16" s="207">
        <f t="shared" si="2"/>
        <v>-7.0665463802475167E-2</v>
      </c>
      <c r="L16" s="141">
        <f t="shared" si="5"/>
        <v>-0.76395241876320297</v>
      </c>
      <c r="N16" s="151">
        <f t="shared" si="6"/>
        <v>0.72213627572779515</v>
      </c>
      <c r="O16" s="141">
        <f t="shared" si="7"/>
        <v>7.8068935634662457</v>
      </c>
      <c r="Q16" s="151">
        <v>0.19136835839865149</v>
      </c>
      <c r="R16" s="141">
        <f t="shared" si="8"/>
        <v>2.0688510682112375</v>
      </c>
      <c r="T16" s="11"/>
    </row>
    <row r="17" spans="1:20" x14ac:dyDescent="0.2">
      <c r="A17" s="10" t="str">
        <f>name!$D13</f>
        <v>34 Culture, media and sports occupations</v>
      </c>
      <c r="B17" s="151">
        <v>14.819369640176966</v>
      </c>
      <c r="C17" s="141">
        <f t="shared" si="0"/>
        <v>1.8648152332662156</v>
      </c>
      <c r="E17" s="151">
        <v>17.292090237437854</v>
      </c>
      <c r="F17" s="141">
        <f t="shared" si="1"/>
        <v>2.1927247160121643</v>
      </c>
      <c r="H17" s="151">
        <f t="shared" si="3"/>
        <v>2.4727205972608886</v>
      </c>
      <c r="I17" s="141">
        <f t="shared" si="4"/>
        <v>16.685733990716223</v>
      </c>
      <c r="K17" s="207">
        <f t="shared" si="2"/>
        <v>-0.1132129328115917</v>
      </c>
      <c r="L17" s="141">
        <f t="shared" si="5"/>
        <v>-0.76395241876320297</v>
      </c>
      <c r="N17" s="151">
        <f t="shared" si="6"/>
        <v>1.9993215440368939</v>
      </c>
      <c r="O17" s="141">
        <f t="shared" si="7"/>
        <v>13.491272520907435</v>
      </c>
      <c r="Q17" s="151">
        <v>0.58661198603558629</v>
      </c>
      <c r="R17" s="141">
        <f t="shared" si="8"/>
        <v>3.9584138885719926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46.181917512520592</v>
      </c>
      <c r="C18" s="141">
        <f t="shared" si="0"/>
        <v>5.8113634634842537</v>
      </c>
      <c r="E18" s="151">
        <v>49.429396995875727</v>
      </c>
      <c r="F18" s="141">
        <f t="shared" si="1"/>
        <v>6.2678981547168586</v>
      </c>
      <c r="H18" s="151">
        <f t="shared" si="3"/>
        <v>3.2474794833551357</v>
      </c>
      <c r="I18" s="141">
        <f t="shared" si="4"/>
        <v>7.0319286384648239</v>
      </c>
      <c r="K18" s="207">
        <f t="shared" si="2"/>
        <v>-0.35280787586812828</v>
      </c>
      <c r="L18" s="141">
        <f t="shared" si="5"/>
        <v>-0.76395241876320297</v>
      </c>
      <c r="N18" s="151">
        <f t="shared" si="6"/>
        <v>3.510946632862463</v>
      </c>
      <c r="O18" s="141">
        <f t="shared" si="7"/>
        <v>7.6024271445866098</v>
      </c>
      <c r="Q18" s="151">
        <v>8.9340726360800871E-2</v>
      </c>
      <c r="R18" s="141">
        <f t="shared" si="8"/>
        <v>0.19345391264141273</v>
      </c>
      <c r="T18" s="11"/>
    </row>
    <row r="19" spans="1:20" x14ac:dyDescent="0.2">
      <c r="A19" s="10" t="str">
        <f>name!$D15</f>
        <v>41 Administrative occupations</v>
      </c>
      <c r="B19" s="151">
        <v>68.589257602043872</v>
      </c>
      <c r="C19" s="141">
        <f t="shared" si="0"/>
        <v>8.6310211244035475</v>
      </c>
      <c r="E19" s="151">
        <v>66.688446091991509</v>
      </c>
      <c r="F19" s="141">
        <f t="shared" si="1"/>
        <v>8.4564330864850508</v>
      </c>
      <c r="H19" s="151">
        <f t="shared" si="3"/>
        <v>-1.9008115100523639</v>
      </c>
      <c r="I19" s="141">
        <f t="shared" si="4"/>
        <v>-2.7712962299153432</v>
      </c>
      <c r="K19" s="207">
        <f t="shared" si="2"/>
        <v>-0.52398929246253823</v>
      </c>
      <c r="L19" s="141">
        <f t="shared" si="5"/>
        <v>-0.76395241876320297</v>
      </c>
      <c r="N19" s="151">
        <f t="shared" si="6"/>
        <v>-2.1087291062759661</v>
      </c>
      <c r="O19" s="141">
        <f t="shared" si="7"/>
        <v>-3.0744305741153388</v>
      </c>
      <c r="Q19" s="151">
        <v>0.73190688868614029</v>
      </c>
      <c r="R19" s="141">
        <f t="shared" si="8"/>
        <v>1.0670867629631997</v>
      </c>
      <c r="T19" s="11"/>
    </row>
    <row r="20" spans="1:20" x14ac:dyDescent="0.2">
      <c r="A20" s="10" t="str">
        <f>name!$D16</f>
        <v>42 Secretarial and related occupations</v>
      </c>
      <c r="B20" s="151">
        <v>19.401922393201925</v>
      </c>
      <c r="C20" s="141">
        <f t="shared" si="0"/>
        <v>2.4414668985245584</v>
      </c>
      <c r="E20" s="151">
        <v>17.095121737711242</v>
      </c>
      <c r="F20" s="141">
        <f t="shared" si="1"/>
        <v>2.1677481115822781</v>
      </c>
      <c r="H20" s="151">
        <f t="shared" si="3"/>
        <v>-2.306800655490683</v>
      </c>
      <c r="I20" s="141">
        <f t="shared" si="4"/>
        <v>-11.889546864175394</v>
      </c>
      <c r="K20" s="207">
        <f t="shared" si="2"/>
        <v>-0.14822145540942563</v>
      </c>
      <c r="L20" s="141">
        <f t="shared" si="5"/>
        <v>-0.76395241876320308</v>
      </c>
      <c r="N20" s="151">
        <f t="shared" si="6"/>
        <v>-2.6470868691377611</v>
      </c>
      <c r="O20" s="141">
        <f t="shared" si="7"/>
        <v>-13.643425715718003</v>
      </c>
      <c r="Q20" s="151">
        <v>0.48850766905650372</v>
      </c>
      <c r="R20" s="141">
        <f t="shared" si="8"/>
        <v>2.5178312703058112</v>
      </c>
      <c r="T20" s="11"/>
    </row>
    <row r="21" spans="1:20" x14ac:dyDescent="0.2">
      <c r="A21" s="10" t="str">
        <f>name!$D17</f>
        <v>51 Skilled agricultural and related trades</v>
      </c>
      <c r="B21" s="151">
        <v>14.462349259875163</v>
      </c>
      <c r="C21" s="141">
        <f t="shared" si="0"/>
        <v>1.8198890953845945</v>
      </c>
      <c r="E21" s="151">
        <v>8.4312586598213173</v>
      </c>
      <c r="F21" s="141">
        <f t="shared" si="1"/>
        <v>1.0691263460131617</v>
      </c>
      <c r="H21" s="151">
        <f t="shared" si="3"/>
        <v>-6.0310906000538456</v>
      </c>
      <c r="I21" s="141">
        <f t="shared" si="4"/>
        <v>-41.702011835564711</v>
      </c>
      <c r="K21" s="207">
        <f t="shared" si="2"/>
        <v>-0.11048546698079849</v>
      </c>
      <c r="L21" s="141">
        <f t="shared" si="5"/>
        <v>-0.76395241876320297</v>
      </c>
      <c r="N21" s="151">
        <f t="shared" si="6"/>
        <v>-2.006881922847259</v>
      </c>
      <c r="O21" s="141">
        <f t="shared" si="7"/>
        <v>-13.876596995311271</v>
      </c>
      <c r="Q21" s="151">
        <v>-3.9137232102257884</v>
      </c>
      <c r="R21" s="141">
        <f t="shared" si="8"/>
        <v>-27.061462421490234</v>
      </c>
      <c r="T21" s="11"/>
    </row>
    <row r="22" spans="1:20" x14ac:dyDescent="0.2">
      <c r="A22" s="10" t="str">
        <f>name!$D18</f>
        <v>52 Skilled metal, electrical and electronic trades</v>
      </c>
      <c r="B22" s="151">
        <v>30.3499569999728</v>
      </c>
      <c r="C22" s="141">
        <f t="shared" si="0"/>
        <v>3.8191275011511241</v>
      </c>
      <c r="E22" s="151">
        <v>24.612765483908664</v>
      </c>
      <c r="F22" s="141">
        <f t="shared" si="1"/>
        <v>3.1210234543614166</v>
      </c>
      <c r="H22" s="151">
        <f t="shared" si="3"/>
        <v>-5.7371915160641365</v>
      </c>
      <c r="I22" s="141">
        <f t="shared" si="4"/>
        <v>-18.903458466413237</v>
      </c>
      <c r="K22" s="207">
        <f t="shared" si="2"/>
        <v>-0.23185923059488425</v>
      </c>
      <c r="L22" s="141">
        <f t="shared" si="5"/>
        <v>-0.76395241876320297</v>
      </c>
      <c r="N22" s="151">
        <f t="shared" si="6"/>
        <v>-4.8850888145673776</v>
      </c>
      <c r="O22" s="141">
        <f t="shared" si="7"/>
        <v>-16.095867333755219</v>
      </c>
      <c r="Q22" s="151">
        <v>-0.62024347090187426</v>
      </c>
      <c r="R22" s="141">
        <f t="shared" si="8"/>
        <v>-2.0436387138948175</v>
      </c>
      <c r="T22" s="11"/>
    </row>
    <row r="23" spans="1:20" x14ac:dyDescent="0.2">
      <c r="A23" s="10" t="str">
        <f>name!$D19</f>
        <v>53 Skilled construction and building trades</v>
      </c>
      <c r="B23" s="151">
        <v>24.584987880672053</v>
      </c>
      <c r="C23" s="141">
        <f t="shared" si="0"/>
        <v>3.0936848882726875</v>
      </c>
      <c r="E23" s="151">
        <v>19.410769590952587</v>
      </c>
      <c r="F23" s="141">
        <f t="shared" si="1"/>
        <v>2.4613840001106473</v>
      </c>
      <c r="H23" s="151">
        <f t="shared" si="3"/>
        <v>-5.174218289719466</v>
      </c>
      <c r="I23" s="141">
        <f t="shared" si="4"/>
        <v>-21.046251130297588</v>
      </c>
      <c r="K23" s="207">
        <f t="shared" si="2"/>
        <v>-0.18781760956703444</v>
      </c>
      <c r="L23" s="141">
        <f t="shared" si="5"/>
        <v>-0.76395241876320286</v>
      </c>
      <c r="N23" s="151">
        <f t="shared" si="6"/>
        <v>-5.24177532807375</v>
      </c>
      <c r="O23" s="141">
        <f t="shared" si="7"/>
        <v>-21.321040927559984</v>
      </c>
      <c r="Q23" s="151">
        <v>0.25537464792131853</v>
      </c>
      <c r="R23" s="141">
        <f t="shared" si="8"/>
        <v>1.0387422160256019</v>
      </c>
      <c r="T23" s="11"/>
    </row>
    <row r="24" spans="1:20" x14ac:dyDescent="0.2">
      <c r="A24" s="10" t="str">
        <f>name!$D20</f>
        <v>54 Textiles, printing and other skilled trades</v>
      </c>
      <c r="B24" s="151">
        <v>20.305947675281526</v>
      </c>
      <c r="C24" s="141">
        <f t="shared" si="0"/>
        <v>2.5552261310839062</v>
      </c>
      <c r="E24" s="151">
        <v>16.576134025436914</v>
      </c>
      <c r="F24" s="141">
        <f t="shared" si="1"/>
        <v>2.1019378383079266</v>
      </c>
      <c r="H24" s="151">
        <f t="shared" si="3"/>
        <v>-3.7298136498446119</v>
      </c>
      <c r="I24" s="141">
        <f t="shared" si="4"/>
        <v>-18.368084609933877</v>
      </c>
      <c r="K24" s="207">
        <f t="shared" si="2"/>
        <v>-0.1551277784181036</v>
      </c>
      <c r="L24" s="141">
        <f t="shared" si="5"/>
        <v>-0.76395241876320297</v>
      </c>
      <c r="N24" s="151">
        <f t="shared" si="6"/>
        <v>-3.9682618616263463</v>
      </c>
      <c r="O24" s="141">
        <f t="shared" si="7"/>
        <v>-19.542362292486946</v>
      </c>
      <c r="Q24" s="151">
        <v>0.39357599019983819</v>
      </c>
      <c r="R24" s="141">
        <f t="shared" si="8"/>
        <v>1.9382301013162715</v>
      </c>
      <c r="T24" s="11"/>
    </row>
    <row r="25" spans="1:20" x14ac:dyDescent="0.2">
      <c r="A25" s="10" t="str">
        <f>name!$D21</f>
        <v>61 Caring personal service occupations</v>
      </c>
      <c r="B25" s="151">
        <v>57.585262299123023</v>
      </c>
      <c r="C25" s="141">
        <f t="shared" si="0"/>
        <v>7.2463186326023079</v>
      </c>
      <c r="E25" s="151">
        <v>58.624701268433874</v>
      </c>
      <c r="F25" s="141">
        <f t="shared" si="1"/>
        <v>7.4339093582691929</v>
      </c>
      <c r="H25" s="151">
        <f t="shared" si="3"/>
        <v>1.0394389693108508</v>
      </c>
      <c r="I25" s="141">
        <f t="shared" si="4"/>
        <v>1.8050433875104188</v>
      </c>
      <c r="K25" s="207">
        <f t="shared" si="2"/>
        <v>-0.43992400418528516</v>
      </c>
      <c r="L25" s="141">
        <f t="shared" si="5"/>
        <v>-0.76395241876320297</v>
      </c>
      <c r="N25" s="151">
        <f t="shared" si="6"/>
        <v>-0.74505554547911257</v>
      </c>
      <c r="O25" s="141">
        <f t="shared" si="7"/>
        <v>-1.2938302540135502</v>
      </c>
      <c r="Q25" s="151">
        <v>2.2244185189752486</v>
      </c>
      <c r="R25" s="141">
        <f t="shared" si="8"/>
        <v>3.8628260602871731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16.77269280396434</v>
      </c>
      <c r="C26" s="141">
        <f t="shared" si="0"/>
        <v>2.1106142705914603</v>
      </c>
      <c r="E26" s="151">
        <v>17.311778511461338</v>
      </c>
      <c r="F26" s="141">
        <f t="shared" si="1"/>
        <v>2.1952212889813154</v>
      </c>
      <c r="H26" s="151">
        <f t="shared" si="3"/>
        <v>0.53908570749699791</v>
      </c>
      <c r="I26" s="141">
        <f t="shared" si="4"/>
        <v>3.2140677337724854</v>
      </c>
      <c r="K26" s="207">
        <f t="shared" si="2"/>
        <v>-0.12813539236760726</v>
      </c>
      <c r="L26" s="141">
        <f t="shared" si="5"/>
        <v>-0.76395241876320297</v>
      </c>
      <c r="N26" s="151">
        <f t="shared" si="6"/>
        <v>0.58555259878313126</v>
      </c>
      <c r="O26" s="141">
        <f t="shared" si="7"/>
        <v>3.4911066793325634</v>
      </c>
      <c r="Q26" s="151">
        <v>8.1668501081473902E-2</v>
      </c>
      <c r="R26" s="141">
        <f t="shared" si="8"/>
        <v>0.48691347320312811</v>
      </c>
      <c r="T26" s="11"/>
    </row>
    <row r="27" spans="1:20" x14ac:dyDescent="0.2">
      <c r="A27" s="10" t="str">
        <f>name!$D23</f>
        <v>63 Community and civil enforcement occupations</v>
      </c>
      <c r="B27" s="151">
        <v>0.90268523226398723</v>
      </c>
      <c r="C27" s="141">
        <f t="shared" si="0"/>
        <v>0.11359060559543704</v>
      </c>
      <c r="E27" s="151">
        <v>0.93205778373703996</v>
      </c>
      <c r="F27" s="141">
        <f t="shared" si="1"/>
        <v>0.11818965267292911</v>
      </c>
      <c r="H27" s="151">
        <f t="shared" si="3"/>
        <v>2.9372551473052733E-2</v>
      </c>
      <c r="I27" s="141">
        <f t="shared" si="4"/>
        <v>3.2539084969169796</v>
      </c>
      <c r="K27" s="207">
        <f t="shared" si="2"/>
        <v>-6.896085665698967E-3</v>
      </c>
      <c r="L27" s="141">
        <f t="shared" si="5"/>
        <v>-0.76395241876320297</v>
      </c>
      <c r="N27" s="151">
        <f t="shared" si="6"/>
        <v>3.3581697035769104E-2</v>
      </c>
      <c r="O27" s="141">
        <f t="shared" si="7"/>
        <v>3.7202001135594354</v>
      </c>
      <c r="Q27" s="151">
        <v>2.6869401029825943E-3</v>
      </c>
      <c r="R27" s="141">
        <f t="shared" si="8"/>
        <v>0.29766080212075607</v>
      </c>
      <c r="T27" s="172"/>
    </row>
    <row r="28" spans="1:20" x14ac:dyDescent="0.2">
      <c r="A28" s="10" t="str">
        <f>name!$D24</f>
        <v>71 Sales occupations</v>
      </c>
      <c r="B28" s="151">
        <v>56.882918077688686</v>
      </c>
      <c r="C28" s="141">
        <f t="shared" si="0"/>
        <v>7.1579382065161399</v>
      </c>
      <c r="E28" s="151">
        <v>48.401039720675755</v>
      </c>
      <c r="F28" s="141">
        <f t="shared" si="1"/>
        <v>6.1374972382712585</v>
      </c>
      <c r="H28" s="151">
        <f t="shared" si="3"/>
        <v>-8.4818783570129312</v>
      </c>
      <c r="I28" s="141">
        <f t="shared" si="4"/>
        <v>-14.91111680562639</v>
      </c>
      <c r="K28" s="207">
        <f t="shared" si="2"/>
        <v>-0.43455842851759396</v>
      </c>
      <c r="L28" s="141">
        <f t="shared" si="5"/>
        <v>-0.76395241876320297</v>
      </c>
      <c r="N28" s="151">
        <f>H28-(K28+Q28)</f>
        <v>-5.0999155287463225</v>
      </c>
      <c r="O28" s="141">
        <f t="shared" si="7"/>
        <v>-8.965636259695815</v>
      </c>
      <c r="Q28" s="151">
        <v>-2.9474043997490154</v>
      </c>
      <c r="R28" s="141">
        <f t="shared" si="8"/>
        <v>-5.1815281271673754</v>
      </c>
      <c r="T28" s="11"/>
    </row>
    <row r="29" spans="1:20" x14ac:dyDescent="0.2">
      <c r="A29" s="10" t="str">
        <f>name!$D25</f>
        <v>72 Customer service occupations</v>
      </c>
      <c r="B29" s="151">
        <v>11.552996127248054</v>
      </c>
      <c r="C29" s="141">
        <f t="shared" si="0"/>
        <v>1.4537867460670544</v>
      </c>
      <c r="E29" s="151">
        <v>12.237190834074667</v>
      </c>
      <c r="F29" s="141">
        <f t="shared" si="1"/>
        <v>1.5517378424465595</v>
      </c>
      <c r="H29" s="151">
        <f t="shared" si="3"/>
        <v>0.68419470682661299</v>
      </c>
      <c r="I29" s="141">
        <f t="shared" si="4"/>
        <v>5.9222274403167185</v>
      </c>
      <c r="K29" s="207">
        <f t="shared" si="2"/>
        <v>-8.8259393353730675E-2</v>
      </c>
      <c r="L29" s="141">
        <f t="shared" si="5"/>
        <v>-0.76395241876320297</v>
      </c>
      <c r="N29" s="151">
        <f t="shared" si="6"/>
        <v>0.95511041424511522</v>
      </c>
      <c r="O29" s="141">
        <f t="shared" si="7"/>
        <v>8.2672096807204962</v>
      </c>
      <c r="Q29" s="151">
        <v>-0.18265631406477162</v>
      </c>
      <c r="R29" s="141">
        <f t="shared" si="8"/>
        <v>-1.5810298216405678</v>
      </c>
      <c r="T29" s="11"/>
    </row>
    <row r="30" spans="1:20" x14ac:dyDescent="0.2">
      <c r="A30" s="10" t="str">
        <f>name!$D26</f>
        <v>81 Process, plant and machine operatives</v>
      </c>
      <c r="B30" s="151">
        <v>22.558256544275604</v>
      </c>
      <c r="C30" s="141">
        <f t="shared" si="0"/>
        <v>2.8386484351968768</v>
      </c>
      <c r="E30" s="151">
        <v>18.922699114250335</v>
      </c>
      <c r="F30" s="141">
        <f t="shared" si="1"/>
        <v>2.3994941890625969</v>
      </c>
      <c r="H30" s="151">
        <f t="shared" si="3"/>
        <v>-3.6355574300252691</v>
      </c>
      <c r="I30" s="141">
        <f t="shared" si="4"/>
        <v>-16.116305011824284</v>
      </c>
      <c r="K30" s="207">
        <f t="shared" si="2"/>
        <v>-0.17233434650080201</v>
      </c>
      <c r="L30" s="141">
        <f t="shared" si="5"/>
        <v>-0.76395241876320297</v>
      </c>
      <c r="N30" s="151">
        <f t="shared" si="6"/>
        <v>-3.361657628452265</v>
      </c>
      <c r="O30" s="141">
        <f t="shared" si="7"/>
        <v>-14.90211631317457</v>
      </c>
      <c r="Q30" s="151">
        <v>-0.10156545507220191</v>
      </c>
      <c r="R30" s="141">
        <f t="shared" si="8"/>
        <v>-0.45023627988651105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30.446825473996558</v>
      </c>
      <c r="C31" s="141">
        <f t="shared" si="0"/>
        <v>3.8313170753616905</v>
      </c>
      <c r="E31" s="151">
        <v>28.406854178157861</v>
      </c>
      <c r="F31" s="141">
        <f t="shared" si="1"/>
        <v>3.6021331374817849</v>
      </c>
      <c r="H31" s="151">
        <f t="shared" si="3"/>
        <v>-2.0399712958386971</v>
      </c>
      <c r="I31" s="141">
        <f t="shared" si="4"/>
        <v>-6.7001116342357498</v>
      </c>
      <c r="K31" s="207">
        <f t="shared" si="2"/>
        <v>-0.23259925964520775</v>
      </c>
      <c r="L31" s="141">
        <f t="shared" si="5"/>
        <v>-0.76395241876320297</v>
      </c>
      <c r="N31" s="151">
        <f t="shared" si="6"/>
        <v>-1.7011004089615027</v>
      </c>
      <c r="O31" s="141">
        <f t="shared" si="7"/>
        <v>-5.5871191248307515</v>
      </c>
      <c r="Q31" s="151">
        <v>-0.10627162723198648</v>
      </c>
      <c r="R31" s="141">
        <f t="shared" si="8"/>
        <v>-0.34904009064179425</v>
      </c>
      <c r="T31" s="11"/>
    </row>
    <row r="32" spans="1:20" x14ac:dyDescent="0.2">
      <c r="A32" s="10" t="str">
        <f>name!$D28</f>
        <v>91 Elementary trades and related occupations</v>
      </c>
      <c r="B32" s="151">
        <v>15.626923215537603</v>
      </c>
      <c r="C32" s="141">
        <f t="shared" si="0"/>
        <v>1.9664348193603736</v>
      </c>
      <c r="E32" s="151">
        <v>11.449537707945904</v>
      </c>
      <c r="F32" s="141">
        <f t="shared" si="1"/>
        <v>1.4518594325150898</v>
      </c>
      <c r="H32" s="151">
        <f t="shared" si="3"/>
        <v>-4.1773855075916995</v>
      </c>
      <c r="I32" s="141">
        <f t="shared" si="4"/>
        <v>-26.731976921971381</v>
      </c>
      <c r="K32" s="207">
        <f t="shared" si="2"/>
        <v>-0.11938225788336801</v>
      </c>
      <c r="L32" s="141">
        <f t="shared" si="5"/>
        <v>-0.76395241876320297</v>
      </c>
      <c r="N32" s="151">
        <f>H32-(K32+Q32)</f>
        <v>-3.0366010071005567</v>
      </c>
      <c r="O32" s="141">
        <f t="shared" si="7"/>
        <v>-19.431854660175922</v>
      </c>
      <c r="Q32" s="151">
        <v>-1.0214022426077749</v>
      </c>
      <c r="R32" s="141">
        <f t="shared" si="8"/>
        <v>-6.5361698430322539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87.098447080510624</v>
      </c>
      <c r="C33" s="141">
        <f t="shared" si="0"/>
        <v>10.960149780542757</v>
      </c>
      <c r="E33" s="151">
        <v>77.646347781032446</v>
      </c>
      <c r="F33" s="141">
        <f t="shared" si="1"/>
        <v>9.8459505791228654</v>
      </c>
      <c r="H33" s="151">
        <f t="shared" ref="H33" si="9">E33-B33</f>
        <v>-9.4520992994781778</v>
      </c>
      <c r="I33" s="141">
        <f>IF(B33&lt;&gt;0,((E33/B33)-1)*100,0)</f>
        <v>-10.852201866172194</v>
      </c>
      <c r="K33" s="207">
        <f t="shared" si="2"/>
        <v>-0.66539069317674926</v>
      </c>
      <c r="L33" s="141">
        <f t="shared" ref="L33" si="10">IF(B33&lt;&gt;0,K33/B33*100,0)</f>
        <v>-0.76395241876320297</v>
      </c>
      <c r="N33" s="151">
        <f>H33-(K33+Q33)</f>
        <v>-8.213653610274978</v>
      </c>
      <c r="O33" s="141">
        <f t="shared" ref="O33" si="11">IF(B33&lt;&gt;0,N33/B33*100,0)</f>
        <v>-9.4303100521213388</v>
      </c>
      <c r="Q33" s="151">
        <v>-0.57305499602645038</v>
      </c>
      <c r="R33" s="141">
        <f t="shared" ref="R33" si="12">IF(B33&lt;&gt;0,Q33/B33*100,0)</f>
        <v>-0.65793939528765566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794.68300000000033</v>
      </c>
      <c r="C35" s="147">
        <f>B35/B$35*100</f>
        <v>100</v>
      </c>
      <c r="D35" s="145"/>
      <c r="E35" s="152">
        <f>SUM(E8:E33)</f>
        <v>788.61200000000031</v>
      </c>
      <c r="F35" s="147">
        <f t="shared" ref="F35" si="13">E35/E$35*100</f>
        <v>100</v>
      </c>
      <c r="G35" s="145"/>
      <c r="H35" s="152">
        <f>E35-B35</f>
        <v>-6.0710000000000264</v>
      </c>
      <c r="I35" s="147">
        <f>IF(B35&lt;&gt;0,((E35/B35)-1)*100,0)</f>
        <v>-0.76395241876320297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 xml:space="preserve">ShiftShare Table 1.1  Shift-share by occupation, 2020-2035, Norfolk and Suffolk 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61.774333745700353</v>
      </c>
      <c r="C44" s="141">
        <f t="shared" ref="C44:C68" si="15">B44/B$71*100</f>
        <v>7.8332987255710442</v>
      </c>
      <c r="E44" s="151">
        <v>61.948995572007597</v>
      </c>
      <c r="F44" s="141">
        <f t="shared" ref="F44:F68" si="16">E44/E$71*100</f>
        <v>7.298764735850841</v>
      </c>
      <c r="H44" s="151">
        <f>E44-B44</f>
        <v>0.17466182630724347</v>
      </c>
      <c r="I44" s="141">
        <f>IF(B44&gt;0,((E44/B44)-1)*100,0)</f>
        <v>0.28274174032576482</v>
      </c>
      <c r="K44" s="151">
        <f>(($E$71/$B$71)-1)*B44</f>
        <v>4.711572517456454</v>
      </c>
      <c r="L44" s="141">
        <f>IF(B44&gt;0,K44/B44*100,0)</f>
        <v>7.6270713608212581</v>
      </c>
      <c r="N44" s="151">
        <f>H44-(K44+Q44)</f>
        <v>-3.6472939446995452</v>
      </c>
      <c r="O44" s="141">
        <f>IF(B44&gt;0,N44/B44*100,0)</f>
        <v>-5.9042222287883526</v>
      </c>
      <c r="Q44" s="151">
        <v>-0.88961674644966549</v>
      </c>
      <c r="R44" s="141">
        <f>IF(B44&gt;0,Q44/B44*100,0)</f>
        <v>-1.4401073917071345</v>
      </c>
      <c r="T44" s="151"/>
    </row>
    <row r="45" spans="1:20" x14ac:dyDescent="0.2">
      <c r="A45" s="135" t="str">
        <f t="shared" si="14"/>
        <v>12 Other managers and proprietors</v>
      </c>
      <c r="B45" s="151">
        <v>26.848534372813166</v>
      </c>
      <c r="C45" s="141">
        <f t="shared" si="15"/>
        <v>3.4045302852116324</v>
      </c>
      <c r="E45" s="151">
        <v>31.659113168204794</v>
      </c>
      <c r="F45" s="141">
        <f t="shared" si="16"/>
        <v>3.7300430237292987</v>
      </c>
      <c r="H45" s="151">
        <f t="shared" ref="H45:H71" si="17">E45-B45</f>
        <v>4.8105787953916277</v>
      </c>
      <c r="I45" s="141">
        <f t="shared" ref="I45:I71" si="18">IF(B45&gt;0,((E45/B45)-1)*100,0)</f>
        <v>17.917472621011377</v>
      </c>
      <c r="K45" s="151">
        <f t="shared" ref="K45:K68" si="19">(($E$71/$B$71)-1)*B45</f>
        <v>2.0477568759490845</v>
      </c>
      <c r="L45" s="141">
        <f t="shared" ref="L45:L68" si="20">IF(B45&gt;0,K45/B45*100,0)</f>
        <v>7.6270713608212581</v>
      </c>
      <c r="N45" s="151">
        <f t="shared" ref="N45:N68" si="21">H45-(K45+Q45)</f>
        <v>2.8041682018445209</v>
      </c>
      <c r="O45" s="141">
        <f t="shared" ref="O45:O68" si="22">IF(B45&gt;0,N45/B45*100,0)</f>
        <v>10.444399544892931</v>
      </c>
      <c r="Q45" s="151">
        <v>-4.1346282401977637E-2</v>
      </c>
      <c r="R45" s="141">
        <f>IF(B45&gt;0,Q45/B45*100,0)</f>
        <v>-0.15399828470281379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48.586388825446406</v>
      </c>
      <c r="C46" s="141">
        <f t="shared" si="15"/>
        <v>6.1610004445083755</v>
      </c>
      <c r="E46" s="151">
        <v>68.373096709044319</v>
      </c>
      <c r="F46" s="141">
        <f t="shared" si="16"/>
        <v>8.0556454956694843</v>
      </c>
      <c r="H46" s="151">
        <f t="shared" si="17"/>
        <v>19.786707883597913</v>
      </c>
      <c r="I46" s="141">
        <f t="shared" si="18"/>
        <v>40.724796310103443</v>
      </c>
      <c r="K46" s="151">
        <f t="shared" si="19"/>
        <v>3.7057185473628831</v>
      </c>
      <c r="L46" s="141">
        <f t="shared" si="20"/>
        <v>7.6270713608212581</v>
      </c>
      <c r="N46" s="151">
        <f t="shared" si="21"/>
        <v>17.156593412912898</v>
      </c>
      <c r="O46" s="141">
        <f t="shared" si="22"/>
        <v>35.311522069587078</v>
      </c>
      <c r="Q46" s="151">
        <v>-1.0756040766778674</v>
      </c>
      <c r="R46" s="141">
        <f t="shared" ref="R46:R68" si="23">IF(B46&gt;0,Q46/B46*100,0)</f>
        <v>-2.2137971203048856</v>
      </c>
      <c r="T46" s="151"/>
    </row>
    <row r="47" spans="1:20" x14ac:dyDescent="0.2">
      <c r="A47" s="135" t="str">
        <f t="shared" si="14"/>
        <v>22 Health professionals</v>
      </c>
      <c r="B47" s="151">
        <v>32.26847871908187</v>
      </c>
      <c r="C47" s="141">
        <f t="shared" si="15"/>
        <v>4.0918067083790071</v>
      </c>
      <c r="E47" s="151">
        <v>35.468590438580172</v>
      </c>
      <c r="F47" s="141">
        <f t="shared" si="16"/>
        <v>4.1788715819053888</v>
      </c>
      <c r="H47" s="151">
        <f t="shared" si="17"/>
        <v>3.2001117194983024</v>
      </c>
      <c r="I47" s="141">
        <f t="shared" si="18"/>
        <v>9.9171446765661244</v>
      </c>
      <c r="K47" s="151">
        <f t="shared" si="19"/>
        <v>2.4611398989557958</v>
      </c>
      <c r="L47" s="141">
        <f t="shared" si="20"/>
        <v>7.6270713608212581</v>
      </c>
      <c r="N47" s="151">
        <f t="shared" si="21"/>
        <v>-1.1706617154601968</v>
      </c>
      <c r="O47" s="141">
        <f t="shared" si="22"/>
        <v>-3.6278800920600247</v>
      </c>
      <c r="Q47" s="151">
        <v>1.9096335360027037</v>
      </c>
      <c r="R47" s="141">
        <f t="shared" si="23"/>
        <v>5.9179534078048972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35.686573711639575</v>
      </c>
      <c r="C48" s="141">
        <f t="shared" si="15"/>
        <v>4.5252384837714317</v>
      </c>
      <c r="E48" s="151">
        <v>37.128735882165884</v>
      </c>
      <c r="F48" s="141">
        <f t="shared" si="16"/>
        <v>4.3744681514404409</v>
      </c>
      <c r="H48" s="151">
        <f t="shared" si="17"/>
        <v>1.4421621705263092</v>
      </c>
      <c r="I48" s="141">
        <f t="shared" si="18"/>
        <v>4.0411897824080834</v>
      </c>
      <c r="K48" s="151">
        <f t="shared" si="19"/>
        <v>2.7218404432188299</v>
      </c>
      <c r="L48" s="141">
        <f t="shared" si="20"/>
        <v>7.6270713608212581</v>
      </c>
      <c r="N48" s="151">
        <f t="shared" si="21"/>
        <v>0.68298911133203166</v>
      </c>
      <c r="O48" s="141">
        <f t="shared" si="22"/>
        <v>1.9138545405082334</v>
      </c>
      <c r="Q48" s="151">
        <v>-1.9626673840245523</v>
      </c>
      <c r="R48" s="141">
        <f t="shared" si="23"/>
        <v>-5.4997361189214038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50.438824178861658</v>
      </c>
      <c r="C49" s="141">
        <f t="shared" si="15"/>
        <v>6.3958986394908575</v>
      </c>
      <c r="E49" s="151">
        <v>60.161239726379243</v>
      </c>
      <c r="F49" s="141">
        <f t="shared" si="16"/>
        <v>7.0881332445425382</v>
      </c>
      <c r="H49" s="151">
        <f t="shared" si="17"/>
        <v>9.7224155475175849</v>
      </c>
      <c r="I49" s="141">
        <f t="shared" si="18"/>
        <v>19.275658593945067</v>
      </c>
      <c r="K49" s="151">
        <f t="shared" si="19"/>
        <v>3.8470051136809458</v>
      </c>
      <c r="L49" s="141">
        <f t="shared" si="20"/>
        <v>7.6270713608212581</v>
      </c>
      <c r="N49" s="151">
        <f t="shared" si="21"/>
        <v>5.8582628027219492</v>
      </c>
      <c r="O49" s="141">
        <f t="shared" si="22"/>
        <v>11.6145903440332</v>
      </c>
      <c r="Q49" s="151">
        <v>1.7147631114689997E-2</v>
      </c>
      <c r="R49" s="141">
        <f t="shared" si="23"/>
        <v>3.3996889090599329E-2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15.425944574613901</v>
      </c>
      <c r="C50" s="141">
        <f t="shared" si="15"/>
        <v>1.9560879842830055</v>
      </c>
      <c r="E50" s="151">
        <v>15.970931864640916</v>
      </c>
      <c r="F50" s="141">
        <f t="shared" si="16"/>
        <v>1.8816781969745178</v>
      </c>
      <c r="H50" s="151">
        <f t="shared" si="17"/>
        <v>0.54498729002701474</v>
      </c>
      <c r="I50" s="141">
        <f t="shared" si="18"/>
        <v>3.5329265406793153</v>
      </c>
      <c r="K50" s="151">
        <f t="shared" si="19"/>
        <v>1.1765478007865375</v>
      </c>
      <c r="L50" s="141">
        <f t="shared" si="20"/>
        <v>7.6270713608212581</v>
      </c>
      <c r="N50" s="151">
        <f t="shared" si="21"/>
        <v>-0.4062842522219694</v>
      </c>
      <c r="O50" s="141">
        <f t="shared" si="22"/>
        <v>-2.6337722805680337</v>
      </c>
      <c r="Q50" s="151">
        <v>-0.2252762585375534</v>
      </c>
      <c r="R50" s="141">
        <f t="shared" si="23"/>
        <v>-1.4603725395739138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14.021910641117689</v>
      </c>
      <c r="C51" s="141">
        <f t="shared" si="15"/>
        <v>1.7780493628194454</v>
      </c>
      <c r="E51" s="151">
        <v>26.681421733935881</v>
      </c>
      <c r="F51" s="141">
        <f t="shared" si="16"/>
        <v>3.1435767159074279</v>
      </c>
      <c r="H51" s="151">
        <f t="shared" si="17"/>
        <v>12.659511092818192</v>
      </c>
      <c r="I51" s="141">
        <f t="shared" si="18"/>
        <v>90.283780982711363</v>
      </c>
      <c r="K51" s="151">
        <f t="shared" si="19"/>
        <v>1.0694611307486357</v>
      </c>
      <c r="L51" s="141">
        <f t="shared" si="20"/>
        <v>7.6270713608212581</v>
      </c>
      <c r="N51" s="151">
        <f t="shared" si="21"/>
        <v>10.798967452384712</v>
      </c>
      <c r="O51" s="141">
        <f t="shared" si="22"/>
        <v>77.014949879354845</v>
      </c>
      <c r="Q51" s="151">
        <v>0.79108250968484406</v>
      </c>
      <c r="R51" s="141">
        <f t="shared" si="23"/>
        <v>5.6417597425352497</v>
      </c>
      <c r="T51" s="151"/>
    </row>
    <row r="52" spans="1:20" x14ac:dyDescent="0.2">
      <c r="A52" s="135" t="str">
        <f t="shared" si="14"/>
        <v>33 Protective service occupations</v>
      </c>
      <c r="B52" s="151">
        <v>10.09282150782068</v>
      </c>
      <c r="C52" s="141">
        <f t="shared" si="15"/>
        <v>1.2798209395521087</v>
      </c>
      <c r="E52" s="151">
        <v>9.9786764571595175</v>
      </c>
      <c r="F52" s="141">
        <f t="shared" si="16"/>
        <v>1.175677041467496</v>
      </c>
      <c r="H52" s="151">
        <f t="shared" si="17"/>
        <v>-0.11414505066116298</v>
      </c>
      <c r="I52" s="141">
        <f t="shared" si="18"/>
        <v>-1.1309528318985462</v>
      </c>
      <c r="K52" s="151">
        <f t="shared" si="19"/>
        <v>0.76978669872179939</v>
      </c>
      <c r="L52" s="141">
        <f t="shared" si="20"/>
        <v>7.6270713608212581</v>
      </c>
      <c r="N52" s="151">
        <f t="shared" si="21"/>
        <v>-1.1508826679864164</v>
      </c>
      <c r="O52" s="141">
        <f t="shared" si="22"/>
        <v>-11.402982477146015</v>
      </c>
      <c r="Q52" s="151">
        <v>0.26695091860345393</v>
      </c>
      <c r="R52" s="141">
        <f t="shared" si="23"/>
        <v>2.6449582844262154</v>
      </c>
      <c r="T52" s="151"/>
    </row>
    <row r="53" spans="1:20" x14ac:dyDescent="0.2">
      <c r="A53" s="135" t="str">
        <f t="shared" si="14"/>
        <v>34 Culture, media and sports occupations</v>
      </c>
      <c r="B53" s="151">
        <v>17.292090237437854</v>
      </c>
      <c r="C53" s="141">
        <f t="shared" si="15"/>
        <v>2.1927247160121643</v>
      </c>
      <c r="E53" s="151">
        <v>16.306237262241776</v>
      </c>
      <c r="F53" s="141">
        <f t="shared" si="16"/>
        <v>1.9211835221077544</v>
      </c>
      <c r="H53" s="151">
        <f t="shared" si="17"/>
        <v>-0.98585297519607806</v>
      </c>
      <c r="I53" s="141">
        <f t="shared" si="18"/>
        <v>-5.7011787566414558</v>
      </c>
      <c r="K53" s="151">
        <f t="shared" si="19"/>
        <v>1.3188800621869914</v>
      </c>
      <c r="L53" s="141">
        <f t="shared" si="20"/>
        <v>7.6270713608212581</v>
      </c>
      <c r="N53" s="151">
        <f t="shared" si="21"/>
        <v>-1.611639842818934</v>
      </c>
      <c r="O53" s="141">
        <f t="shared" si="22"/>
        <v>-9.3200984998892107</v>
      </c>
      <c r="Q53" s="151">
        <v>-0.69309319456413532</v>
      </c>
      <c r="R53" s="141">
        <f t="shared" si="23"/>
        <v>-4.0081516175735041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49.429396995875727</v>
      </c>
      <c r="C54" s="141">
        <f t="shared" si="15"/>
        <v>6.2678981547168586</v>
      </c>
      <c r="E54" s="151">
        <v>53.785714943283118</v>
      </c>
      <c r="F54" s="141">
        <f t="shared" si="16"/>
        <v>6.3369756990531032</v>
      </c>
      <c r="H54" s="151">
        <f t="shared" si="17"/>
        <v>4.3563179474073905</v>
      </c>
      <c r="I54" s="141">
        <f t="shared" si="18"/>
        <v>8.8132128089097872</v>
      </c>
      <c r="K54" s="151">
        <f t="shared" si="19"/>
        <v>3.7700153820990807</v>
      </c>
      <c r="L54" s="141">
        <f t="shared" si="20"/>
        <v>7.6270713608212581</v>
      </c>
      <c r="N54" s="151">
        <f t="shared" si="21"/>
        <v>1.2731572149186245</v>
      </c>
      <c r="O54" s="141">
        <f t="shared" si="22"/>
        <v>2.5757085708022167</v>
      </c>
      <c r="Q54" s="151">
        <v>-0.68685464961031462</v>
      </c>
      <c r="R54" s="141">
        <f t="shared" si="23"/>
        <v>-1.3895671227136843</v>
      </c>
      <c r="T54" s="151"/>
    </row>
    <row r="55" spans="1:20" x14ac:dyDescent="0.2">
      <c r="A55" s="135" t="str">
        <f t="shared" si="14"/>
        <v>41 Administrative occupations</v>
      </c>
      <c r="B55" s="151">
        <v>66.688446091991509</v>
      </c>
      <c r="C55" s="141">
        <f t="shared" si="15"/>
        <v>8.4564330864850508</v>
      </c>
      <c r="E55" s="151">
        <v>66.902944290042711</v>
      </c>
      <c r="F55" s="141">
        <f t="shared" si="16"/>
        <v>7.8824337021116353</v>
      </c>
      <c r="H55" s="151">
        <f t="shared" si="17"/>
        <v>0.21449819805120285</v>
      </c>
      <c r="I55" s="141">
        <f t="shared" si="18"/>
        <v>0.32164221933634884</v>
      </c>
      <c r="K55" s="151">
        <f t="shared" si="19"/>
        <v>5.086375372859008</v>
      </c>
      <c r="L55" s="141">
        <f t="shared" si="20"/>
        <v>7.6270713608212581</v>
      </c>
      <c r="N55" s="151">
        <f t="shared" si="21"/>
        <v>-4.992401607546844</v>
      </c>
      <c r="O55" s="141">
        <f t="shared" si="22"/>
        <v>-7.4861567484421743</v>
      </c>
      <c r="Q55" s="151">
        <v>0.12052443273903847</v>
      </c>
      <c r="R55" s="141">
        <f t="shared" si="23"/>
        <v>0.18072760695725976</v>
      </c>
      <c r="T55" s="151"/>
    </row>
    <row r="56" spans="1:20" x14ac:dyDescent="0.2">
      <c r="A56" s="135" t="str">
        <f t="shared" si="14"/>
        <v>42 Secretarial and related occupations</v>
      </c>
      <c r="B56" s="151">
        <v>17.095121737711242</v>
      </c>
      <c r="C56" s="141">
        <f t="shared" si="15"/>
        <v>2.1677481115822781</v>
      </c>
      <c r="E56" s="151">
        <v>11.164578741488784</v>
      </c>
      <c r="F56" s="141">
        <f t="shared" si="16"/>
        <v>1.3153987866403676</v>
      </c>
      <c r="H56" s="151">
        <f t="shared" si="17"/>
        <v>-5.9305429962224583</v>
      </c>
      <c r="I56" s="141">
        <f t="shared" si="18"/>
        <v>-34.691434709937674</v>
      </c>
      <c r="K56" s="151">
        <f t="shared" si="19"/>
        <v>1.3038571341545035</v>
      </c>
      <c r="L56" s="141">
        <f t="shared" si="20"/>
        <v>7.6270713608212581</v>
      </c>
      <c r="N56" s="151">
        <f t="shared" si="21"/>
        <v>-7.6406646738528892</v>
      </c>
      <c r="O56" s="141">
        <f t="shared" si="22"/>
        <v>-44.695000077114685</v>
      </c>
      <c r="Q56" s="151">
        <v>0.40626454347592733</v>
      </c>
      <c r="R56" s="141">
        <f t="shared" si="23"/>
        <v>2.3764940063557543</v>
      </c>
      <c r="T56" s="151"/>
    </row>
    <row r="57" spans="1:20" x14ac:dyDescent="0.2">
      <c r="A57" s="135" t="str">
        <f t="shared" si="14"/>
        <v>51 Skilled agricultural and related trades</v>
      </c>
      <c r="B57" s="151">
        <v>8.4312586598213173</v>
      </c>
      <c r="C57" s="141">
        <f t="shared" si="15"/>
        <v>1.0691263460131617</v>
      </c>
      <c r="E57" s="151">
        <v>9.5235913155864829</v>
      </c>
      <c r="F57" s="141">
        <f t="shared" si="16"/>
        <v>1.1220593943619497</v>
      </c>
      <c r="H57" s="151">
        <f t="shared" si="17"/>
        <v>1.0923326557651656</v>
      </c>
      <c r="I57" s="141">
        <f t="shared" si="18"/>
        <v>12.955748362585705</v>
      </c>
      <c r="K57" s="151">
        <f t="shared" si="19"/>
        <v>0.64305811459999396</v>
      </c>
      <c r="L57" s="141">
        <f t="shared" si="20"/>
        <v>7.6270713608212581</v>
      </c>
      <c r="N57" s="151">
        <f t="shared" si="21"/>
        <v>0.7949248250608455</v>
      </c>
      <c r="O57" s="141">
        <f t="shared" si="22"/>
        <v>9.4283055132564542</v>
      </c>
      <c r="Q57" s="151">
        <v>-0.34565028389567387</v>
      </c>
      <c r="R57" s="141">
        <f t="shared" si="23"/>
        <v>-4.0996285114920106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24.612765483908664</v>
      </c>
      <c r="C58" s="141">
        <f t="shared" si="15"/>
        <v>3.1210234543614166</v>
      </c>
      <c r="E58" s="151">
        <v>23.901556369635262</v>
      </c>
      <c r="F58" s="141">
        <f t="shared" si="16"/>
        <v>2.8160559368532052</v>
      </c>
      <c r="H58" s="151">
        <f t="shared" si="17"/>
        <v>-0.71120911427340161</v>
      </c>
      <c r="I58" s="141">
        <f t="shared" si="18"/>
        <v>-2.8895944859929523</v>
      </c>
      <c r="K58" s="151">
        <f t="shared" si="19"/>
        <v>1.8772331873292973</v>
      </c>
      <c r="L58" s="141">
        <f t="shared" si="20"/>
        <v>7.6270713608212581</v>
      </c>
      <c r="N58" s="151">
        <f t="shared" si="21"/>
        <v>-1.5290790873751878</v>
      </c>
      <c r="O58" s="141">
        <f t="shared" si="22"/>
        <v>-6.2125448209989624</v>
      </c>
      <c r="Q58" s="151">
        <v>-1.0593632142275111</v>
      </c>
      <c r="R58" s="141">
        <f t="shared" si="23"/>
        <v>-4.3041210258152489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19.410769590952587</v>
      </c>
      <c r="C59" s="141">
        <f t="shared" si="15"/>
        <v>2.4613840001106473</v>
      </c>
      <c r="E59" s="151">
        <v>17.310269477167427</v>
      </c>
      <c r="F59" s="141">
        <f t="shared" si="16"/>
        <v>2.0394775292388223</v>
      </c>
      <c r="H59" s="151">
        <f t="shared" si="17"/>
        <v>-2.1005001137851593</v>
      </c>
      <c r="I59" s="141">
        <f t="shared" si="18"/>
        <v>-10.821312900258262</v>
      </c>
      <c r="K59" s="151">
        <f t="shared" si="19"/>
        <v>1.4804732483865464</v>
      </c>
      <c r="L59" s="141">
        <f t="shared" si="20"/>
        <v>7.6270713608212581</v>
      </c>
      <c r="N59" s="151">
        <f t="shared" si="21"/>
        <v>-4.3701169349011346</v>
      </c>
      <c r="O59" s="141">
        <f t="shared" si="22"/>
        <v>-22.513877744126425</v>
      </c>
      <c r="Q59" s="151">
        <v>0.7891435727294287</v>
      </c>
      <c r="R59" s="141">
        <f t="shared" si="23"/>
        <v>4.0654934830469101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16.576134025436914</v>
      </c>
      <c r="C60" s="141">
        <f t="shared" si="15"/>
        <v>2.1019378383079266</v>
      </c>
      <c r="E60" s="151">
        <v>18.285544109381902</v>
      </c>
      <c r="F60" s="141">
        <f t="shared" si="16"/>
        <v>2.1543833485769714</v>
      </c>
      <c r="H60" s="151">
        <f t="shared" si="17"/>
        <v>1.7094100839449879</v>
      </c>
      <c r="I60" s="141">
        <f t="shared" si="18"/>
        <v>10.312477452956227</v>
      </c>
      <c r="K60" s="151">
        <f t="shared" si="19"/>
        <v>1.2642735709854469</v>
      </c>
      <c r="L60" s="141">
        <f t="shared" si="20"/>
        <v>7.6270713608212581</v>
      </c>
      <c r="N60" s="151">
        <f t="shared" si="21"/>
        <v>0.26589724853997998</v>
      </c>
      <c r="O60" s="141">
        <f t="shared" si="22"/>
        <v>1.6040968788738512</v>
      </c>
      <c r="Q60" s="151">
        <v>0.17923926441956115</v>
      </c>
      <c r="R60" s="141">
        <f t="shared" si="23"/>
        <v>1.0813092132611226</v>
      </c>
      <c r="T60" s="151"/>
    </row>
    <row r="61" spans="1:20" x14ac:dyDescent="0.2">
      <c r="A61" s="135" t="str">
        <f t="shared" si="14"/>
        <v>61 Caring personal service occupations</v>
      </c>
      <c r="B61" s="151">
        <v>58.624701268433874</v>
      </c>
      <c r="C61" s="141">
        <f t="shared" si="15"/>
        <v>7.4339093582691929</v>
      </c>
      <c r="E61" s="151">
        <v>68.043505699373128</v>
      </c>
      <c r="F61" s="141">
        <f t="shared" si="16"/>
        <v>8.0168134336412091</v>
      </c>
      <c r="H61" s="151">
        <f t="shared" si="17"/>
        <v>9.4188044309392538</v>
      </c>
      <c r="I61" s="141">
        <f t="shared" si="18"/>
        <v>16.066272794827441</v>
      </c>
      <c r="K61" s="151">
        <f t="shared" si="19"/>
        <v>4.4713478008117367</v>
      </c>
      <c r="L61" s="141">
        <f t="shared" si="20"/>
        <v>7.6270713608212581</v>
      </c>
      <c r="N61" s="151">
        <f t="shared" si="21"/>
        <v>2.4591205313951079</v>
      </c>
      <c r="O61" s="141">
        <f t="shared" si="22"/>
        <v>4.1946832618134069</v>
      </c>
      <c r="Q61" s="151">
        <v>2.4883360987324092</v>
      </c>
      <c r="R61" s="141">
        <f t="shared" si="23"/>
        <v>4.2445181721927838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17.311778511461338</v>
      </c>
      <c r="C62" s="141">
        <f t="shared" si="15"/>
        <v>2.1952212889813154</v>
      </c>
      <c r="E62" s="151">
        <v>16.674592911316481</v>
      </c>
      <c r="F62" s="141">
        <f t="shared" si="16"/>
        <v>1.9645827926995243</v>
      </c>
      <c r="H62" s="151">
        <f t="shared" si="17"/>
        <v>-0.63718560014485703</v>
      </c>
      <c r="I62" s="141">
        <f t="shared" si="18"/>
        <v>-3.6806478301637524</v>
      </c>
      <c r="K62" s="151">
        <f t="shared" si="19"/>
        <v>1.3203817008964764</v>
      </c>
      <c r="L62" s="141">
        <f t="shared" si="20"/>
        <v>7.6270713608212581</v>
      </c>
      <c r="N62" s="151">
        <f t="shared" si="21"/>
        <v>-1.587847761938409</v>
      </c>
      <c r="O62" s="141">
        <f t="shared" si="22"/>
        <v>-9.1720660640798251</v>
      </c>
      <c r="Q62" s="151">
        <v>-0.36971953910292438</v>
      </c>
      <c r="R62" s="141">
        <f t="shared" si="23"/>
        <v>-2.1356531269051877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0.93205778373703996</v>
      </c>
      <c r="C63" s="141">
        <f t="shared" si="15"/>
        <v>0.11818965267292911</v>
      </c>
      <c r="E63" s="151">
        <v>0.80075935464973091</v>
      </c>
      <c r="F63" s="141">
        <f t="shared" si="16"/>
        <v>9.4344615044268221E-2</v>
      </c>
      <c r="H63" s="151">
        <f t="shared" si="17"/>
        <v>-0.13129842908730904</v>
      </c>
      <c r="I63" s="141">
        <f t="shared" si="18"/>
        <v>-14.086940893393374</v>
      </c>
      <c r="K63" s="151">
        <f t="shared" si="19"/>
        <v>7.1088712289713113E-2</v>
      </c>
      <c r="L63" s="141">
        <f t="shared" si="20"/>
        <v>7.6270713608212581</v>
      </c>
      <c r="N63" s="151">
        <f t="shared" si="21"/>
        <v>-0.23068701890262971</v>
      </c>
      <c r="O63" s="141">
        <f t="shared" si="22"/>
        <v>-24.750291551420926</v>
      </c>
      <c r="Q63" s="151">
        <v>2.8299877525607572E-2</v>
      </c>
      <c r="R63" s="141">
        <f t="shared" si="23"/>
        <v>3.0362792972062955</v>
      </c>
      <c r="T63" s="151"/>
    </row>
    <row r="64" spans="1:20" x14ac:dyDescent="0.2">
      <c r="A64" s="135" t="str">
        <f t="shared" si="14"/>
        <v>71 Sales occupations</v>
      </c>
      <c r="B64" s="151">
        <v>48.401039720675755</v>
      </c>
      <c r="C64" s="141">
        <f t="shared" si="15"/>
        <v>6.1374972382712585</v>
      </c>
      <c r="E64" s="151">
        <v>46.333215119082354</v>
      </c>
      <c r="F64" s="141">
        <f t="shared" si="16"/>
        <v>5.4589301002736175</v>
      </c>
      <c r="H64" s="151">
        <f t="shared" si="17"/>
        <v>-2.0678246015934008</v>
      </c>
      <c r="I64" s="141">
        <f t="shared" si="18"/>
        <v>-4.2722731030715337</v>
      </c>
      <c r="K64" s="151">
        <f t="shared" si="19"/>
        <v>3.6915818388753818</v>
      </c>
      <c r="L64" s="141">
        <f t="shared" si="20"/>
        <v>7.6270713608212581</v>
      </c>
      <c r="N64" s="151">
        <f t="shared" si="21"/>
        <v>-4.4238528162578188</v>
      </c>
      <c r="O64" s="141">
        <f t="shared" si="22"/>
        <v>-9.1399954252802047</v>
      </c>
      <c r="Q64" s="151">
        <v>-1.3355536242109638</v>
      </c>
      <c r="R64" s="141">
        <f t="shared" si="23"/>
        <v>-2.759349038612589</v>
      </c>
      <c r="T64" s="151"/>
    </row>
    <row r="65" spans="1:20" x14ac:dyDescent="0.2">
      <c r="A65" s="135" t="str">
        <f t="shared" si="14"/>
        <v>72 Customer service occupations</v>
      </c>
      <c r="B65" s="151">
        <v>12.237190834074667</v>
      </c>
      <c r="C65" s="141">
        <f t="shared" si="15"/>
        <v>1.5517378424465595</v>
      </c>
      <c r="E65" s="151">
        <v>15.215417332733802</v>
      </c>
      <c r="F65" s="141">
        <f t="shared" si="16"/>
        <v>1.7926642787989304</v>
      </c>
      <c r="H65" s="151">
        <f t="shared" si="17"/>
        <v>2.9782264986591347</v>
      </c>
      <c r="I65" s="141">
        <f t="shared" si="18"/>
        <v>24.337501466155231</v>
      </c>
      <c r="K65" s="151">
        <f t="shared" si="19"/>
        <v>0.93333927747475298</v>
      </c>
      <c r="L65" s="141">
        <f t="shared" si="20"/>
        <v>7.6270713608212581</v>
      </c>
      <c r="N65" s="151">
        <f t="shared" si="21"/>
        <v>2.1406137294440279</v>
      </c>
      <c r="O65" s="141">
        <f t="shared" si="22"/>
        <v>17.492688955078258</v>
      </c>
      <c r="Q65" s="151">
        <v>-9.5726508259646112E-2</v>
      </c>
      <c r="R65" s="141">
        <f t="shared" si="23"/>
        <v>-0.78225884974428939</v>
      </c>
      <c r="T65" s="151"/>
    </row>
    <row r="66" spans="1:20" x14ac:dyDescent="0.2">
      <c r="A66" s="135" t="str">
        <f t="shared" si="14"/>
        <v>81 Process, plant and machine operatives</v>
      </c>
      <c r="B66" s="151">
        <v>18.922699114250335</v>
      </c>
      <c r="C66" s="141">
        <f t="shared" si="15"/>
        <v>2.3994941890625969</v>
      </c>
      <c r="E66" s="151">
        <v>19.417434712808348</v>
      </c>
      <c r="F66" s="141">
        <f t="shared" si="16"/>
        <v>2.2877414949818968</v>
      </c>
      <c r="H66" s="151">
        <f t="shared" si="17"/>
        <v>0.49473559855801241</v>
      </c>
      <c r="I66" s="141">
        <f t="shared" si="18"/>
        <v>2.6145086151342811</v>
      </c>
      <c r="K66" s="151">
        <f t="shared" si="19"/>
        <v>1.4432477648373652</v>
      </c>
      <c r="L66" s="141">
        <f t="shared" si="20"/>
        <v>7.6270713608212581</v>
      </c>
      <c r="N66" s="151">
        <f t="shared" si="21"/>
        <v>-0.47918559135256578</v>
      </c>
      <c r="O66" s="141">
        <f t="shared" si="22"/>
        <v>-2.5323321396137404</v>
      </c>
      <c r="Q66" s="151">
        <v>-0.46932657492678703</v>
      </c>
      <c r="R66" s="141">
        <f t="shared" si="23"/>
        <v>-2.480230606073242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28.406854178157861</v>
      </c>
      <c r="C67" s="141">
        <f t="shared" si="15"/>
        <v>3.6021331374817849</v>
      </c>
      <c r="E67" s="151">
        <v>29.884004836644888</v>
      </c>
      <c r="F67" s="141">
        <f t="shared" si="16"/>
        <v>3.5209016490698062</v>
      </c>
      <c r="H67" s="151">
        <f t="shared" si="17"/>
        <v>1.4771506584870266</v>
      </c>
      <c r="I67" s="141">
        <f t="shared" si="18"/>
        <v>5.1999797275082082</v>
      </c>
      <c r="K67" s="151">
        <f t="shared" si="19"/>
        <v>2.1666110395325351</v>
      </c>
      <c r="L67" s="141">
        <f t="shared" si="20"/>
        <v>7.6270713608212581</v>
      </c>
      <c r="N67" s="151">
        <f t="shared" si="21"/>
        <v>-0.56858621170065993</v>
      </c>
      <c r="O67" s="141">
        <f t="shared" si="22"/>
        <v>-2.0015810555251417</v>
      </c>
      <c r="Q67" s="151">
        <v>-0.12087416934484833</v>
      </c>
      <c r="R67" s="141">
        <f t="shared" si="23"/>
        <v>-0.42551057778790924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11.449537707945904</v>
      </c>
      <c r="C68" s="141">
        <f t="shared" si="15"/>
        <v>1.4518594325150898</v>
      </c>
      <c r="E68" s="151">
        <v>23.758253871491885</v>
      </c>
      <c r="F68" s="141">
        <f t="shared" si="16"/>
        <v>2.7991721890159629</v>
      </c>
      <c r="H68" s="151">
        <f t="shared" si="17"/>
        <v>12.308716163545981</v>
      </c>
      <c r="I68" s="141">
        <f t="shared" si="18"/>
        <v>107.50404494500954</v>
      </c>
      <c r="K68" s="151">
        <f t="shared" si="19"/>
        <v>0.87326441146917277</v>
      </c>
      <c r="L68" s="141">
        <f t="shared" si="20"/>
        <v>7.6270713608212581</v>
      </c>
      <c r="N68" s="151">
        <f t="shared" si="21"/>
        <v>11.537647417227015</v>
      </c>
      <c r="O68" s="141">
        <f t="shared" si="22"/>
        <v>100.76954818201929</v>
      </c>
      <c r="Q68" s="151">
        <v>-0.1021956651502076</v>
      </c>
      <c r="R68" s="141">
        <f t="shared" si="23"/>
        <v>-0.89257459783100657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77.646347781032446</v>
      </c>
      <c r="C69" s="141">
        <f t="shared" ref="C69" si="25">B69/B$71*100</f>
        <v>9.8459505791228654</v>
      </c>
      <c r="E69" s="151">
        <v>64.081578100953578</v>
      </c>
      <c r="F69" s="141">
        <f t="shared" ref="F69" si="26">E69/E$71*100</f>
        <v>7.550023340043543</v>
      </c>
      <c r="H69" s="151">
        <f t="shared" ref="H69" si="27">E69-B69</f>
        <v>-13.564769680078868</v>
      </c>
      <c r="I69" s="141">
        <f t="shared" ref="I69" si="28">IF(B69&gt;0,((E69/B69)-1)*100,0)</f>
        <v>-17.469939112052469</v>
      </c>
      <c r="K69" s="151">
        <f t="shared" ref="K69" si="29">(($E$71/$B$71)-1)*B69</f>
        <v>5.9221423543307985</v>
      </c>
      <c r="L69" s="141">
        <f t="shared" ref="L69" si="30">IF(B69&gt;0,K69/B69*100,0)</f>
        <v>7.6270713608212581</v>
      </c>
      <c r="N69" s="151">
        <f t="shared" ref="N69" si="31">H69-(K69+Q69)</f>
        <v>-21.96315782075872</v>
      </c>
      <c r="O69" s="141">
        <f t="shared" ref="O69" si="32">IF(B69&gt;0,N69/B69*100,0)</f>
        <v>-28.286144098749112</v>
      </c>
      <c r="Q69" s="151">
        <v>2.4762457863490543</v>
      </c>
      <c r="R69" s="141">
        <f t="shared" ref="R69" si="33">IF(B69&gt;0,Q69/B69*100,0)</f>
        <v>3.1891336258753884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788.61200000000031</v>
      </c>
      <c r="C71" s="147">
        <f>B71/B$71*100</f>
        <v>100</v>
      </c>
      <c r="D71" s="145"/>
      <c r="E71" s="152">
        <f>SUM(E44:E69)</f>
        <v>848.76</v>
      </c>
      <c r="F71" s="147">
        <f>E71/E$71*100</f>
        <v>100</v>
      </c>
      <c r="G71" s="145"/>
      <c r="H71" s="152">
        <f t="shared" si="17"/>
        <v>60.147999999999683</v>
      </c>
      <c r="I71" s="147">
        <f t="shared" si="18"/>
        <v>7.6270713608212581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 xml:space="preserve">Replacement Demand Table 1  Replacement Demand by Occupation and Qualification, 2020-2035, Norfolk and Suffolk 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 xml:space="preserve">Replacement Demand Table 1.1  Replacement Demand by Occupation Group and Qualification, 2020-2035, Norfolk and Suffolk 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 xml:space="preserve">Replacement Demand Table 1.2  Replacement Demand by Occupation and Gender, 2020-2035, Norfolk and Suffolk 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 xml:space="preserve">Replacement Demand Table 1.3  Replacement Demand by Industry, 2020-2035, Norfolk and Suffolk 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61.774333745700368</v>
      </c>
      <c r="C7" s="11">
        <f t="shared" si="2"/>
        <v>61.948995572007696</v>
      </c>
      <c r="D7" s="11">
        <f t="shared" si="2"/>
        <v>0.17466182630732996</v>
      </c>
      <c r="E7" s="11">
        <f t="shared" si="2"/>
        <v>30.234973299666208</v>
      </c>
      <c r="F7" s="11">
        <f t="shared" si="2"/>
        <v>30.409635125973544</v>
      </c>
      <c r="G7" s="200">
        <f>IF(B7&gt;0,(1+(E7/B7))^(1/($C$6-$B$6))-1,0)</f>
        <v>2.6915981460822413E-2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41.267284443507442</v>
      </c>
      <c r="R7" s="11">
        <v>37.52141448066493</v>
      </c>
      <c r="S7" s="345">
        <f>R7-Q7</f>
        <v>-3.7458699628425123</v>
      </c>
      <c r="T7" s="345">
        <v>17.268180506162928</v>
      </c>
      <c r="U7" s="345">
        <f>SUM(S7:T7)</f>
        <v>13.522310543320415</v>
      </c>
      <c r="V7" s="346">
        <f>IF(Q7&gt;0,(1+(T7/Q7))^(1/($C$6-$B$6))-1,0)</f>
        <v>2.3577848691080927E-2</v>
      </c>
      <c r="X7" s="10" t="str">
        <f>name!B4</f>
        <v>Agriculture</v>
      </c>
      <c r="Y7" s="11">
        <v>10.555999999999983</v>
      </c>
      <c r="Z7" s="11">
        <v>10.811999999999999</v>
      </c>
      <c r="AA7" s="345">
        <f>Z7-Y7</f>
        <v>0.25600000000001621</v>
      </c>
      <c r="AB7" s="11">
        <v>5.5421455485155757</v>
      </c>
      <c r="AC7" s="345">
        <f>SUM(AA7:AB7)</f>
        <v>5.7981455485155919</v>
      </c>
      <c r="AD7" s="348">
        <f>IF(Y7&gt;0,(1+(AB7/Y7))^(1/($C$6-$B$6))-1,0)</f>
        <v>2.8533475595729829E-2</v>
      </c>
    </row>
    <row r="8" spans="1:30" x14ac:dyDescent="0.2">
      <c r="A8" s="10" t="str">
        <f>name!D5</f>
        <v>12 Other managers and proprietors</v>
      </c>
      <c r="B8" s="11">
        <f t="shared" si="2"/>
        <v>26.84853437281312</v>
      </c>
      <c r="C8" s="11">
        <f t="shared" si="2"/>
        <v>31.659113168204748</v>
      </c>
      <c r="D8" s="11">
        <f t="shared" si="2"/>
        <v>4.8105787953916286</v>
      </c>
      <c r="E8" s="11">
        <f t="shared" si="2"/>
        <v>16.323042905845561</v>
      </c>
      <c r="F8" s="11">
        <f t="shared" si="2"/>
        <v>21.133621701237189</v>
      </c>
      <c r="G8" s="200">
        <f t="shared" ref="G8:G33" si="3">IF(B8&gt;0,(1+(E8/B8))^(1/($C$6-$B$6))-1,0)</f>
        <v>3.2171402307191954E-2</v>
      </c>
      <c r="H8" s="11"/>
      <c r="I8" s="10" t="str">
        <f>name!E4</f>
        <v>Managers, directors and senior officials</v>
      </c>
      <c r="J8" s="11">
        <f t="array" ref="J8:J16">MMULT(aggregation!$B$13:$AA$21,B7:B32)</f>
        <v>88.62286811851348</v>
      </c>
      <c r="K8" s="11">
        <f t="array" ref="K8:K16">MMULT(aggregation!$B$13:$AA$21,C7:C32)</f>
        <v>93.608108740212444</v>
      </c>
      <c r="L8" s="11">
        <f t="array" ref="L8:L16">MMULT(aggregation!$B$13:$AA$21,D7:D32)</f>
        <v>4.9852406216989582</v>
      </c>
      <c r="M8" s="11">
        <f t="array" ref="M8:M16">MMULT(aggregation!$B$13:$AA$21,E7:E32)</f>
        <v>46.55801620551177</v>
      </c>
      <c r="N8" s="11">
        <f t="array" ref="N8:N16">MMULT(aggregation!$B$13:$AA$21,F7:F32)</f>
        <v>51.543256827210733</v>
      </c>
      <c r="O8" s="11"/>
      <c r="P8" s="10" t="str">
        <f>name!D5</f>
        <v>12 Other managers and proprietors</v>
      </c>
      <c r="Q8" s="11">
        <v>15.230204924162624</v>
      </c>
      <c r="R8" s="11">
        <v>19.39472547986291</v>
      </c>
      <c r="S8" s="345">
        <f t="shared" ref="S8:S31" si="4">R8-Q8</f>
        <v>4.1645205557002853</v>
      </c>
      <c r="T8" s="345">
        <v>8.9998165193351944</v>
      </c>
      <c r="U8" s="345">
        <f t="shared" ref="U8:U31" si="5">SUM(S8:T8)</f>
        <v>13.16433707503548</v>
      </c>
      <c r="V8" s="346">
        <f t="shared" ref="V8:V33" si="6">IF(Q8&gt;0,(1+(T8/Q8))^(1/($C$6-$B$6))-1,0)</f>
        <v>3.1438180259955928E-2</v>
      </c>
      <c r="X8" s="10" t="str">
        <f>name!B5</f>
        <v>Mining and quarrying</v>
      </c>
      <c r="Y8" s="11">
        <v>1.9400000000000028</v>
      </c>
      <c r="Z8" s="11">
        <v>0.9509999999999994</v>
      </c>
      <c r="AA8" s="345">
        <f t="shared" ref="AA8:AA29" si="7">Z8-Y8</f>
        <v>-0.98900000000000343</v>
      </c>
      <c r="AB8" s="11">
        <v>0.52029055982590566</v>
      </c>
      <c r="AC8" s="345">
        <f t="shared" ref="AC8:AC29" si="8">SUM(AA8:AB8)</f>
        <v>-0.46870944017409777</v>
      </c>
      <c r="AD8" s="348">
        <f t="shared" ref="AD8:AD29" si="9">IF(Y8&gt;0,(1+(AB8/Y8))^(1/($C$6-$B$6))-1,0)</f>
        <v>1.5965541000439565E-2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48.586388825446392</v>
      </c>
      <c r="C9" s="11">
        <f t="shared" si="2"/>
        <v>68.373096709044432</v>
      </c>
      <c r="D9" s="11">
        <f t="shared" si="2"/>
        <v>19.786707883598037</v>
      </c>
      <c r="E9" s="11">
        <f t="shared" si="2"/>
        <v>22.946693008401883</v>
      </c>
      <c r="F9" s="11">
        <f t="shared" si="2"/>
        <v>42.733400891999928</v>
      </c>
      <c r="G9" s="200">
        <f t="shared" si="3"/>
        <v>2.6123154620571798E-2</v>
      </c>
      <c r="H9" s="11"/>
      <c r="I9" s="10" t="str">
        <f>name!E5</f>
        <v>Professional occupations</v>
      </c>
      <c r="J9" s="11">
        <v>166.98026543502951</v>
      </c>
      <c r="K9" s="11">
        <v>201.1316627561697</v>
      </c>
      <c r="L9" s="11">
        <v>34.151397321140202</v>
      </c>
      <c r="M9" s="11">
        <v>85.173091857796408</v>
      </c>
      <c r="N9" s="11">
        <v>119.32448917893663</v>
      </c>
      <c r="O9" s="11"/>
      <c r="P9" s="10" t="str">
        <f>name!D6</f>
        <v>21 Science, research, engineering and technology professionals</v>
      </c>
      <c r="Q9" s="11">
        <v>37.447510924831789</v>
      </c>
      <c r="R9" s="11">
        <v>49.776593491347256</v>
      </c>
      <c r="S9" s="345">
        <f t="shared" si="4"/>
        <v>12.329082566515467</v>
      </c>
      <c r="T9" s="345">
        <v>14.868357776428464</v>
      </c>
      <c r="U9" s="345">
        <f t="shared" si="5"/>
        <v>27.197440342943931</v>
      </c>
      <c r="V9" s="346">
        <f t="shared" si="6"/>
        <v>2.2540925637064113E-2</v>
      </c>
      <c r="X9" s="10" t="str">
        <f>name!B6</f>
        <v>Food drink and tobacco</v>
      </c>
      <c r="Y9" s="11">
        <v>17.563000000000006</v>
      </c>
      <c r="Z9" s="11">
        <v>20.344999999999981</v>
      </c>
      <c r="AA9" s="345">
        <f t="shared" si="7"/>
        <v>2.7819999999999752</v>
      </c>
      <c r="AB9" s="11">
        <v>8.3805110046524227</v>
      </c>
      <c r="AC9" s="345">
        <f t="shared" si="8"/>
        <v>11.162511004652398</v>
      </c>
      <c r="AD9" s="348">
        <f t="shared" si="9"/>
        <v>2.6349645332005345E-2</v>
      </c>
    </row>
    <row r="10" spans="1:30" x14ac:dyDescent="0.2">
      <c r="A10" s="10" t="str">
        <f>name!D7</f>
        <v>22 Health professionals</v>
      </c>
      <c r="B10" s="11">
        <f t="shared" si="2"/>
        <v>32.268478719081891</v>
      </c>
      <c r="C10" s="11">
        <f t="shared" si="2"/>
        <v>35.468590438580186</v>
      </c>
      <c r="D10" s="11">
        <f t="shared" si="2"/>
        <v>3.200111719498298</v>
      </c>
      <c r="E10" s="11">
        <f t="shared" si="2"/>
        <v>17.807225977114609</v>
      </c>
      <c r="F10" s="11">
        <f t="shared" si="2"/>
        <v>21.007337696612908</v>
      </c>
      <c r="G10" s="200">
        <f t="shared" si="3"/>
        <v>2.9729698786646441E-2</v>
      </c>
      <c r="H10" s="11"/>
      <c r="I10" s="10" t="str">
        <f>name!E6</f>
        <v>Associate professional occupations</v>
      </c>
      <c r="J10" s="11">
        <v>106.26216395686578</v>
      </c>
      <c r="K10" s="11">
        <v>122.72298226126124</v>
      </c>
      <c r="L10" s="11">
        <v>16.460818304395435</v>
      </c>
      <c r="M10" s="11">
        <v>54.153891817275586</v>
      </c>
      <c r="N10" s="11">
        <v>70.61471012167101</v>
      </c>
      <c r="O10" s="11"/>
      <c r="P10" s="10" t="str">
        <f>name!D7</f>
        <v>22 Health professionals</v>
      </c>
      <c r="Q10" s="11">
        <v>8.4864361020543981</v>
      </c>
      <c r="R10" s="11">
        <v>9.6657313145978954</v>
      </c>
      <c r="S10" s="345">
        <f t="shared" si="4"/>
        <v>1.1792952125434972</v>
      </c>
      <c r="T10" s="345">
        <v>3.4250830120100937</v>
      </c>
      <c r="U10" s="345">
        <f t="shared" si="5"/>
        <v>4.6043782245535905</v>
      </c>
      <c r="V10" s="346">
        <f t="shared" si="6"/>
        <v>2.2859823408306168E-2</v>
      </c>
      <c r="X10" s="10" t="str">
        <f>name!B7</f>
        <v>Engineering</v>
      </c>
      <c r="Y10" s="11">
        <v>10.822999999999974</v>
      </c>
      <c r="Z10" s="11">
        <v>9.1779999999999724</v>
      </c>
      <c r="AA10" s="345">
        <f t="shared" si="7"/>
        <v>-1.6450000000000014</v>
      </c>
      <c r="AB10" s="11">
        <v>4.254216567442743</v>
      </c>
      <c r="AC10" s="345">
        <f t="shared" si="8"/>
        <v>2.6092165674427417</v>
      </c>
      <c r="AD10" s="348">
        <f t="shared" si="9"/>
        <v>2.2346781979225128E-2</v>
      </c>
    </row>
    <row r="11" spans="1:30" x14ac:dyDescent="0.2">
      <c r="A11" s="10" t="str">
        <f>name!D8</f>
        <v>23 Teaching and other educational professionals</v>
      </c>
      <c r="B11" s="11">
        <f t="shared" si="2"/>
        <v>35.686573711639575</v>
      </c>
      <c r="C11" s="11">
        <f t="shared" si="2"/>
        <v>37.128735882165891</v>
      </c>
      <c r="D11" s="11">
        <f t="shared" si="2"/>
        <v>1.4421621705263294</v>
      </c>
      <c r="E11" s="11">
        <f t="shared" si="2"/>
        <v>18.047350797028404</v>
      </c>
      <c r="F11" s="11">
        <f t="shared" si="2"/>
        <v>19.489512967554735</v>
      </c>
      <c r="G11" s="200">
        <f t="shared" si="3"/>
        <v>2.7660302572043438E-2</v>
      </c>
      <c r="H11" s="11"/>
      <c r="I11" s="10" t="str">
        <f>name!E7</f>
        <v>Administrative and secretarial occupations</v>
      </c>
      <c r="J11" s="11">
        <v>83.783567829702747</v>
      </c>
      <c r="K11" s="11">
        <v>78.06752303153155</v>
      </c>
      <c r="L11" s="11">
        <v>-5.7160447981711924</v>
      </c>
      <c r="M11" s="11">
        <v>42.292929317477729</v>
      </c>
      <c r="N11" s="11">
        <v>36.576884519306532</v>
      </c>
      <c r="O11" s="11"/>
      <c r="P11" s="10" t="str">
        <f>name!D8</f>
        <v>23 Teaching and other educational professionals</v>
      </c>
      <c r="Q11" s="11">
        <v>11.304236515830082</v>
      </c>
      <c r="R11" s="11">
        <v>12.050805474990616</v>
      </c>
      <c r="S11" s="345">
        <f t="shared" si="4"/>
        <v>0.74656895916053401</v>
      </c>
      <c r="T11" s="345">
        <v>4.8695206212945363</v>
      </c>
      <c r="U11" s="345">
        <f t="shared" si="5"/>
        <v>5.6160895804550703</v>
      </c>
      <c r="V11" s="346">
        <f t="shared" si="6"/>
        <v>2.4168259159384586E-2</v>
      </c>
      <c r="X11" s="10" t="str">
        <f>name!B8</f>
        <v>Rest of manufacturing</v>
      </c>
      <c r="Y11" s="11">
        <v>38.763000000000076</v>
      </c>
      <c r="Z11" s="11">
        <v>32.738999999999955</v>
      </c>
      <c r="AA11" s="345">
        <f t="shared" si="7"/>
        <v>-6.0240000000001217</v>
      </c>
      <c r="AB11" s="11">
        <v>15.037300537238313</v>
      </c>
      <c r="AC11" s="345">
        <f t="shared" si="8"/>
        <v>9.0133005372381909</v>
      </c>
      <c r="AD11" s="348">
        <f t="shared" si="9"/>
        <v>2.2094743328997968E-2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50.438824178861672</v>
      </c>
      <c r="C12" s="11">
        <f t="shared" si="2"/>
        <v>60.1612397263792</v>
      </c>
      <c r="D12" s="11">
        <f t="shared" si="2"/>
        <v>9.7224155475175351</v>
      </c>
      <c r="E12" s="11">
        <f t="shared" si="2"/>
        <v>26.371822075251522</v>
      </c>
      <c r="F12" s="11">
        <f t="shared" si="2"/>
        <v>36.094237622769057</v>
      </c>
      <c r="G12" s="200">
        <f t="shared" si="3"/>
        <v>2.8435590657667431E-2</v>
      </c>
      <c r="H12" s="11"/>
      <c r="I12" s="10" t="str">
        <f>name!E8</f>
        <v>Skilled trades occupations</v>
      </c>
      <c r="J12" s="11">
        <v>69.03092776011944</v>
      </c>
      <c r="K12" s="11">
        <v>69.020961271771057</v>
      </c>
      <c r="L12" s="11">
        <v>-9.9664883483825406E-3</v>
      </c>
      <c r="M12" s="11">
        <v>29.851388997385179</v>
      </c>
      <c r="N12" s="11">
        <v>29.841422509036793</v>
      </c>
      <c r="O12" s="11"/>
      <c r="P12" s="10" t="str">
        <f>name!D9</f>
        <v>24 Business, media and public service professionals</v>
      </c>
      <c r="Q12" s="11">
        <v>27.99269855204528</v>
      </c>
      <c r="R12" s="11">
        <v>32.770834628311619</v>
      </c>
      <c r="S12" s="345">
        <f t="shared" si="4"/>
        <v>4.778136076266339</v>
      </c>
      <c r="T12" s="345">
        <v>12.906009524127413</v>
      </c>
      <c r="U12" s="345">
        <f t="shared" si="5"/>
        <v>17.684145600393752</v>
      </c>
      <c r="V12" s="346">
        <f t="shared" si="6"/>
        <v>2.5599156084343822E-2</v>
      </c>
      <c r="X12" s="10" t="str">
        <f>name!B9</f>
        <v>Electricity and gas</v>
      </c>
      <c r="Y12" s="11">
        <v>2.9729999999999981</v>
      </c>
      <c r="Z12" s="11">
        <v>2.6700000000000008</v>
      </c>
      <c r="AA12" s="345">
        <f t="shared" si="7"/>
        <v>-0.30299999999999727</v>
      </c>
      <c r="AB12" s="11">
        <v>1.1630786068178176</v>
      </c>
      <c r="AC12" s="345">
        <f t="shared" si="8"/>
        <v>0.86007860681782033</v>
      </c>
      <c r="AD12" s="348">
        <f t="shared" si="9"/>
        <v>2.2255819657684972E-2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15.425944574613922</v>
      </c>
      <c r="C13" s="11">
        <f t="shared" si="2"/>
        <v>15.970931864640914</v>
      </c>
      <c r="D13" s="11">
        <f t="shared" si="2"/>
        <v>0.54498729002699198</v>
      </c>
      <c r="E13" s="11">
        <f t="shared" si="2"/>
        <v>6.1914545552795461</v>
      </c>
      <c r="F13" s="11">
        <f t="shared" si="2"/>
        <v>6.7364418453065396</v>
      </c>
      <c r="G13" s="200">
        <f t="shared" si="3"/>
        <v>2.2751468245865158E-2</v>
      </c>
      <c r="H13" s="11"/>
      <c r="I13" s="10" t="str">
        <f>name!E9</f>
        <v>Caring, leisure and other service occupations</v>
      </c>
      <c r="J13" s="11">
        <v>76.868537563632273</v>
      </c>
      <c r="K13" s="11">
        <v>85.518857965339407</v>
      </c>
      <c r="L13" s="11">
        <v>8.6503204017071198</v>
      </c>
      <c r="M13" s="11">
        <v>44.99007538659194</v>
      </c>
      <c r="N13" s="11">
        <v>53.640395788299053</v>
      </c>
      <c r="O13" s="11"/>
      <c r="P13" s="10" t="str">
        <f>name!D10</f>
        <v>31 Science, engineering and technology associate professionals</v>
      </c>
      <c r="Q13" s="11">
        <v>10.988225940780849</v>
      </c>
      <c r="R13" s="11">
        <v>10.276230470732052</v>
      </c>
      <c r="S13" s="345">
        <f t="shared" si="4"/>
        <v>-0.71199547004879626</v>
      </c>
      <c r="T13" s="345">
        <v>3.6626865441721121</v>
      </c>
      <c r="U13" s="345">
        <f t="shared" si="5"/>
        <v>2.9506910741233159</v>
      </c>
      <c r="V13" s="346">
        <f t="shared" si="6"/>
        <v>1.9363642374871093E-2</v>
      </c>
      <c r="X13" s="10" t="str">
        <f>name!B10</f>
        <v>Water and sewerage</v>
      </c>
      <c r="Y13" s="11">
        <v>4.8509999999999991</v>
      </c>
      <c r="Z13" s="11">
        <v>5.7450000000000001</v>
      </c>
      <c r="AA13" s="345">
        <f t="shared" si="7"/>
        <v>0.89400000000000102</v>
      </c>
      <c r="AB13" s="11">
        <v>2.3602119753514885</v>
      </c>
      <c r="AC13" s="345">
        <f t="shared" si="8"/>
        <v>3.2542119753514895</v>
      </c>
      <c r="AD13" s="348">
        <f t="shared" si="9"/>
        <v>2.6782518134533362E-2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14.021910641117675</v>
      </c>
      <c r="C14" s="11">
        <f t="shared" si="2"/>
        <v>26.681421733935871</v>
      </c>
      <c r="D14" s="11">
        <f t="shared" si="2"/>
        <v>12.659511092818198</v>
      </c>
      <c r="E14" s="11">
        <f t="shared" si="2"/>
        <v>13.605814735133574</v>
      </c>
      <c r="F14" s="11">
        <f t="shared" si="2"/>
        <v>26.26532582795177</v>
      </c>
      <c r="G14" s="200">
        <f t="shared" si="3"/>
        <v>4.6250942797286587E-2</v>
      </c>
      <c r="H14" s="11"/>
      <c r="I14" s="10" t="str">
        <f>name!E10</f>
        <v>Sales and customer service occupations</v>
      </c>
      <c r="J14" s="11">
        <v>60.638230554750443</v>
      </c>
      <c r="K14" s="11">
        <v>61.548632451816189</v>
      </c>
      <c r="L14" s="11">
        <v>0.91040189706574592</v>
      </c>
      <c r="M14" s="11">
        <v>28.20004990078198</v>
      </c>
      <c r="N14" s="11">
        <v>29.110451797847723</v>
      </c>
      <c r="O14" s="11"/>
      <c r="P14" s="10" t="str">
        <f>name!D11</f>
        <v>32 Health and social care associate professionals</v>
      </c>
      <c r="Q14" s="11">
        <v>2.4621991113478541</v>
      </c>
      <c r="R14" s="11">
        <v>3.7748884823995597</v>
      </c>
      <c r="S14" s="345">
        <f t="shared" si="4"/>
        <v>1.3126893710517056</v>
      </c>
      <c r="T14" s="345">
        <v>1.6077627043323299</v>
      </c>
      <c r="U14" s="345">
        <f t="shared" si="5"/>
        <v>2.9204520753840355</v>
      </c>
      <c r="V14" s="346">
        <f t="shared" si="6"/>
        <v>3.4072870471337113E-2</v>
      </c>
      <c r="X14" s="10" t="str">
        <f>name!B11</f>
        <v>Construction</v>
      </c>
      <c r="Y14" s="11">
        <v>62.070999999999842</v>
      </c>
      <c r="Z14" s="11">
        <v>72.145999999999887</v>
      </c>
      <c r="AA14" s="345">
        <f t="shared" si="7"/>
        <v>10.075000000000045</v>
      </c>
      <c r="AB14" s="11">
        <v>27.927587997386116</v>
      </c>
      <c r="AC14" s="345">
        <f t="shared" si="8"/>
        <v>38.002587997386158</v>
      </c>
      <c r="AD14" s="348">
        <f t="shared" si="9"/>
        <v>2.5076939476018412E-2</v>
      </c>
    </row>
    <row r="15" spans="1:30" x14ac:dyDescent="0.2">
      <c r="A15" s="10" t="str">
        <f>name!D12</f>
        <v>33 Protective service occupations</v>
      </c>
      <c r="B15" s="11">
        <f t="shared" si="2"/>
        <v>10.092821507820693</v>
      </c>
      <c r="C15" s="11">
        <f t="shared" si="2"/>
        <v>9.978676457159521</v>
      </c>
      <c r="D15" s="11">
        <f t="shared" si="2"/>
        <v>-0.11414505066117119</v>
      </c>
      <c r="E15" s="11">
        <f t="shared" si="2"/>
        <v>3.3516431094742232</v>
      </c>
      <c r="F15" s="11">
        <f t="shared" si="2"/>
        <v>3.2374980588130517</v>
      </c>
      <c r="G15" s="200">
        <f t="shared" si="3"/>
        <v>1.9300087081202122E-2</v>
      </c>
      <c r="H15" s="11"/>
      <c r="I15" s="10" t="str">
        <f>name!E11</f>
        <v>Process, plant and machine operatives</v>
      </c>
      <c r="J15" s="11">
        <v>47.329553292408207</v>
      </c>
      <c r="K15" s="11">
        <v>49.301439549453264</v>
      </c>
      <c r="L15" s="11">
        <v>1.9718862570450599</v>
      </c>
      <c r="M15" s="11">
        <v>23.528469407699223</v>
      </c>
      <c r="N15" s="11">
        <v>25.500355664744284</v>
      </c>
      <c r="O15" s="11"/>
      <c r="P15" s="10" t="str">
        <f>name!D12</f>
        <v>33 Protective service occupations</v>
      </c>
      <c r="Q15" s="11">
        <v>7.0236002644625009</v>
      </c>
      <c r="R15" s="11">
        <v>5.9826638165596284</v>
      </c>
      <c r="S15" s="345">
        <f t="shared" si="4"/>
        <v>-1.0409364479028724</v>
      </c>
      <c r="T15" s="345">
        <v>1.704184762010712</v>
      </c>
      <c r="U15" s="345">
        <f t="shared" si="5"/>
        <v>0.66324831410783958</v>
      </c>
      <c r="V15" s="346">
        <f t="shared" si="6"/>
        <v>1.4587755940836944E-2</v>
      </c>
      <c r="X15" s="10" t="str">
        <f>name!B12</f>
        <v>Wholesale and retail trade</v>
      </c>
      <c r="Y15" s="11">
        <v>116.30800000000013</v>
      </c>
      <c r="Z15" s="11">
        <v>119.68899999999999</v>
      </c>
      <c r="AA15" s="345">
        <f t="shared" si="7"/>
        <v>3.3809999999998581</v>
      </c>
      <c r="AB15" s="11">
        <v>54.598969150086205</v>
      </c>
      <c r="AC15" s="345">
        <f t="shared" si="8"/>
        <v>57.979969150086063</v>
      </c>
      <c r="AD15" s="348">
        <f t="shared" si="9"/>
        <v>2.5990514495695782E-2</v>
      </c>
    </row>
    <row r="16" spans="1:30" x14ac:dyDescent="0.2">
      <c r="A16" s="10" t="str">
        <f>name!D13</f>
        <v>34 Culture, media and sports occupations</v>
      </c>
      <c r="B16" s="11">
        <f t="shared" si="2"/>
        <v>17.292090237437858</v>
      </c>
      <c r="C16" s="11">
        <f t="shared" si="2"/>
        <v>16.306237262241787</v>
      </c>
      <c r="D16" s="11">
        <f t="shared" si="2"/>
        <v>-0.98585297519607074</v>
      </c>
      <c r="E16" s="11">
        <f t="shared" si="2"/>
        <v>7.2520485526985716</v>
      </c>
      <c r="F16" s="11">
        <f t="shared" si="2"/>
        <v>6.2661955775025024</v>
      </c>
      <c r="G16" s="200">
        <f t="shared" si="3"/>
        <v>2.362296404956199E-2</v>
      </c>
      <c r="H16" s="11"/>
      <c r="I16" s="10" t="str">
        <f>name!E12</f>
        <v>Elementary occupations</v>
      </c>
      <c r="J16" s="11">
        <v>89.095885488978325</v>
      </c>
      <c r="K16" s="11">
        <v>87.839831972445467</v>
      </c>
      <c r="L16" s="11">
        <v>-1.2560535165328481</v>
      </c>
      <c r="M16" s="11">
        <v>43.669235150528628</v>
      </c>
      <c r="N16" s="11">
        <v>42.413181633995791</v>
      </c>
      <c r="O16" s="11"/>
      <c r="P16" s="10" t="str">
        <f>name!D13</f>
        <v>34 Culture, media and sports occupations</v>
      </c>
      <c r="Q16" s="11">
        <v>9.1608583786378599</v>
      </c>
      <c r="R16" s="11">
        <v>8.6418937040878188</v>
      </c>
      <c r="S16" s="345">
        <f t="shared" si="4"/>
        <v>-0.51896467455004114</v>
      </c>
      <c r="T16" s="345">
        <v>3.3506008180578566</v>
      </c>
      <c r="U16" s="345">
        <f t="shared" si="5"/>
        <v>2.8316361435078155</v>
      </c>
      <c r="V16" s="346">
        <f t="shared" si="6"/>
        <v>2.0997753026958277E-2</v>
      </c>
      <c r="X16" s="10" t="str">
        <f>name!B13</f>
        <v>Transport and storage</v>
      </c>
      <c r="Y16" s="11">
        <v>39.126999999999889</v>
      </c>
      <c r="Z16" s="11">
        <v>42.109999999999957</v>
      </c>
      <c r="AA16" s="345">
        <f t="shared" si="7"/>
        <v>2.983000000000068</v>
      </c>
      <c r="AB16" s="11">
        <v>19.417869067286034</v>
      </c>
      <c r="AC16" s="345">
        <f t="shared" si="8"/>
        <v>22.400869067286102</v>
      </c>
      <c r="AD16" s="348">
        <f t="shared" si="9"/>
        <v>2.7229506934469461E-2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49.429396995875642</v>
      </c>
      <c r="C17" s="11">
        <f t="shared" si="10"/>
        <v>53.785714943283139</v>
      </c>
      <c r="D17" s="11">
        <f t="shared" si="10"/>
        <v>4.3563179474074891</v>
      </c>
      <c r="E17" s="11">
        <f t="shared" si="10"/>
        <v>23.75293086468967</v>
      </c>
      <c r="F17" s="11">
        <f t="shared" si="10"/>
        <v>28.109248812097153</v>
      </c>
      <c r="G17" s="200">
        <f t="shared" si="3"/>
        <v>2.6505767502659872E-2</v>
      </c>
      <c r="H17" s="11"/>
      <c r="O17" s="11"/>
      <c r="P17" s="10" t="str">
        <f>name!D14</f>
        <v>35 Business and public service associate professionals</v>
      </c>
      <c r="Q17" s="11">
        <v>25.854706693354714</v>
      </c>
      <c r="R17" s="11">
        <v>26.652441226138198</v>
      </c>
      <c r="S17" s="345">
        <f t="shared" si="4"/>
        <v>0.79773453278348327</v>
      </c>
      <c r="T17" s="345">
        <v>10.129107886091873</v>
      </c>
      <c r="U17" s="345">
        <f t="shared" si="5"/>
        <v>10.926842418875356</v>
      </c>
      <c r="V17" s="346">
        <f t="shared" si="6"/>
        <v>2.2283078971646386E-2</v>
      </c>
      <c r="X17" s="10" t="str">
        <f>name!B14</f>
        <v>Accommodation and food</v>
      </c>
      <c r="Y17" s="11">
        <v>57.605999999999931</v>
      </c>
      <c r="Z17" s="11">
        <v>65.844000000000108</v>
      </c>
      <c r="AA17" s="345">
        <f t="shared" si="7"/>
        <v>8.2380000000001772</v>
      </c>
      <c r="AB17" s="11">
        <v>31.116522221098499</v>
      </c>
      <c r="AC17" s="345">
        <f t="shared" si="8"/>
        <v>39.354522221098676</v>
      </c>
      <c r="AD17" s="348">
        <f t="shared" si="9"/>
        <v>2.9210979654403113E-2</v>
      </c>
    </row>
    <row r="18" spans="1:30" x14ac:dyDescent="0.2">
      <c r="A18" s="10" t="str">
        <f>name!D15</f>
        <v>41 Administrative occupations</v>
      </c>
      <c r="B18" s="11">
        <f t="shared" si="10"/>
        <v>66.688446091991494</v>
      </c>
      <c r="C18" s="11">
        <f t="shared" si="10"/>
        <v>66.902944290042768</v>
      </c>
      <c r="D18" s="11">
        <f t="shared" si="10"/>
        <v>0.21449819805127679</v>
      </c>
      <c r="E18" s="11">
        <f t="shared" si="10"/>
        <v>34.601534879843229</v>
      </c>
      <c r="F18" s="11">
        <f t="shared" si="10"/>
        <v>34.816033077894502</v>
      </c>
      <c r="G18" s="200">
        <f t="shared" si="3"/>
        <v>2.8255543242598824E-2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18.924968566964157</v>
      </c>
      <c r="R18" s="11">
        <v>22.356920843880925</v>
      </c>
      <c r="S18" s="345">
        <f t="shared" si="4"/>
        <v>3.4319522769167676</v>
      </c>
      <c r="T18" s="345">
        <v>7.7517216319595716</v>
      </c>
      <c r="U18" s="345">
        <f t="shared" si="5"/>
        <v>11.18367390887634</v>
      </c>
      <c r="V18" s="346">
        <f t="shared" si="6"/>
        <v>2.315112291751209E-2</v>
      </c>
      <c r="X18" s="10" t="str">
        <f>name!B15</f>
        <v>Media</v>
      </c>
      <c r="Y18" s="11">
        <v>5.9099999999999975</v>
      </c>
      <c r="Z18" s="11">
        <v>5.6849999999999765</v>
      </c>
      <c r="AA18" s="345">
        <f t="shared" si="7"/>
        <v>-0.22500000000002096</v>
      </c>
      <c r="AB18" s="11">
        <v>2.7261734224469052</v>
      </c>
      <c r="AC18" s="345">
        <f t="shared" si="8"/>
        <v>2.5011734224468842</v>
      </c>
      <c r="AD18" s="348">
        <f t="shared" si="9"/>
        <v>2.5610027313435202E-2</v>
      </c>
    </row>
    <row r="19" spans="1:30" x14ac:dyDescent="0.2">
      <c r="A19" s="10" t="str">
        <f>name!D16</f>
        <v>42 Secretarial and related occupations</v>
      </c>
      <c r="B19" s="11">
        <f t="shared" si="10"/>
        <v>17.095121737711249</v>
      </c>
      <c r="C19" s="11">
        <f t="shared" si="10"/>
        <v>11.16457874148878</v>
      </c>
      <c r="D19" s="11">
        <f t="shared" si="10"/>
        <v>-5.9305429962224689</v>
      </c>
      <c r="E19" s="11">
        <f t="shared" si="10"/>
        <v>7.6913944376344991</v>
      </c>
      <c r="F19" s="11">
        <f t="shared" si="10"/>
        <v>1.7608514414120313</v>
      </c>
      <c r="G19" s="200">
        <f t="shared" si="3"/>
        <v>2.5076363262707346E-2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1.0836513160549148</v>
      </c>
      <c r="K19" s="11">
        <f t="array" ref="K19:K27">MMULT(aggregation!$B$13:$AA$21,C36:C61)</f>
        <v>1.7383811196687162</v>
      </c>
      <c r="L19" s="11">
        <f t="array" ref="L19:L27">MMULT(aggregation!$B$13:$AA$21,D36:D61)</f>
        <v>0.65472980361380151</v>
      </c>
      <c r="M19" s="11">
        <f t="array" ref="M19:M27">MMULT(aggregation!$B$13:$AA$21,E36:E61)</f>
        <v>0.80517517452462095</v>
      </c>
      <c r="N19" s="11">
        <f t="array" ref="N19:N27">MMULT(aggregation!$B$13:$AA$21,F36:F61)</f>
        <v>1.4599049781384226</v>
      </c>
      <c r="O19" s="11"/>
      <c r="P19" s="10" t="str">
        <f>name!D16</f>
        <v>42 Secretarial and related occupations</v>
      </c>
      <c r="Q19" s="11">
        <v>0.81504922912500399</v>
      </c>
      <c r="R19" s="11">
        <v>0.87517853027661052</v>
      </c>
      <c r="S19" s="345">
        <f t="shared" si="4"/>
        <v>6.0129301151606529E-2</v>
      </c>
      <c r="T19" s="345">
        <v>0.25864912588057209</v>
      </c>
      <c r="U19" s="345">
        <f t="shared" si="5"/>
        <v>0.31877842703217862</v>
      </c>
      <c r="V19" s="346">
        <f t="shared" si="6"/>
        <v>1.8544238410746372E-2</v>
      </c>
      <c r="X19" s="10" t="str">
        <f>name!B16</f>
        <v>Information technology</v>
      </c>
      <c r="Y19" s="11">
        <v>12.944000000000008</v>
      </c>
      <c r="Z19" s="11">
        <v>13.984000000000023</v>
      </c>
      <c r="AA19" s="345">
        <f t="shared" si="7"/>
        <v>1.0400000000000151</v>
      </c>
      <c r="AB19" s="11">
        <v>5.8341879438362829</v>
      </c>
      <c r="AC19" s="345">
        <f t="shared" si="8"/>
        <v>6.8741879438362981</v>
      </c>
      <c r="AD19" s="348">
        <f t="shared" si="9"/>
        <v>2.5114425861352929E-2</v>
      </c>
    </row>
    <row r="20" spans="1:30" x14ac:dyDescent="0.2">
      <c r="A20" s="10" t="str">
        <f>name!D17</f>
        <v>51 Skilled agricultural and related trades</v>
      </c>
      <c r="B20" s="11">
        <f t="shared" si="10"/>
        <v>8.4312586598213048</v>
      </c>
      <c r="C20" s="11">
        <f t="shared" si="10"/>
        <v>9.5235913155864758</v>
      </c>
      <c r="D20" s="11">
        <f t="shared" si="10"/>
        <v>1.0923326557651714</v>
      </c>
      <c r="E20" s="11">
        <f t="shared" si="10"/>
        <v>4.915545643861023</v>
      </c>
      <c r="F20" s="11">
        <f t="shared" si="10"/>
        <v>6.0078782996261939</v>
      </c>
      <c r="G20" s="200">
        <f t="shared" si="3"/>
        <v>3.1095738608585055E-2</v>
      </c>
      <c r="H20" s="11"/>
      <c r="I20" s="11" t="str">
        <f t="shared" si="11"/>
        <v>Professional occupations</v>
      </c>
      <c r="J20" s="11">
        <v>7.6604276412815793</v>
      </c>
      <c r="K20" s="11">
        <v>12.20562259043267</v>
      </c>
      <c r="L20" s="11">
        <v>4.5451949491510897</v>
      </c>
      <c r="M20" s="11">
        <v>4.8098679883686559</v>
      </c>
      <c r="N20" s="11">
        <v>9.3550629375197474</v>
      </c>
      <c r="O20" s="11"/>
      <c r="P20" s="10" t="str">
        <f>name!D17</f>
        <v>51 Skilled agricultural and related trades</v>
      </c>
      <c r="Q20" s="11">
        <v>6.3707843126718045</v>
      </c>
      <c r="R20" s="11">
        <v>6.9590070317733961</v>
      </c>
      <c r="S20" s="345">
        <f t="shared" si="4"/>
        <v>0.58822271910159163</v>
      </c>
      <c r="T20" s="345">
        <v>3.3675359763426398</v>
      </c>
      <c r="U20" s="345">
        <f t="shared" si="5"/>
        <v>3.9557586954442314</v>
      </c>
      <c r="V20" s="346">
        <f t="shared" si="6"/>
        <v>2.8693692203774823E-2</v>
      </c>
      <c r="X20" s="10" t="str">
        <f>name!B17</f>
        <v>Finance and insurance</v>
      </c>
      <c r="Y20" s="11">
        <v>24.293999999999969</v>
      </c>
      <c r="Z20" s="11">
        <v>22.250000000000043</v>
      </c>
      <c r="AA20" s="345">
        <f t="shared" si="7"/>
        <v>-2.0439999999999259</v>
      </c>
      <c r="AB20" s="11">
        <v>11.541866547863592</v>
      </c>
      <c r="AC20" s="345">
        <f t="shared" si="8"/>
        <v>9.4978665478636657</v>
      </c>
      <c r="AD20" s="348">
        <f t="shared" si="9"/>
        <v>2.6253360475786636E-2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24.612765483908678</v>
      </c>
      <c r="C21" s="11">
        <f t="shared" si="10"/>
        <v>23.901556369635269</v>
      </c>
      <c r="D21" s="11">
        <f t="shared" si="10"/>
        <v>-0.71120911427340916</v>
      </c>
      <c r="E21" s="11">
        <f t="shared" si="10"/>
        <v>9.3431809485317565</v>
      </c>
      <c r="F21" s="11">
        <f t="shared" si="10"/>
        <v>8.631971834258346</v>
      </c>
      <c r="G21" s="200">
        <f t="shared" si="3"/>
        <v>2.1685026185753298E-2</v>
      </c>
      <c r="H21" s="11"/>
      <c r="I21" s="11" t="str">
        <f t="shared" si="11"/>
        <v>Associate professional occupations</v>
      </c>
      <c r="J21" s="11">
        <v>1.136172988403807</v>
      </c>
      <c r="K21" s="11">
        <v>2.0705187160738041</v>
      </c>
      <c r="L21" s="11">
        <v>0.93434572766999713</v>
      </c>
      <c r="M21" s="11">
        <v>0.82136454339533116</v>
      </c>
      <c r="N21" s="11">
        <v>1.7557102710653283</v>
      </c>
      <c r="O21" s="11"/>
      <c r="P21" s="10" t="str">
        <f>name!D18</f>
        <v>52 Skilled metal, electrical and electronic trades</v>
      </c>
      <c r="Q21" s="11">
        <v>23.962053785694028</v>
      </c>
      <c r="R21" s="11">
        <v>22.51602479569716</v>
      </c>
      <c r="S21" s="345">
        <f t="shared" si="4"/>
        <v>-1.4460289899968686</v>
      </c>
      <c r="T21" s="345">
        <v>8.6733262838458831</v>
      </c>
      <c r="U21" s="345">
        <f t="shared" si="5"/>
        <v>7.2272972938490145</v>
      </c>
      <c r="V21" s="346">
        <f t="shared" si="6"/>
        <v>2.0808573879831593E-2</v>
      </c>
      <c r="X21" s="10" t="str">
        <f>name!B18</f>
        <v>Real estate</v>
      </c>
      <c r="Y21" s="11">
        <v>11.589000000000011</v>
      </c>
      <c r="Z21" s="11">
        <v>13.515000000000027</v>
      </c>
      <c r="AA21" s="345">
        <f t="shared" si="7"/>
        <v>1.9260000000000161</v>
      </c>
      <c r="AB21" s="11">
        <v>6.1573404438588843</v>
      </c>
      <c r="AC21" s="345">
        <f t="shared" si="8"/>
        <v>8.0833404438589014</v>
      </c>
      <c r="AD21" s="348">
        <f t="shared" si="9"/>
        <v>2.8815557810761616E-2</v>
      </c>
    </row>
    <row r="22" spans="1:30" x14ac:dyDescent="0.2">
      <c r="A22" s="10" t="str">
        <f>name!D19</f>
        <v>53 Skilled construction and building trades</v>
      </c>
      <c r="B22" s="11">
        <f t="shared" si="10"/>
        <v>19.410769590952544</v>
      </c>
      <c r="C22" s="11">
        <f t="shared" si="10"/>
        <v>17.310269477167427</v>
      </c>
      <c r="D22" s="11">
        <f t="shared" si="10"/>
        <v>-2.1005001137851185</v>
      </c>
      <c r="E22" s="11">
        <f t="shared" si="10"/>
        <v>7.9479410926017806</v>
      </c>
      <c r="F22" s="11">
        <f t="shared" si="10"/>
        <v>5.8474409788166613</v>
      </c>
      <c r="G22" s="200">
        <f t="shared" si="3"/>
        <v>2.314422707047048E-2</v>
      </c>
      <c r="H22" s="11"/>
      <c r="I22" s="11" t="str">
        <f t="shared" si="11"/>
        <v>Administrative and secretarial occupations</v>
      </c>
      <c r="J22" s="11">
        <v>0.36110115972974538</v>
      </c>
      <c r="K22" s="11">
        <v>0.78371909123037975</v>
      </c>
      <c r="L22" s="11">
        <v>0.42261793150063443</v>
      </c>
      <c r="M22" s="11">
        <v>0.32279374392394344</v>
      </c>
      <c r="N22" s="11">
        <v>0.74541167542457787</v>
      </c>
      <c r="O22" s="11"/>
      <c r="P22" s="10" t="str">
        <f>name!D19</f>
        <v>53 Skilled construction and building trades</v>
      </c>
      <c r="Q22" s="11">
        <v>18.895943475555494</v>
      </c>
      <c r="R22" s="11">
        <v>16.911993714474821</v>
      </c>
      <c r="S22" s="345">
        <f t="shared" si="4"/>
        <v>-1.9839497610806731</v>
      </c>
      <c r="T22" s="345">
        <v>7.7536581273282525</v>
      </c>
      <c r="U22" s="345">
        <f t="shared" si="5"/>
        <v>5.7697083662475794</v>
      </c>
      <c r="V22" s="346">
        <f t="shared" si="6"/>
        <v>2.3186518673108614E-2</v>
      </c>
      <c r="X22" s="10" t="str">
        <f>name!B19</f>
        <v>Professional services</v>
      </c>
      <c r="Y22" s="11">
        <v>54.007999999999967</v>
      </c>
      <c r="Z22" s="11">
        <v>61.303999999999981</v>
      </c>
      <c r="AA22" s="345">
        <f t="shared" si="7"/>
        <v>7.2960000000000136</v>
      </c>
      <c r="AB22" s="11">
        <v>27.570445699791701</v>
      </c>
      <c r="AC22" s="345">
        <f t="shared" si="8"/>
        <v>34.866445699791711</v>
      </c>
      <c r="AD22" s="348">
        <f t="shared" si="9"/>
        <v>2.7877016889266137E-2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16.576134025436914</v>
      </c>
      <c r="C23" s="11">
        <f t="shared" si="10"/>
        <v>18.285544109381888</v>
      </c>
      <c r="D23" s="11">
        <f t="shared" si="10"/>
        <v>1.7094100839449737</v>
      </c>
      <c r="E23" s="11">
        <f t="shared" si="10"/>
        <v>7.6447213123906179</v>
      </c>
      <c r="F23" s="11">
        <f t="shared" si="10"/>
        <v>9.3541313963355925</v>
      </c>
      <c r="G23" s="200">
        <f t="shared" si="3"/>
        <v>2.56056745602391E-2</v>
      </c>
      <c r="H23" s="11"/>
      <c r="I23" s="11" t="str">
        <f t="shared" si="11"/>
        <v>Skilled trades occupations</v>
      </c>
      <c r="J23" s="11">
        <v>0.11001998287872505</v>
      </c>
      <c r="K23" s="11">
        <v>0.22470296763210806</v>
      </c>
      <c r="L23" s="11">
        <v>0.11468298475338301</v>
      </c>
      <c r="M23" s="11">
        <v>9.7317698503949446E-2</v>
      </c>
      <c r="N23" s="11">
        <v>0.21200068325733246</v>
      </c>
      <c r="O23" s="11"/>
      <c r="P23" s="10" t="str">
        <f>name!D20</f>
        <v>54 Textiles, printing and other skilled trades</v>
      </c>
      <c r="Q23" s="11">
        <v>9.5637071098990081</v>
      </c>
      <c r="R23" s="11">
        <v>10.611048994673249</v>
      </c>
      <c r="S23" s="345">
        <f t="shared" si="4"/>
        <v>1.0473418847742408</v>
      </c>
      <c r="T23" s="345">
        <v>3.3726128602870173</v>
      </c>
      <c r="U23" s="345">
        <f t="shared" si="5"/>
        <v>4.4199547450612577</v>
      </c>
      <c r="V23" s="346">
        <f t="shared" si="6"/>
        <v>2.0341690748076457E-2</v>
      </c>
      <c r="X23" s="10" t="str">
        <f>name!B20</f>
        <v>Support services</v>
      </c>
      <c r="Y23" s="11">
        <v>62.144000000000077</v>
      </c>
      <c r="Z23" s="11">
        <v>71.947999999999936</v>
      </c>
      <c r="AA23" s="345">
        <f t="shared" si="7"/>
        <v>9.8039999999998599</v>
      </c>
      <c r="AB23" s="11">
        <v>31.690555306293149</v>
      </c>
      <c r="AC23" s="345">
        <f t="shared" si="8"/>
        <v>41.494555306293009</v>
      </c>
      <c r="AD23" s="348">
        <f t="shared" si="9"/>
        <v>2.785276006308135E-2</v>
      </c>
    </row>
    <row r="24" spans="1:30" x14ac:dyDescent="0.2">
      <c r="A24" s="10" t="str">
        <f>name!D21</f>
        <v>61 Caring personal service occupations</v>
      </c>
      <c r="B24" s="11">
        <f t="shared" si="10"/>
        <v>58.624701268433888</v>
      </c>
      <c r="C24" s="11">
        <f t="shared" si="10"/>
        <v>68.043505699373185</v>
      </c>
      <c r="D24" s="11">
        <f t="shared" si="10"/>
        <v>9.418804430939284</v>
      </c>
      <c r="E24" s="11">
        <f t="shared" si="10"/>
        <v>36.126000126393087</v>
      </c>
      <c r="F24" s="11">
        <f t="shared" si="10"/>
        <v>45.544804557332363</v>
      </c>
      <c r="G24" s="200">
        <f t="shared" si="3"/>
        <v>3.2523914877046423E-2</v>
      </c>
      <c r="H24" s="11"/>
      <c r="I24" s="11" t="str">
        <f t="shared" si="11"/>
        <v>Caring, leisure and other service occupations</v>
      </c>
      <c r="J24" s="11">
        <v>6.0179433757573966E-2</v>
      </c>
      <c r="K24" s="11">
        <v>0.12569502010673073</v>
      </c>
      <c r="L24" s="11">
        <v>6.5515586349156774E-2</v>
      </c>
      <c r="M24" s="11">
        <v>5.4276751991267441E-2</v>
      </c>
      <c r="N24" s="11">
        <v>0.1197923383404242</v>
      </c>
      <c r="O24" s="11"/>
      <c r="P24" s="10" t="str">
        <f>name!D21</f>
        <v>61 Caring personal service occupations</v>
      </c>
      <c r="Q24" s="11">
        <v>8.2244650303791538</v>
      </c>
      <c r="R24" s="11">
        <v>11.982584000362021</v>
      </c>
      <c r="S24" s="345">
        <f t="shared" si="4"/>
        <v>3.758118969982867</v>
      </c>
      <c r="T24" s="345">
        <v>4.6996706264615717</v>
      </c>
      <c r="U24" s="345">
        <f t="shared" si="5"/>
        <v>8.4577895964444387</v>
      </c>
      <c r="V24" s="346">
        <f t="shared" si="6"/>
        <v>3.0590789094625093E-2</v>
      </c>
      <c r="X24" s="10" t="str">
        <f>name!B21</f>
        <v>Public admin. and defence</v>
      </c>
      <c r="Y24" s="11">
        <v>35.151000000000018</v>
      </c>
      <c r="Z24" s="11">
        <v>39.761000000000074</v>
      </c>
      <c r="AA24" s="345">
        <f t="shared" si="7"/>
        <v>4.6100000000000563</v>
      </c>
      <c r="AB24" s="11">
        <v>18.634387900476916</v>
      </c>
      <c r="AC24" s="345">
        <f t="shared" si="8"/>
        <v>23.244387900476973</v>
      </c>
      <c r="AD24" s="348">
        <f t="shared" si="9"/>
        <v>2.8762459432912779E-2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17.311778511461348</v>
      </c>
      <c r="C25" s="11">
        <f t="shared" si="10"/>
        <v>16.674592911316491</v>
      </c>
      <c r="D25" s="11">
        <f t="shared" si="10"/>
        <v>-0.63718560014485615</v>
      </c>
      <c r="E25" s="11">
        <f t="shared" si="10"/>
        <v>8.4720678845958126</v>
      </c>
      <c r="F25" s="11">
        <f t="shared" si="10"/>
        <v>7.8348822844509547</v>
      </c>
      <c r="G25" s="200">
        <f t="shared" si="3"/>
        <v>2.691319576190776E-2</v>
      </c>
      <c r="H25" s="11"/>
      <c r="I25" s="11" t="str">
        <f t="shared" si="11"/>
        <v>Sales and customer service occupations</v>
      </c>
      <c r="J25" s="11">
        <v>0.14019715733562774</v>
      </c>
      <c r="K25" s="11">
        <v>0.25690798196088638</v>
      </c>
      <c r="L25" s="11">
        <v>0.11671082462525866</v>
      </c>
      <c r="M25" s="11">
        <v>9.7914783383265466E-2</v>
      </c>
      <c r="N25" s="11">
        <v>0.21462560800852415</v>
      </c>
      <c r="O25" s="11"/>
      <c r="P25" s="10" t="str">
        <f>name!D22</f>
        <v>62 Leisure, travel and related personal service occupations</v>
      </c>
      <c r="Q25" s="11">
        <v>4.6289282297530079</v>
      </c>
      <c r="R25" s="11">
        <v>4.9700543384640499</v>
      </c>
      <c r="S25" s="345">
        <f t="shared" si="4"/>
        <v>0.34112610871104199</v>
      </c>
      <c r="T25" s="345">
        <v>2.0290108892254506</v>
      </c>
      <c r="U25" s="345">
        <f t="shared" si="5"/>
        <v>2.3701369979364926</v>
      </c>
      <c r="V25" s="346">
        <f t="shared" si="6"/>
        <v>2.4528297570594493E-2</v>
      </c>
      <c r="X25" s="10" t="str">
        <f>name!B22</f>
        <v>Education</v>
      </c>
      <c r="Y25" s="11">
        <v>66.460000000000107</v>
      </c>
      <c r="Z25" s="11">
        <v>66.59399999999998</v>
      </c>
      <c r="AA25" s="345">
        <f t="shared" si="7"/>
        <v>0.13399999999987244</v>
      </c>
      <c r="AB25" s="11">
        <v>35.362321072532147</v>
      </c>
      <c r="AC25" s="345">
        <f t="shared" si="8"/>
        <v>35.49632107253202</v>
      </c>
      <c r="AD25" s="348">
        <f t="shared" si="9"/>
        <v>2.885027275910379E-2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0.9320577837370394</v>
      </c>
      <c r="C26" s="11">
        <f t="shared" si="10"/>
        <v>0.80075935464973125</v>
      </c>
      <c r="D26" s="11">
        <f t="shared" si="10"/>
        <v>-0.13129842908730815</v>
      </c>
      <c r="E26" s="11">
        <f t="shared" si="10"/>
        <v>0.39200737560303983</v>
      </c>
      <c r="F26" s="11">
        <f t="shared" si="10"/>
        <v>0.26070894651573173</v>
      </c>
      <c r="G26" s="200">
        <f t="shared" si="3"/>
        <v>2.3680509801112137E-2</v>
      </c>
      <c r="H26" s="11"/>
      <c r="I26" s="11" t="str">
        <f t="shared" si="11"/>
        <v>Process, plant and machine operatives</v>
      </c>
      <c r="J26" s="11">
        <v>0.10027838596939602</v>
      </c>
      <c r="K26" s="11">
        <v>0.22994244010701809</v>
      </c>
      <c r="L26" s="11">
        <v>0.12966405413762205</v>
      </c>
      <c r="M26" s="11">
        <v>0.10724480305408607</v>
      </c>
      <c r="N26" s="11">
        <v>0.23690885719170812</v>
      </c>
      <c r="O26" s="11"/>
      <c r="P26" s="10" t="str">
        <f>name!D23</f>
        <v>63 Community and civil enforcement occupations</v>
      </c>
      <c r="Q26" s="11">
        <v>0.68565071836245484</v>
      </c>
      <c r="R26" s="11">
        <v>0.43293067677169411</v>
      </c>
      <c r="S26" s="345">
        <f t="shared" si="4"/>
        <v>-0.25272004159076072</v>
      </c>
      <c r="T26" s="345">
        <v>0.17081191161874706</v>
      </c>
      <c r="U26" s="345">
        <f t="shared" si="5"/>
        <v>-8.190812997201366E-2</v>
      </c>
      <c r="V26" s="346">
        <f t="shared" si="6"/>
        <v>1.4939992075911235E-2</v>
      </c>
      <c r="X26" s="10" t="str">
        <f>name!B23</f>
        <v>Health and social work</v>
      </c>
      <c r="Y26" s="11">
        <v>103.95500000000013</v>
      </c>
      <c r="Z26" s="11">
        <v>121.99300000000014</v>
      </c>
      <c r="AA26" s="345">
        <f t="shared" si="7"/>
        <v>18.038000000000011</v>
      </c>
      <c r="AB26" s="11">
        <v>63.85006357994444</v>
      </c>
      <c r="AC26" s="345">
        <f t="shared" si="8"/>
        <v>81.888063579944458</v>
      </c>
      <c r="AD26" s="348">
        <f t="shared" si="9"/>
        <v>3.2437994652287028E-2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48.401039720675769</v>
      </c>
      <c r="C27" s="11">
        <f t="shared" si="12"/>
        <v>46.333215119082389</v>
      </c>
      <c r="D27" s="11">
        <f t="shared" si="12"/>
        <v>-2.067824601593379</v>
      </c>
      <c r="E27" s="11">
        <f t="shared" si="12"/>
        <v>21.696100021047823</v>
      </c>
      <c r="F27" s="11">
        <f t="shared" si="12"/>
        <v>19.628275419454443</v>
      </c>
      <c r="G27" s="200">
        <f t="shared" si="3"/>
        <v>2.4998052945015115E-2</v>
      </c>
      <c r="H27" s="11"/>
      <c r="I27" s="11" t="str">
        <f t="shared" si="11"/>
        <v>Elementary occupations</v>
      </c>
      <c r="J27" s="11">
        <v>4.5019926129164237E-2</v>
      </c>
      <c r="K27" s="11">
        <v>7.3929993987493448E-2</v>
      </c>
      <c r="L27" s="11">
        <v>2.8910067858329211E-2</v>
      </c>
      <c r="M27" s="11">
        <v>3.5767242545641016E-2</v>
      </c>
      <c r="N27" s="11">
        <v>6.4677310403970234E-2</v>
      </c>
      <c r="O27" s="11"/>
      <c r="P27" s="10" t="str">
        <f>name!D24</f>
        <v>71 Sales occupations</v>
      </c>
      <c r="Q27" s="11">
        <v>20.45432193554975</v>
      </c>
      <c r="R27" s="11">
        <v>20.492756406445054</v>
      </c>
      <c r="S27" s="345">
        <f t="shared" si="4"/>
        <v>3.8434470895303718E-2</v>
      </c>
      <c r="T27" s="345">
        <v>6.9027060193245857</v>
      </c>
      <c r="U27" s="345">
        <f t="shared" si="5"/>
        <v>6.9411404902198894</v>
      </c>
      <c r="V27" s="346">
        <f t="shared" si="6"/>
        <v>1.9574398500212808E-2</v>
      </c>
      <c r="X27" s="10" t="str">
        <f>name!B24</f>
        <v>Arts and entertainment</v>
      </c>
      <c r="Y27" s="11">
        <v>27.991000000000007</v>
      </c>
      <c r="Z27" s="11">
        <v>27.82500000000001</v>
      </c>
      <c r="AA27" s="345">
        <f t="shared" si="7"/>
        <v>-0.16599999999999682</v>
      </c>
      <c r="AB27" s="11">
        <v>13.528796365667306</v>
      </c>
      <c r="AC27" s="345">
        <f t="shared" si="8"/>
        <v>13.362796365667309</v>
      </c>
      <c r="AD27" s="348">
        <f t="shared" si="9"/>
        <v>2.6634339472541679E-2</v>
      </c>
    </row>
    <row r="28" spans="1:30" x14ac:dyDescent="0.2">
      <c r="A28" s="10" t="str">
        <f>name!D25</f>
        <v>72 Customer service occupations</v>
      </c>
      <c r="B28" s="11">
        <f t="shared" si="12"/>
        <v>12.237190834074676</v>
      </c>
      <c r="C28" s="11">
        <f t="shared" si="12"/>
        <v>15.2154173327338</v>
      </c>
      <c r="D28" s="11">
        <f t="shared" si="12"/>
        <v>2.9782264986591249</v>
      </c>
      <c r="E28" s="11">
        <f t="shared" si="12"/>
        <v>6.5039498797341571</v>
      </c>
      <c r="F28" s="11">
        <f t="shared" si="12"/>
        <v>9.482176378393282</v>
      </c>
      <c r="G28" s="200">
        <f t="shared" si="3"/>
        <v>2.8823682168341414E-2</v>
      </c>
      <c r="H28" s="11"/>
      <c r="O28" s="11"/>
      <c r="P28" s="10" t="str">
        <f>name!D25</f>
        <v>72 Customer service occupations</v>
      </c>
      <c r="Q28" s="11">
        <v>4.1281076618729511</v>
      </c>
      <c r="R28" s="11">
        <v>6.010933043202618</v>
      </c>
      <c r="S28" s="345">
        <f t="shared" si="4"/>
        <v>1.8828253813296669</v>
      </c>
      <c r="T28" s="345">
        <v>1.8127179786678873</v>
      </c>
      <c r="U28" s="345">
        <f t="shared" si="5"/>
        <v>3.6955433599975542</v>
      </c>
      <c r="V28" s="346">
        <f t="shared" si="6"/>
        <v>2.4565480023061248E-2</v>
      </c>
      <c r="X28" s="10" t="str">
        <f>name!B25</f>
        <v>Other services</v>
      </c>
      <c r="Y28" s="11">
        <v>21.585000000000004</v>
      </c>
      <c r="Z28" s="11">
        <v>21.671999999999983</v>
      </c>
      <c r="AA28" s="345">
        <f t="shared" si="7"/>
        <v>8.6999999999978428E-2</v>
      </c>
      <c r="AB28" s="11">
        <v>11.20230652263602</v>
      </c>
      <c r="AC28" s="345">
        <f t="shared" si="8"/>
        <v>11.289306522635998</v>
      </c>
      <c r="AD28" s="348">
        <f t="shared" si="9"/>
        <v>2.8261509149661412E-2</v>
      </c>
    </row>
    <row r="29" spans="1:30" x14ac:dyDescent="0.2">
      <c r="A29" s="10" t="str">
        <f>name!D26</f>
        <v>81 Process, plant and machine operatives</v>
      </c>
      <c r="B29" s="11">
        <f t="shared" si="12"/>
        <v>18.922699114250353</v>
      </c>
      <c r="C29" s="11">
        <f t="shared" si="12"/>
        <v>19.417434712808394</v>
      </c>
      <c r="D29" s="11">
        <f t="shared" si="12"/>
        <v>0.49473559855804106</v>
      </c>
      <c r="E29" s="11">
        <f t="shared" si="12"/>
        <v>7.9283812017966593</v>
      </c>
      <c r="F29" s="11">
        <f t="shared" si="12"/>
        <v>8.4231168003547001</v>
      </c>
      <c r="G29" s="200">
        <f t="shared" si="3"/>
        <v>2.3603853046678891E-2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14.678643283280362</v>
      </c>
      <c r="R29" s="11">
        <v>14.417205683586436</v>
      </c>
      <c r="S29" s="345">
        <f t="shared" si="4"/>
        <v>-0.26143759969392555</v>
      </c>
      <c r="T29" s="345">
        <v>5.3944744512424574</v>
      </c>
      <c r="U29" s="345">
        <f t="shared" si="5"/>
        <v>5.1330368515485318</v>
      </c>
      <c r="V29" s="346">
        <f t="shared" si="6"/>
        <v>2.1085073707324042E-2</v>
      </c>
      <c r="X29" s="231" t="str">
        <f>name!B3</f>
        <v>All industries</v>
      </c>
      <c r="Y29" s="34">
        <f>SUM(Y7:Y28)</f>
        <v>788.61200000000031</v>
      </c>
      <c r="Z29" s="34">
        <f>SUM(Z7:Z28)</f>
        <v>848.7600000000001</v>
      </c>
      <c r="AA29" s="349">
        <f t="shared" si="7"/>
        <v>60.147999999999797</v>
      </c>
      <c r="AB29" s="34">
        <f>SUM(AB7:AB28)</f>
        <v>398.41714804104845</v>
      </c>
      <c r="AC29" s="349">
        <f t="shared" si="8"/>
        <v>458.56514804104825</v>
      </c>
      <c r="AD29" s="350">
        <f t="shared" si="9"/>
        <v>2.7637317519076943E-2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28.40685417815785</v>
      </c>
      <c r="C30" s="11">
        <f t="shared" si="12"/>
        <v>29.88400483664487</v>
      </c>
      <c r="D30" s="11">
        <f t="shared" si="12"/>
        <v>1.4771506584870189</v>
      </c>
      <c r="E30" s="11">
        <f t="shared" si="12"/>
        <v>15.600088205902564</v>
      </c>
      <c r="F30" s="11">
        <f t="shared" si="12"/>
        <v>17.077238864389585</v>
      </c>
      <c r="G30" s="200">
        <f t="shared" si="3"/>
        <v>2.9611070530241035E-2</v>
      </c>
      <c r="H30" s="11"/>
      <c r="I30" s="11" t="str">
        <f>I19</f>
        <v>Managers, directors and senior officials</v>
      </c>
      <c r="J30" s="11">
        <f t="array" ref="J30:J38">MMULT(aggregation!$B$13:$AA$21,B65:B90)</f>
        <v>9.1717271244579788</v>
      </c>
      <c r="K30" s="11">
        <f t="array" ref="K30:K38">MMULT(aggregation!$B$13:$AA$21,C65:C90)</f>
        <v>14.244716913474999</v>
      </c>
      <c r="L30" s="11">
        <f t="array" ref="L30:L38">MMULT(aggregation!$B$13:$AA$21,D65:D90)</f>
        <v>5.0729897890170204</v>
      </c>
      <c r="M30" s="11">
        <f t="array" ref="M30:M38">MMULT(aggregation!$B$13:$AA$21,E65:E90)</f>
        <v>6.6406496264978587</v>
      </c>
      <c r="N30" s="11">
        <f t="array" ref="N30:N38">MMULT(aggregation!$B$13:$AA$21,F65:F90)</f>
        <v>11.71363941551488</v>
      </c>
      <c r="O30" s="11"/>
      <c r="P30" s="10" t="str">
        <f>name!D27</f>
        <v>82 Transport and mobile machine drivers and operatives</v>
      </c>
      <c r="Q30" s="11">
        <v>26.09382141414812</v>
      </c>
      <c r="R30" s="11">
        <v>26.39989398093385</v>
      </c>
      <c r="S30" s="345">
        <f t="shared" si="4"/>
        <v>0.3060725667857298</v>
      </c>
      <c r="T30" s="345">
        <v>13.642827027925808</v>
      </c>
      <c r="U30" s="345">
        <f t="shared" si="5"/>
        <v>13.948899594711538</v>
      </c>
      <c r="V30" s="346">
        <f t="shared" si="6"/>
        <v>2.8435130154843558E-2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11.449537707945892</v>
      </c>
      <c r="C31" s="11">
        <f t="shared" si="12"/>
        <v>23.758253871491899</v>
      </c>
      <c r="D31" s="11">
        <f t="shared" si="12"/>
        <v>12.308716163546006</v>
      </c>
      <c r="E31" s="11">
        <f t="shared" si="12"/>
        <v>9.5152189578251143</v>
      </c>
      <c r="F31" s="11">
        <f t="shared" si="12"/>
        <v>21.823935121371122</v>
      </c>
      <c r="G31" s="200">
        <f t="shared" si="3"/>
        <v>4.1150371167257394E-2</v>
      </c>
      <c r="H31" s="11"/>
      <c r="I31" s="11" t="str">
        <f>I20</f>
        <v>Professional occupations</v>
      </c>
      <c r="J31" s="11">
        <v>40.166771057147386</v>
      </c>
      <c r="K31" s="11">
        <v>63.253147644464875</v>
      </c>
      <c r="L31" s="11">
        <v>23.086376587317488</v>
      </c>
      <c r="M31" s="11">
        <v>26.206417357227139</v>
      </c>
      <c r="N31" s="11">
        <v>49.29279394454462</v>
      </c>
      <c r="O31" s="11"/>
      <c r="P31" s="10" t="str">
        <f>name!D28</f>
        <v>91 Elementary trades and related occupations</v>
      </c>
      <c r="Q31" s="11">
        <v>9.1155579886763132</v>
      </c>
      <c r="R31" s="11">
        <v>13.965604842474736</v>
      </c>
      <c r="S31" s="345">
        <f t="shared" si="4"/>
        <v>4.8500468537984229</v>
      </c>
      <c r="T31" s="345">
        <v>4.2403052111857127</v>
      </c>
      <c r="U31" s="345">
        <f t="shared" si="5"/>
        <v>9.0903520649841347</v>
      </c>
      <c r="V31" s="346">
        <f t="shared" si="6"/>
        <v>2.5791856346181419E-2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77.646347781032432</v>
      </c>
      <c r="C32" s="11">
        <f t="shared" si="12"/>
        <v>64.081578100953564</v>
      </c>
      <c r="D32" s="11">
        <f t="shared" si="12"/>
        <v>-13.564769680078854</v>
      </c>
      <c r="E32" s="11">
        <f t="shared" si="12"/>
        <v>34.154016192703516</v>
      </c>
      <c r="F32" s="11">
        <f t="shared" si="12"/>
        <v>20.589246512624666</v>
      </c>
      <c r="G32" s="200">
        <f t="shared" ref="G32" si="13">IF(B32&gt;0,(1+(E32/B32))^(1/($C$6-$B$6))-1,0)</f>
        <v>2.4601087055648785E-2</v>
      </c>
      <c r="H32" s="11"/>
      <c r="I32" s="11" t="str">
        <f>I21</f>
        <v>Associate professional occupations</v>
      </c>
      <c r="J32" s="11">
        <v>12.232009661934114</v>
      </c>
      <c r="K32" s="11">
        <v>21.559606876379576</v>
      </c>
      <c r="L32" s="11">
        <v>9.3275972144454649</v>
      </c>
      <c r="M32" s="11">
        <v>8.7896004643218522</v>
      </c>
      <c r="N32" s="11">
        <v>18.117197678767315</v>
      </c>
      <c r="O32" s="11"/>
      <c r="P32" s="10" t="str">
        <f>name!D29</f>
        <v>92 Elementary administration and service occupations</v>
      </c>
      <c r="Q32" s="11">
        <v>35.706222069874997</v>
      </c>
      <c r="R32" s="11">
        <v>31.672554921847841</v>
      </c>
      <c r="S32" s="345">
        <f t="shared" ref="S32" si="14">R32-Q32</f>
        <v>-4.0336671480271562</v>
      </c>
      <c r="T32" s="345">
        <v>13.4441825153931</v>
      </c>
      <c r="U32" s="345">
        <f>SUM(S32:T32)</f>
        <v>9.4105153673659441</v>
      </c>
      <c r="V32" s="346">
        <f t="shared" ref="V32" si="15">IF(Q32&gt;0,(1+(T32/Q32))^(1/($C$6-$B$6))-1,0)</f>
        <v>2.1532558297943982E-2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788.61200000000019</v>
      </c>
      <c r="C33" s="11">
        <f>SUM(C62,C91,C120,C149,C178,C207,C236,C265,C294)</f>
        <v>848.76000000000033</v>
      </c>
      <c r="D33" s="11">
        <f t="shared" si="12"/>
        <v>60.148000000000089</v>
      </c>
      <c r="E33" s="11">
        <f t="shared" si="12"/>
        <v>398.41714804104845</v>
      </c>
      <c r="F33" s="11">
        <f t="shared" si="12"/>
        <v>458.56514804104853</v>
      </c>
      <c r="G33" s="200">
        <f t="shared" si="3"/>
        <v>2.7637317519076943E-2</v>
      </c>
      <c r="H33" s="11"/>
      <c r="I33" s="11" t="str">
        <f>I22</f>
        <v>Administrative and secretarial occupations</v>
      </c>
      <c r="J33" s="11">
        <v>4.4808058952751475</v>
      </c>
      <c r="K33" s="11">
        <v>8.6062436752935163</v>
      </c>
      <c r="L33" s="11">
        <v>4.1254377800183679</v>
      </c>
      <c r="M33" s="11">
        <v>3.7719598695831205</v>
      </c>
      <c r="N33" s="11">
        <v>7.8973976496014888</v>
      </c>
      <c r="O33" s="11"/>
      <c r="P33" s="10" t="str">
        <f>name!D3</f>
        <v>All occupations</v>
      </c>
      <c r="Q33" s="11">
        <f>SUM(Q7:Q32)</f>
        <v>399.466186662822</v>
      </c>
      <c r="R33" s="11">
        <f>SUM(R7:R32)</f>
        <v>427.08291437455682</v>
      </c>
      <c r="S33" s="345">
        <f>R33-Q33</f>
        <v>27.616727711734825</v>
      </c>
      <c r="T33" s="11">
        <f>SUM(T7:T32)</f>
        <v>166.30552131071272</v>
      </c>
      <c r="U33" s="345">
        <f>SUM(S33:T33)</f>
        <v>193.92224902244755</v>
      </c>
      <c r="V33" s="346">
        <f t="shared" si="6"/>
        <v>2.3475411715333516E-2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1.1433491372442048</v>
      </c>
      <c r="K34" s="11">
        <v>2.350501452106017</v>
      </c>
      <c r="L34" s="11">
        <v>1.207152314861812</v>
      </c>
      <c r="M34" s="11">
        <v>0.96255339692383268</v>
      </c>
      <c r="N34" s="11">
        <v>2.1697057117856446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2.4066034354323587</v>
      </c>
      <c r="K35" s="11">
        <v>5.035599073720852</v>
      </c>
      <c r="L35" s="11">
        <v>2.6289956382884934</v>
      </c>
      <c r="M35" s="11">
        <v>2.2609086456320715</v>
      </c>
      <c r="N35" s="11">
        <v>4.8899042839205649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0.79556825196064074</v>
      </c>
      <c r="C36" s="11">
        <v>1.2004890951158955</v>
      </c>
      <c r="D36" s="11">
        <f>C36-B36</f>
        <v>0.40492084315525478</v>
      </c>
      <c r="E36" s="11">
        <v>0.54261442061582099</v>
      </c>
      <c r="F36" s="11">
        <f>SUM(D36:E36)</f>
        <v>0.94753526377107578</v>
      </c>
      <c r="G36" s="200">
        <f>IF(B36&gt;0,(1+(E36/B36))^(1/($C$6-$B$6))-1,0)</f>
        <v>3.5275326986448752E-2</v>
      </c>
      <c r="I36" s="11" t="str">
        <f t="shared" si="17"/>
        <v>Sales and customer service occupations</v>
      </c>
      <c r="J36" s="11">
        <v>1.9398241594265277</v>
      </c>
      <c r="K36" s="11">
        <v>3.827301308023618</v>
      </c>
      <c r="L36" s="11">
        <v>1.8874771485970903</v>
      </c>
      <c r="M36" s="11">
        <v>1.4429488818695564</v>
      </c>
      <c r="N36" s="11">
        <v>3.3304260304666471</v>
      </c>
      <c r="P36" s="10" t="str">
        <f>name!D4</f>
        <v>11 Corporate managers and directors</v>
      </c>
      <c r="Q36" s="11">
        <v>20.5070493021929</v>
      </c>
      <c r="R36" s="11">
        <v>24.427581091342816</v>
      </c>
      <c r="S36" s="345">
        <f>R36-Q36</f>
        <v>3.9205317891499156</v>
      </c>
      <c r="T36" s="345">
        <v>12.966792793503284</v>
      </c>
      <c r="U36" s="345">
        <f>SUM(S36:T36)</f>
        <v>16.8873245826532</v>
      </c>
      <c r="V36" s="346">
        <f>IF(Q36&gt;0,(1+(T36/Q36))^(1/($C$6-$B$6))-1,0)</f>
        <v>3.3205777107789824E-2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0.28808306409427409</v>
      </c>
      <c r="C37" s="11">
        <v>0.53789202455282081</v>
      </c>
      <c r="D37" s="11">
        <f t="shared" ref="D37:D60" si="25">C37-B37</f>
        <v>0.24980896045854672</v>
      </c>
      <c r="E37" s="11">
        <v>0.2625607539087999</v>
      </c>
      <c r="F37" s="11">
        <f t="shared" ref="F37:F60" si="26">SUM(D37:E37)</f>
        <v>0.51236971436734668</v>
      </c>
      <c r="G37" s="200">
        <f t="shared" ref="G37:G62" si="27">IF(B37&gt;0,(1+(E37/B37))^(1/($C$6-$B$6))-1,0)</f>
        <v>4.413551821090822E-2</v>
      </c>
      <c r="I37" s="11" t="str">
        <f t="shared" si="17"/>
        <v>Process, plant and machine operatives</v>
      </c>
      <c r="J37" s="11">
        <v>0.66619014586007252</v>
      </c>
      <c r="K37" s="11">
        <v>1.5307803816176859</v>
      </c>
      <c r="L37" s="11">
        <v>0.8645902357576134</v>
      </c>
      <c r="M37" s="11">
        <v>0.65940286240845358</v>
      </c>
      <c r="N37" s="11">
        <v>1.523993098166067</v>
      </c>
      <c r="P37" s="10" t="str">
        <f>name!D5</f>
        <v>12 Other managers and proprietors</v>
      </c>
      <c r="Q37" s="11">
        <v>11.618329448650496</v>
      </c>
      <c r="R37" s="11">
        <v>12.264387688341857</v>
      </c>
      <c r="S37" s="345">
        <f t="shared" ref="S37:S60" si="28">R37-Q37</f>
        <v>0.64605823969136189</v>
      </c>
      <c r="T37" s="345">
        <v>7.3232263865103624</v>
      </c>
      <c r="U37" s="345">
        <f t="shared" ref="U37:U60" si="29">SUM(S37:T37)</f>
        <v>7.9692846262017243</v>
      </c>
      <c r="V37" s="346">
        <f t="shared" ref="V37:V62" si="30">IF(Q37&gt;0,(1+(T37/Q37))^(1/($C$6-$B$6))-1,0)</f>
        <v>3.3121653372101711E-2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2.1575861121779627</v>
      </c>
      <c r="C38" s="11">
        <v>3.8716103097605945</v>
      </c>
      <c r="D38" s="11">
        <f t="shared" si="25"/>
        <v>1.7140241975826318</v>
      </c>
      <c r="E38" s="11">
        <v>1.2491562694008045</v>
      </c>
      <c r="F38" s="11">
        <f t="shared" si="26"/>
        <v>2.9631804669834363</v>
      </c>
      <c r="G38" s="200">
        <f t="shared" si="27"/>
        <v>3.0919474465424202E-2</v>
      </c>
      <c r="I38" s="11" t="str">
        <f t="shared" si="17"/>
        <v>Elementary occupations</v>
      </c>
      <c r="J38" s="11">
        <v>1.6151654893859584</v>
      </c>
      <c r="K38" s="11">
        <v>3.1735638768345602</v>
      </c>
      <c r="L38" s="11">
        <v>1.5583983874486018</v>
      </c>
      <c r="M38" s="11">
        <v>1.4294969529037178</v>
      </c>
      <c r="N38" s="11">
        <v>2.9878953403523192</v>
      </c>
      <c r="P38" s="10" t="str">
        <f>name!D6</f>
        <v>21 Science, research, engineering and technology professionals</v>
      </c>
      <c r="Q38" s="11">
        <v>11.138877900614595</v>
      </c>
      <c r="R38" s="11">
        <v>18.596503217697141</v>
      </c>
      <c r="S38" s="345">
        <f t="shared" si="28"/>
        <v>7.4576253170825453</v>
      </c>
      <c r="T38" s="345">
        <v>8.0783352319734245</v>
      </c>
      <c r="U38" s="345">
        <f t="shared" si="29"/>
        <v>15.53596054905597</v>
      </c>
      <c r="V38" s="346">
        <f t="shared" si="30"/>
        <v>3.7026682605061589E-2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1.8256525687349909</v>
      </c>
      <c r="C39" s="11">
        <v>3.1920317435240864</v>
      </c>
      <c r="D39" s="11">
        <f t="shared" si="25"/>
        <v>1.3663791747890954</v>
      </c>
      <c r="E39" s="11">
        <v>1.3147649668738164</v>
      </c>
      <c r="F39" s="11">
        <f t="shared" si="26"/>
        <v>2.6811441416629118</v>
      </c>
      <c r="G39" s="200">
        <f t="shared" si="27"/>
        <v>3.6822987488759118E-2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23.782042617027479</v>
      </c>
      <c r="R39" s="11">
        <v>25.80285912398228</v>
      </c>
      <c r="S39" s="345">
        <f t="shared" si="28"/>
        <v>2.0208165069548016</v>
      </c>
      <c r="T39" s="345">
        <v>14.382142965104512</v>
      </c>
      <c r="U39" s="345">
        <f t="shared" si="29"/>
        <v>16.402959472059315</v>
      </c>
      <c r="V39" s="346">
        <f t="shared" si="30"/>
        <v>3.2033487962265239E-2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2.89218998176651</v>
      </c>
      <c r="C40" s="11">
        <v>3.7894301817131497</v>
      </c>
      <c r="D40" s="11">
        <f>C40-B40</f>
        <v>0.89724019994663973</v>
      </c>
      <c r="E40" s="11">
        <v>1.6930738676890102</v>
      </c>
      <c r="F40" s="11">
        <f>SUM(D40:E40)</f>
        <v>2.5903140676356502</v>
      </c>
      <c r="G40" s="200">
        <f>IF(B40&gt;0,(1+(E40/B40))^(1/($C$6-$B$6))-1,0)</f>
        <v>3.1199042106767827E-2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24.382337195809487</v>
      </c>
      <c r="R40" s="11">
        <v>25.077930407175288</v>
      </c>
      <c r="S40" s="345">
        <f t="shared" si="28"/>
        <v>0.6955932113658001</v>
      </c>
      <c r="T40" s="345">
        <v>13.17783017573387</v>
      </c>
      <c r="U40" s="345">
        <f t="shared" si="29"/>
        <v>13.87342338709967</v>
      </c>
      <c r="V40" s="346">
        <f t="shared" si="30"/>
        <v>2.9224571023673374E-2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0.7849989786021152</v>
      </c>
      <c r="C41" s="11">
        <v>1.3525503554348381</v>
      </c>
      <c r="D41" s="11">
        <f t="shared" si="25"/>
        <v>0.56755137683272294</v>
      </c>
      <c r="E41" s="11">
        <v>0.55287288440502425</v>
      </c>
      <c r="F41" s="11">
        <f t="shared" si="26"/>
        <v>1.1204242612377473</v>
      </c>
      <c r="G41" s="200">
        <f t="shared" si="27"/>
        <v>3.6182759221134786E-2</v>
      </c>
      <c r="I41" s="11" t="str">
        <f>I30</f>
        <v>Managers, directors and senior officials</v>
      </c>
      <c r="J41" s="11">
        <f t="array" ref="J41:J49">MMULT(aggregation!$B$13:$AA$21,B94:B119)</f>
        <v>23.217237228811733</v>
      </c>
      <c r="K41" s="11">
        <f t="array" ref="K41:K49">MMULT(aggregation!$B$13:$AA$21,C94:C119)</f>
        <v>26.975826731705681</v>
      </c>
      <c r="L41" s="11">
        <f t="array" ref="L41:L49">MMULT(aggregation!$B$13:$AA$21,D94:D119)</f>
        <v>3.7585895028939484</v>
      </c>
      <c r="M41" s="11">
        <f t="array" ref="M41:M49">MMULT(aggregation!$B$13:$AA$21,E94:E119)</f>
        <v>14.211850470891786</v>
      </c>
      <c r="N41" s="11">
        <f t="array" ref="N41:N49">MMULT(aggregation!$B$13:$AA$21,F94:F119)</f>
        <v>17.970439973785734</v>
      </c>
      <c r="P41" s="10" t="str">
        <f>name!D9</f>
        <v>24 Business, media and public service professionals</v>
      </c>
      <c r="Q41" s="11">
        <v>22.446125626816389</v>
      </c>
      <c r="R41" s="11">
        <v>27.390405098067617</v>
      </c>
      <c r="S41" s="345">
        <f t="shared" si="28"/>
        <v>4.9442794712512281</v>
      </c>
      <c r="T41" s="345">
        <v>13.465812551124108</v>
      </c>
      <c r="U41" s="345">
        <f t="shared" si="29"/>
        <v>18.410092022375338</v>
      </c>
      <c r="V41" s="346">
        <f t="shared" si="30"/>
        <v>3.182607124229464E-2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0.28818798928881229</v>
      </c>
      <c r="C42" s="11">
        <v>0.51692169264645638</v>
      </c>
      <c r="D42" s="11">
        <f t="shared" si="25"/>
        <v>0.22873370335764409</v>
      </c>
      <c r="E42" s="11">
        <v>0.19029919030070983</v>
      </c>
      <c r="F42" s="11">
        <f t="shared" si="26"/>
        <v>0.41903289365835394</v>
      </c>
      <c r="G42" s="200">
        <f t="shared" si="27"/>
        <v>3.4378842095754258E-2</v>
      </c>
      <c r="I42" s="11" t="str">
        <f>I31</f>
        <v>Professional occupations</v>
      </c>
      <c r="J42" s="11">
        <v>58.988457577450276</v>
      </c>
      <c r="K42" s="11">
        <v>65.666118395794953</v>
      </c>
      <c r="L42" s="11">
        <v>6.6776608183446822</v>
      </c>
      <c r="M42" s="11">
        <v>30.140381441157196</v>
      </c>
      <c r="N42" s="11">
        <v>36.81804225950188</v>
      </c>
      <c r="P42" s="10" t="str">
        <f>name!D10</f>
        <v>31 Science, engineering and technology associate professionals</v>
      </c>
      <c r="Q42" s="11">
        <v>4.4377186338330494</v>
      </c>
      <c r="R42" s="11">
        <v>5.6947013939088702</v>
      </c>
      <c r="S42" s="345">
        <f t="shared" si="28"/>
        <v>1.2569827600758208</v>
      </c>
      <c r="T42" s="345">
        <v>2.5287680111074344</v>
      </c>
      <c r="U42" s="345">
        <f t="shared" si="29"/>
        <v>3.7857507711832552</v>
      </c>
      <c r="V42" s="346">
        <f t="shared" si="30"/>
        <v>3.0521213824791893E-2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6.0414685638691984E-2</v>
      </c>
      <c r="C43" s="11">
        <v>0.1937893885239004</v>
      </c>
      <c r="D43" s="11">
        <f t="shared" si="25"/>
        <v>0.13337470288520842</v>
      </c>
      <c r="E43" s="11">
        <v>8.3358552044207099E-2</v>
      </c>
      <c r="F43" s="11">
        <f t="shared" si="26"/>
        <v>0.21673325492941553</v>
      </c>
      <c r="G43" s="200">
        <f t="shared" si="27"/>
        <v>5.9503434485386864E-2</v>
      </c>
      <c r="I43" s="11" t="str">
        <f>I32</f>
        <v>Associate professional occupations</v>
      </c>
      <c r="J43" s="11">
        <v>30.841114002898685</v>
      </c>
      <c r="K43" s="11">
        <v>39.342477109638011</v>
      </c>
      <c r="L43" s="11">
        <v>8.5013631067393263</v>
      </c>
      <c r="M43" s="11">
        <v>18.159890903548565</v>
      </c>
      <c r="N43" s="11">
        <v>26.661254010287891</v>
      </c>
      <c r="P43" s="10" t="str">
        <f>name!D11</f>
        <v>32 Health and social care associate professionals</v>
      </c>
      <c r="Q43" s="11">
        <v>11.559711529769837</v>
      </c>
      <c r="R43" s="11">
        <v>22.90653325153632</v>
      </c>
      <c r="S43" s="345">
        <f t="shared" si="28"/>
        <v>11.346821721766483</v>
      </c>
      <c r="T43" s="345">
        <v>11.998052030801245</v>
      </c>
      <c r="U43" s="345">
        <f t="shared" si="29"/>
        <v>23.344873752567729</v>
      </c>
      <c r="V43" s="346">
        <f t="shared" si="30"/>
        <v>4.8606319784417984E-2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3.2923092007963554E-2</v>
      </c>
      <c r="C44" s="11">
        <v>5.7522737059646077E-2</v>
      </c>
      <c r="D44" s="11">
        <f t="shared" si="25"/>
        <v>2.4599645051682523E-2</v>
      </c>
      <c r="E44" s="11">
        <v>1.7390618131067372E-2</v>
      </c>
      <c r="F44" s="11">
        <f t="shared" si="26"/>
        <v>4.1990263182749898E-2</v>
      </c>
      <c r="G44" s="200">
        <f t="shared" si="27"/>
        <v>2.8677044727406953E-2</v>
      </c>
      <c r="I44" s="11" t="str">
        <f>I33</f>
        <v>Administrative and secretarial occupations</v>
      </c>
      <c r="J44" s="11">
        <v>15.84395028628132</v>
      </c>
      <c r="K44" s="11">
        <v>21.857540921369512</v>
      </c>
      <c r="L44" s="11">
        <v>6.0135906350881907</v>
      </c>
      <c r="M44" s="11">
        <v>10.918463247906219</v>
      </c>
      <c r="N44" s="11">
        <v>16.93205388299441</v>
      </c>
      <c r="P44" s="10" t="str">
        <f>name!D12</f>
        <v>33 Protective service occupations</v>
      </c>
      <c r="Q44" s="11">
        <v>3.0692212433582022</v>
      </c>
      <c r="R44" s="11">
        <v>3.9960126405998855</v>
      </c>
      <c r="S44" s="345">
        <f t="shared" si="28"/>
        <v>0.92679139724168325</v>
      </c>
      <c r="T44" s="345">
        <v>1.6474583474635116</v>
      </c>
      <c r="U44" s="345">
        <f t="shared" si="29"/>
        <v>2.5742497447051949</v>
      </c>
      <c r="V44" s="346">
        <f t="shared" si="30"/>
        <v>2.9059639822929917E-2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0.21527973124444508</v>
      </c>
      <c r="C45" s="11">
        <v>0.36010164515999171</v>
      </c>
      <c r="D45" s="11">
        <f t="shared" ref="D45:D46" si="31">C45-B45</f>
        <v>0.14482191391554664</v>
      </c>
      <c r="E45" s="11">
        <v>0.15846008161367997</v>
      </c>
      <c r="F45" s="11">
        <f t="shared" ref="F45:F46" si="32">SUM(D45:E45)</f>
        <v>0.30328199552922663</v>
      </c>
      <c r="G45" s="200">
        <f t="shared" si="27"/>
        <v>3.7459331689885689E-2</v>
      </c>
      <c r="I45" s="11" t="str">
        <f t="shared" ref="I45:I49" si="33">I34</f>
        <v>Skilled trades occupations</v>
      </c>
      <c r="J45" s="11">
        <v>4.6879062868327281</v>
      </c>
      <c r="K45" s="11">
        <v>7.1567472902996787</v>
      </c>
      <c r="L45" s="11">
        <v>2.4688410034669506</v>
      </c>
      <c r="M45" s="11">
        <v>3.367151160607686</v>
      </c>
      <c r="N45" s="11">
        <v>5.8359921640746366</v>
      </c>
      <c r="P45" s="10" t="str">
        <f>name!D13</f>
        <v>34 Culture, media and sports occupations</v>
      </c>
      <c r="Q45" s="11">
        <v>8.131231858800005</v>
      </c>
      <c r="R45" s="11">
        <v>7.6643435581539672</v>
      </c>
      <c r="S45" s="345">
        <f t="shared" si="28"/>
        <v>-0.46688830064603781</v>
      </c>
      <c r="T45" s="345">
        <v>3.9014477346407168</v>
      </c>
      <c r="U45" s="345">
        <f t="shared" si="29"/>
        <v>3.434559433994679</v>
      </c>
      <c r="V45" s="346">
        <f t="shared" si="30"/>
        <v>2.6471905312008603E-2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0.53936749022389407</v>
      </c>
      <c r="C46" s="11">
        <v>0.94218325268380954</v>
      </c>
      <c r="D46" s="11">
        <f t="shared" si="31"/>
        <v>0.40281576245991546</v>
      </c>
      <c r="E46" s="11">
        <v>0.37185610130566688</v>
      </c>
      <c r="F46" s="11">
        <f t="shared" si="32"/>
        <v>0.77467186376558228</v>
      </c>
      <c r="G46" s="200">
        <f t="shared" si="27"/>
        <v>3.5577674800156611E-2</v>
      </c>
      <c r="I46" s="11" t="str">
        <f t="shared" si="33"/>
        <v>Caring, leisure and other service occupations</v>
      </c>
      <c r="J46" s="11">
        <v>9.686206938955042</v>
      </c>
      <c r="K46" s="11">
        <v>14.149532830782373</v>
      </c>
      <c r="L46" s="11">
        <v>4.4633258918273313</v>
      </c>
      <c r="M46" s="11">
        <v>7.5052710025809519</v>
      </c>
      <c r="N46" s="11">
        <v>11.968596894408282</v>
      </c>
      <c r="P46" s="10" t="str">
        <f>name!D14</f>
        <v>35 Business and public service associate professionals</v>
      </c>
      <c r="Q46" s="11">
        <v>23.574690302520935</v>
      </c>
      <c r="R46" s="11">
        <v>27.133273717144924</v>
      </c>
      <c r="S46" s="345">
        <f t="shared" si="28"/>
        <v>3.558583414623989</v>
      </c>
      <c r="T46" s="345">
        <v>13.623822978597795</v>
      </c>
      <c r="U46" s="345">
        <f t="shared" si="29"/>
        <v>17.182406393221783</v>
      </c>
      <c r="V46" s="346">
        <f t="shared" si="30"/>
        <v>3.0873334148971532E-2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0.32517927193685692</v>
      </c>
      <c r="C47" s="11">
        <v>0.682439793995817</v>
      </c>
      <c r="D47" s="11">
        <f t="shared" si="25"/>
        <v>0.35726052205896008</v>
      </c>
      <c r="E47" s="11">
        <v>0.27872898088779086</v>
      </c>
      <c r="F47" s="11">
        <f t="shared" si="26"/>
        <v>0.63598950294675094</v>
      </c>
      <c r="G47" s="200">
        <f t="shared" si="27"/>
        <v>4.2133141436037747E-2</v>
      </c>
      <c r="I47" s="11" t="str">
        <f t="shared" si="33"/>
        <v>Sales and customer service occupations</v>
      </c>
      <c r="J47" s="11">
        <v>8.6284153189232473</v>
      </c>
      <c r="K47" s="11">
        <v>12.608199205125544</v>
      </c>
      <c r="L47" s="11">
        <v>3.9797838862022963</v>
      </c>
      <c r="M47" s="11">
        <v>5.5814513000677604</v>
      </c>
      <c r="N47" s="11">
        <v>9.5612351862700571</v>
      </c>
      <c r="P47" s="10" t="str">
        <f>name!D15</f>
        <v>41 Administrative occupations</v>
      </c>
      <c r="Q47" s="11">
        <v>47.763477525027341</v>
      </c>
      <c r="R47" s="11">
        <v>44.546023446161861</v>
      </c>
      <c r="S47" s="345">
        <f t="shared" si="28"/>
        <v>-3.2174540788654795</v>
      </c>
      <c r="T47" s="345">
        <v>26.849813247883663</v>
      </c>
      <c r="U47" s="345">
        <f t="shared" si="29"/>
        <v>23.632359169018184</v>
      </c>
      <c r="V47" s="346">
        <f t="shared" si="30"/>
        <v>3.0183723014010955E-2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3.5921887792888463E-2</v>
      </c>
      <c r="C48" s="11">
        <v>0.1012792972345628</v>
      </c>
      <c r="D48" s="11">
        <f t="shared" si="25"/>
        <v>6.5357409441674341E-2</v>
      </c>
      <c r="E48" s="11">
        <v>4.4064763036152615E-2</v>
      </c>
      <c r="F48" s="11">
        <f t="shared" si="26"/>
        <v>0.10942217247782696</v>
      </c>
      <c r="G48" s="200">
        <f t="shared" si="27"/>
        <v>5.4817251474128748E-2</v>
      </c>
      <c r="I48" s="11" t="str">
        <f t="shared" si="33"/>
        <v>Process, plant and machine operatives</v>
      </c>
      <c r="J48" s="11">
        <v>2.2655253943550453</v>
      </c>
      <c r="K48" s="11">
        <v>4.5136057424857077</v>
      </c>
      <c r="L48" s="11">
        <v>2.2480803481306628</v>
      </c>
      <c r="M48" s="11">
        <v>2.0634405926519888</v>
      </c>
      <c r="N48" s="11">
        <v>4.3115209407826516</v>
      </c>
      <c r="P48" s="10" t="str">
        <f>name!D16</f>
        <v>42 Secretarial and related occupations</v>
      </c>
      <c r="Q48" s="11">
        <v>16.280072508586251</v>
      </c>
      <c r="R48" s="11">
        <v>10.28940021121217</v>
      </c>
      <c r="S48" s="345">
        <f t="shared" si="28"/>
        <v>-5.9906722973740809</v>
      </c>
      <c r="T48" s="345">
        <v>7.4327453117539264</v>
      </c>
      <c r="U48" s="345">
        <f t="shared" si="29"/>
        <v>1.4420730143798455</v>
      </c>
      <c r="V48" s="346">
        <f t="shared" si="30"/>
        <v>2.5388530508660301E-2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3.2992463264407447E-2</v>
      </c>
      <c r="C49" s="11">
        <v>6.7452682526063262E-2</v>
      </c>
      <c r="D49" s="11">
        <f t="shared" si="25"/>
        <v>3.4460219261655815E-2</v>
      </c>
      <c r="E49" s="11">
        <v>3.4534476060481947E-2</v>
      </c>
      <c r="F49" s="11">
        <f t="shared" si="26"/>
        <v>6.8994695322137756E-2</v>
      </c>
      <c r="G49" s="200">
        <f t="shared" si="27"/>
        <v>4.8908218522531577E-2</v>
      </c>
      <c r="I49" s="11" t="str">
        <f t="shared" si="33"/>
        <v>Elementary occupations</v>
      </c>
      <c r="J49" s="11">
        <v>6.6421017803045812</v>
      </c>
      <c r="K49" s="11">
        <v>10.292002833964251</v>
      </c>
      <c r="L49" s="11">
        <v>3.6499010536596703</v>
      </c>
      <c r="M49" s="11">
        <v>5.4479145726925884</v>
      </c>
      <c r="N49" s="11">
        <v>9.0978156263522578</v>
      </c>
      <c r="P49" s="10" t="str">
        <f>name!D17</f>
        <v>51 Skilled agricultural and related trades</v>
      </c>
      <c r="Q49" s="11">
        <v>2.0604743471495102</v>
      </c>
      <c r="R49" s="11">
        <v>2.5645842838130779</v>
      </c>
      <c r="S49" s="345">
        <f t="shared" si="28"/>
        <v>0.50410993666356774</v>
      </c>
      <c r="T49" s="345">
        <v>1.5480096675183821</v>
      </c>
      <c r="U49" s="345">
        <f t="shared" si="29"/>
        <v>2.0521196041819501</v>
      </c>
      <c r="V49" s="346">
        <f t="shared" si="30"/>
        <v>3.8063302668481569E-2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2.0462196912065432E-2</v>
      </c>
      <c r="C50" s="11">
        <v>3.2849862645334862E-2</v>
      </c>
      <c r="D50" s="11">
        <f t="shared" si="25"/>
        <v>1.238766573326943E-2</v>
      </c>
      <c r="E50" s="11">
        <v>1.2562337669215239E-2</v>
      </c>
      <c r="F50" s="11">
        <f t="shared" si="26"/>
        <v>2.4950003402484669E-2</v>
      </c>
      <c r="G50" s="200">
        <f t="shared" si="27"/>
        <v>3.242607143951437E-2</v>
      </c>
      <c r="O50" s="71"/>
      <c r="P50" s="10" t="str">
        <f>name!D18</f>
        <v>52 Skilled metal, electrical and electronic trades</v>
      </c>
      <c r="Q50" s="11">
        <v>0.65071169821466091</v>
      </c>
      <c r="R50" s="11">
        <v>1.3855315739381024</v>
      </c>
      <c r="S50" s="345">
        <f t="shared" si="28"/>
        <v>0.73481987572344154</v>
      </c>
      <c r="T50" s="345">
        <v>0.66985466468587429</v>
      </c>
      <c r="U50" s="345">
        <f t="shared" si="29"/>
        <v>1.4046745404093159</v>
      </c>
      <c r="V50" s="346">
        <f t="shared" si="30"/>
        <v>4.8314133624263622E-2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6.1582783903305982E-3</v>
      </c>
      <c r="C51" s="11">
        <v>1.0751141032375037E-2</v>
      </c>
      <c r="D51" s="11">
        <f t="shared" ref="D51" si="34">C51-B51</f>
        <v>4.592862642044439E-3</v>
      </c>
      <c r="E51" s="11">
        <v>4.7638894118038101E-3</v>
      </c>
      <c r="F51" s="11">
        <f t="shared" ref="F51" si="35">SUM(D51:E51)</f>
        <v>9.3567520538482482E-3</v>
      </c>
      <c r="G51" s="200">
        <f t="shared" si="27"/>
        <v>3.8938806720787866E-2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0.5148261153970729</v>
      </c>
      <c r="R51" s="11">
        <v>0.39827576269261727</v>
      </c>
      <c r="S51" s="345">
        <f t="shared" si="28"/>
        <v>-0.11655035270445563</v>
      </c>
      <c r="T51" s="345">
        <v>0.19428296527352815</v>
      </c>
      <c r="U51" s="345">
        <f t="shared" si="29"/>
        <v>7.7732612569072518E-2</v>
      </c>
      <c r="V51" s="346">
        <f t="shared" si="30"/>
        <v>2.1574785619253412E-2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5.0407044311921584E-2</v>
      </c>
      <c r="C52" s="11">
        <v>0.11364928142833491</v>
      </c>
      <c r="D52" s="11">
        <f t="shared" si="25"/>
        <v>6.324223711641333E-2</v>
      </c>
      <c r="E52" s="11">
        <v>4.5456995362448453E-2</v>
      </c>
      <c r="F52" s="11">
        <f t="shared" si="26"/>
        <v>0.10869923247886179</v>
      </c>
      <c r="G52" s="200">
        <f t="shared" si="27"/>
        <v>4.3784795245177754E-2</v>
      </c>
      <c r="I52" s="11" t="str">
        <f>I41</f>
        <v>Managers, directors and senior officials</v>
      </c>
      <c r="J52" s="11">
        <f t="array" ref="J52:J60">MMULT(aggregation!$B$13:$AA$21,B123:B148)</f>
        <v>5.6100728681241083</v>
      </c>
      <c r="K52" s="11">
        <f t="array" ref="K52:K60">MMULT(aggregation!$B$13:$AA$21,C123:C148)</f>
        <v>6.230994203381254</v>
      </c>
      <c r="L52" s="11">
        <f t="array" ref="L52:L60">MMULT(aggregation!$B$13:$AA$21,D123:D148)</f>
        <v>0.62092133525714521</v>
      </c>
      <c r="M52" s="11">
        <f t="array" ref="M52:M60">MMULT(aggregation!$B$13:$AA$21,E123:E148)</f>
        <v>3.222352973692562</v>
      </c>
      <c r="N52" s="11">
        <f t="array" ref="N52:N60">MMULT(aggregation!$B$13:$AA$21,F123:F148)</f>
        <v>3.8432743089497068</v>
      </c>
      <c r="P52" s="10" t="str">
        <f>name!D20</f>
        <v>54 Textiles, printing and other skilled trades</v>
      </c>
      <c r="Q52" s="11">
        <v>7.012426915537918</v>
      </c>
      <c r="R52" s="11">
        <v>7.6744951147086491</v>
      </c>
      <c r="S52" s="345">
        <f t="shared" si="28"/>
        <v>0.66206819917073112</v>
      </c>
      <c r="T52" s="345">
        <v>4.272108452103601</v>
      </c>
      <c r="U52" s="345">
        <f t="shared" si="29"/>
        <v>4.9341766512743321</v>
      </c>
      <c r="V52" s="346">
        <f t="shared" si="30"/>
        <v>3.2224958010385274E-2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4.0755892323751729E-2</v>
      </c>
      <c r="C53" s="11">
        <v>8.6589555533724813E-2</v>
      </c>
      <c r="D53" s="11">
        <f t="shared" si="25"/>
        <v>4.5833663209973084E-2</v>
      </c>
      <c r="E53" s="11">
        <v>3.7841191513679193E-2</v>
      </c>
      <c r="F53" s="11">
        <f t="shared" si="26"/>
        <v>8.367485472365227E-2</v>
      </c>
      <c r="G53" s="200">
        <f t="shared" si="27"/>
        <v>4.4754864096941294E-2</v>
      </c>
      <c r="I53" s="11" t="str">
        <f>I42</f>
        <v>Professional occupations</v>
      </c>
      <c r="J53" s="11">
        <v>8.5852335713191756</v>
      </c>
      <c r="K53" s="11">
        <v>5.9601812993291858</v>
      </c>
      <c r="L53" s="11">
        <v>-2.6250522719899911</v>
      </c>
      <c r="M53" s="11">
        <v>2.448238588326094</v>
      </c>
      <c r="N53" s="11">
        <v>-0.17681368366389694</v>
      </c>
      <c r="P53" s="10" t="str">
        <f>name!D21</f>
        <v>61 Caring personal service occupations</v>
      </c>
      <c r="Q53" s="11">
        <v>50.400236238054717</v>
      </c>
      <c r="R53" s="11">
        <v>56.060921699011153</v>
      </c>
      <c r="S53" s="345">
        <f t="shared" si="28"/>
        <v>5.6606854609564365</v>
      </c>
      <c r="T53" s="345">
        <v>31.426329499931512</v>
      </c>
      <c r="U53" s="345">
        <f t="shared" si="29"/>
        <v>37.087014960887949</v>
      </c>
      <c r="V53" s="346">
        <f t="shared" si="30"/>
        <v>3.2834612105670846E-2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1.7582311549227573E-2</v>
      </c>
      <c r="C54" s="11">
        <v>3.5734277283367887E-2</v>
      </c>
      <c r="D54" s="11">
        <f t="shared" ref="D54:D55" si="36">C54-B54</f>
        <v>1.8151965734140314E-2</v>
      </c>
      <c r="E54" s="11">
        <v>1.4867728575649051E-2</v>
      </c>
      <c r="F54" s="11">
        <f t="shared" ref="F54:F55" si="37">SUM(D54:E54)</f>
        <v>3.3019694309789363E-2</v>
      </c>
      <c r="G54" s="200">
        <f t="shared" si="27"/>
        <v>4.1699888780065475E-2</v>
      </c>
      <c r="I54" s="11" t="str">
        <f>I43</f>
        <v>Associate professional occupations</v>
      </c>
      <c r="J54" s="11">
        <v>8.1237715627833698</v>
      </c>
      <c r="K54" s="11">
        <v>8.8951967027280077</v>
      </c>
      <c r="L54" s="11">
        <v>0.77142513994463746</v>
      </c>
      <c r="M54" s="11">
        <v>3.920121558132811</v>
      </c>
      <c r="N54" s="11">
        <v>4.691546698077449</v>
      </c>
      <c r="P54" s="10" t="str">
        <f>name!D22</f>
        <v>62 Leisure, travel and related personal service occupations</v>
      </c>
      <c r="Q54" s="11">
        <v>12.682850281708328</v>
      </c>
      <c r="R54" s="11">
        <v>11.704538572852437</v>
      </c>
      <c r="S54" s="345">
        <f t="shared" si="28"/>
        <v>-0.97831170885589103</v>
      </c>
      <c r="T54" s="345">
        <v>6.4430569953703607</v>
      </c>
      <c r="U54" s="345">
        <f t="shared" si="29"/>
        <v>5.4647452865144697</v>
      </c>
      <c r="V54" s="346">
        <f t="shared" si="30"/>
        <v>2.7764656271831667E-2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1.8412298845946608E-3</v>
      </c>
      <c r="C55" s="11">
        <v>3.3711872896380274E-3</v>
      </c>
      <c r="D55" s="11">
        <f t="shared" si="36"/>
        <v>1.5299574050433667E-3</v>
      </c>
      <c r="E55" s="11">
        <v>1.5678319019391948E-3</v>
      </c>
      <c r="F55" s="11">
        <f t="shared" si="37"/>
        <v>3.0977893069825614E-3</v>
      </c>
      <c r="G55" s="200">
        <f t="shared" si="27"/>
        <v>4.1921797617411771E-2</v>
      </c>
      <c r="I55" s="11" t="str">
        <f>I44</f>
        <v>Administrative and secretarial occupations</v>
      </c>
      <c r="J55" s="11">
        <v>6.8046960204589357</v>
      </c>
      <c r="K55" s="11">
        <v>8.6765844662593885</v>
      </c>
      <c r="L55" s="11">
        <v>1.8718884458004532</v>
      </c>
      <c r="M55" s="11">
        <v>4.5974485833240522</v>
      </c>
      <c r="N55" s="11">
        <v>6.4693370291245067</v>
      </c>
      <c r="P55" s="10" t="str">
        <f>name!D23</f>
        <v>63 Community and civil enforcement occupations</v>
      </c>
      <c r="Q55" s="11">
        <v>0.24640706537458454</v>
      </c>
      <c r="R55" s="11">
        <v>0.3678286778780368</v>
      </c>
      <c r="S55" s="345">
        <f t="shared" si="28"/>
        <v>0.12142161250345226</v>
      </c>
      <c r="T55" s="345">
        <v>0.22119546398429274</v>
      </c>
      <c r="U55" s="345">
        <f t="shared" si="29"/>
        <v>0.34261707648774498</v>
      </c>
      <c r="V55" s="346">
        <f t="shared" si="30"/>
        <v>4.3634064978714582E-2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0.10040868221036719</v>
      </c>
      <c r="C56" s="11">
        <v>0.17364368638388603</v>
      </c>
      <c r="D56" s="11">
        <f t="shared" si="25"/>
        <v>7.3235004173518831E-2</v>
      </c>
      <c r="E56" s="11">
        <v>6.8255643150869696E-2</v>
      </c>
      <c r="F56" s="11">
        <f t="shared" si="26"/>
        <v>0.14149064732438854</v>
      </c>
      <c r="G56" s="200">
        <f t="shared" si="27"/>
        <v>3.5182204932470817E-2</v>
      </c>
      <c r="I56" s="11" t="str">
        <f t="shared" ref="I56:I60" si="38">I45</f>
        <v>Skilled trades occupations</v>
      </c>
      <c r="J56" s="11">
        <v>2.1101932790579561</v>
      </c>
      <c r="K56" s="11">
        <v>3.0596423812044393</v>
      </c>
      <c r="L56" s="11">
        <v>0.94944910214648315</v>
      </c>
      <c r="M56" s="11">
        <v>1.43489332312344</v>
      </c>
      <c r="N56" s="11">
        <v>2.3843424252699235</v>
      </c>
      <c r="P56" s="10" t="str">
        <f>name!D24</f>
        <v>71 Sales occupations</v>
      </c>
      <c r="Q56" s="11">
        <v>27.946717785126001</v>
      </c>
      <c r="R56" s="11">
        <v>25.840458712637329</v>
      </c>
      <c r="S56" s="345">
        <f t="shared" si="28"/>
        <v>-2.1062590724886725</v>
      </c>
      <c r="T56" s="345">
        <v>14.793394001723238</v>
      </c>
      <c r="U56" s="345">
        <f t="shared" si="29"/>
        <v>12.687134929234565</v>
      </c>
      <c r="V56" s="346">
        <f t="shared" si="30"/>
        <v>2.8727436962628472E-2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3.9788475125260542E-2</v>
      </c>
      <c r="C57" s="11">
        <v>8.3264295577000366E-2</v>
      </c>
      <c r="D57" s="11">
        <f t="shared" si="25"/>
        <v>4.3475820451739824E-2</v>
      </c>
      <c r="E57" s="11">
        <v>2.965914023239577E-2</v>
      </c>
      <c r="F57" s="11">
        <f t="shared" si="26"/>
        <v>7.3134960684135594E-2</v>
      </c>
      <c r="G57" s="200">
        <f t="shared" si="27"/>
        <v>3.7831073068618437E-2</v>
      </c>
      <c r="I57" s="11" t="str">
        <f t="shared" si="38"/>
        <v>Caring, leisure and other service occupations</v>
      </c>
      <c r="J57" s="11">
        <v>7.626600532981171</v>
      </c>
      <c r="K57" s="11">
        <v>8.3276194379965922</v>
      </c>
      <c r="L57" s="11">
        <v>0.70101890501542008</v>
      </c>
      <c r="M57" s="11">
        <v>4.4925777590595155</v>
      </c>
      <c r="N57" s="11">
        <v>5.1935966640749358</v>
      </c>
      <c r="P57" s="10" t="str">
        <f>name!D25</f>
        <v>72 Customer service occupations</v>
      </c>
      <c r="Q57" s="11">
        <v>8.1090831722017267</v>
      </c>
      <c r="R57" s="11">
        <v>9.2044842895311785</v>
      </c>
      <c r="S57" s="345">
        <f t="shared" si="28"/>
        <v>1.0954011173294518</v>
      </c>
      <c r="T57" s="345">
        <v>4.6912319010662706</v>
      </c>
      <c r="U57" s="345">
        <f t="shared" si="29"/>
        <v>5.7866330183957224</v>
      </c>
      <c r="V57" s="346">
        <f t="shared" si="30"/>
        <v>3.0900128259926607E-2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3.2636511850840766E-2</v>
      </c>
      <c r="C58" s="11">
        <v>9.2123152047156626E-2</v>
      </c>
      <c r="D58" s="11">
        <f t="shared" ref="D58:D59" si="39">C58-B58</f>
        <v>5.948664019631586E-2</v>
      </c>
      <c r="E58" s="11">
        <v>3.5884748777525961E-2</v>
      </c>
      <c r="F58" s="11">
        <f t="shared" ref="F58:F59" si="40">SUM(D58:E58)</f>
        <v>9.5371388973841814E-2</v>
      </c>
      <c r="G58" s="200">
        <f t="shared" si="27"/>
        <v>5.0690423507816273E-2</v>
      </c>
      <c r="I58" s="11" t="str">
        <f t="shared" si="38"/>
        <v>Sales and customer service occupations</v>
      </c>
      <c r="J58" s="11">
        <v>2.8940680215850096</v>
      </c>
      <c r="K58" s="11">
        <v>3.7450797463116219</v>
      </c>
      <c r="L58" s="11">
        <v>0.85101172472661235</v>
      </c>
      <c r="M58" s="11">
        <v>1.7314537618275625</v>
      </c>
      <c r="N58" s="11">
        <v>2.5824654865541747</v>
      </c>
      <c r="P58" s="10" t="str">
        <f>name!D26</f>
        <v>81 Process, plant and machine operatives</v>
      </c>
      <c r="Q58" s="11">
        <v>4.2440558309699652</v>
      </c>
      <c r="R58" s="11">
        <v>5.0002290292219378</v>
      </c>
      <c r="S58" s="345">
        <f t="shared" si="28"/>
        <v>0.7561731982519726</v>
      </c>
      <c r="T58" s="345">
        <v>2.5339067505541983</v>
      </c>
      <c r="U58" s="345">
        <f t="shared" si="29"/>
        <v>3.2900799488061709</v>
      </c>
      <c r="V58" s="346">
        <f t="shared" si="30"/>
        <v>3.170263219970848E-2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6.7641874118555254E-2</v>
      </c>
      <c r="C59" s="11">
        <v>0.13781928805986146</v>
      </c>
      <c r="D59" s="11">
        <f t="shared" si="39"/>
        <v>7.0177413941306208E-2</v>
      </c>
      <c r="E59" s="11">
        <v>7.13600542765601E-2</v>
      </c>
      <c r="F59" s="11">
        <f t="shared" si="40"/>
        <v>0.14153746821786631</v>
      </c>
      <c r="G59" s="200">
        <f t="shared" si="27"/>
        <v>4.918888135936661E-2</v>
      </c>
      <c r="I59" s="11" t="str">
        <f t="shared" si="38"/>
        <v>Process, plant and machine operatives</v>
      </c>
      <c r="J59" s="11">
        <v>1.0048760130269725</v>
      </c>
      <c r="K59" s="11">
        <v>1.6618538723217877</v>
      </c>
      <c r="L59" s="11">
        <v>0.65697785929481523</v>
      </c>
      <c r="M59" s="11">
        <v>0.81508551620363612</v>
      </c>
      <c r="N59" s="11">
        <v>1.4720633754984513</v>
      </c>
      <c r="P59" s="10" t="str">
        <f>name!D27</f>
        <v>82 Transport and mobile machine drivers and operatives</v>
      </c>
      <c r="Q59" s="11">
        <v>2.3130327640097526</v>
      </c>
      <c r="R59" s="11">
        <v>3.4841108557110205</v>
      </c>
      <c r="S59" s="345">
        <f t="shared" si="28"/>
        <v>1.171078091701268</v>
      </c>
      <c r="T59" s="345">
        <v>1.9572611779767588</v>
      </c>
      <c r="U59" s="345">
        <f t="shared" si="29"/>
        <v>3.128339269678027</v>
      </c>
      <c r="V59" s="346">
        <f t="shared" si="30"/>
        <v>4.1721751292077558E-2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5.2542467310729758E-4</v>
      </c>
      <c r="C60" s="11">
        <v>7.3101180052845167E-3</v>
      </c>
      <c r="D60" s="11">
        <f t="shared" si="25"/>
        <v>6.7846933321772194E-3</v>
      </c>
      <c r="E60" s="11">
        <v>3.1812570735367989E-3</v>
      </c>
      <c r="F60" s="11">
        <f t="shared" si="26"/>
        <v>9.9659504057140191E-3</v>
      </c>
      <c r="G60" s="200">
        <f t="shared" si="27"/>
        <v>0.13910822864870664</v>
      </c>
      <c r="I60" s="11" t="str">
        <f t="shared" si="38"/>
        <v>Elementary occupations</v>
      </c>
      <c r="J60" s="11">
        <v>3.4913505253826402</v>
      </c>
      <c r="K60" s="11">
        <v>5.6116036346817308</v>
      </c>
      <c r="L60" s="11">
        <v>2.1202531092990906</v>
      </c>
      <c r="M60" s="11">
        <v>2.848332371655331</v>
      </c>
      <c r="N60" s="11">
        <v>4.9685854809544221</v>
      </c>
      <c r="P60" s="10" t="str">
        <f>name!D28</f>
        <v>91 Elementary trades and related occupations</v>
      </c>
      <c r="Q60" s="11">
        <v>2.333979719269585</v>
      </c>
      <c r="R60" s="11">
        <v>9.7926490290171717</v>
      </c>
      <c r="S60" s="345">
        <f t="shared" si="28"/>
        <v>7.4586693097475862</v>
      </c>
      <c r="T60" s="345">
        <v>5.2749137466394025</v>
      </c>
      <c r="U60" s="345">
        <f t="shared" si="29"/>
        <v>12.733583056386989</v>
      </c>
      <c r="V60" s="346">
        <f t="shared" si="30"/>
        <v>8.1969358561833516E-2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4.4494501456056941E-2</v>
      </c>
      <c r="C61" s="11">
        <v>6.6619875982208934E-2</v>
      </c>
      <c r="D61" s="11">
        <f t="shared" ref="D61" si="41">C61-B61</f>
        <v>2.2125374526151993E-2</v>
      </c>
      <c r="E61" s="11">
        <v>3.2585985472104215E-2</v>
      </c>
      <c r="F61" s="11">
        <f t="shared" ref="F61" si="42">SUM(D61:E61)</f>
        <v>5.4711359998256208E-2</v>
      </c>
      <c r="G61" s="200">
        <f t="shared" ref="G61" si="43">IF(B61&gt;0,(1+(E61/B61))^(1/($C$6-$B$6))-1,0)</f>
        <v>3.7311534156762027E-2</v>
      </c>
      <c r="P61" s="10" t="str">
        <f>name!D29</f>
        <v>92 Elementary administration and service occupations</v>
      </c>
      <c r="Q61" s="11">
        <v>41.940125711157393</v>
      </c>
      <c r="R61" s="11">
        <v>32.409023179105731</v>
      </c>
      <c r="S61" s="345">
        <f t="shared" ref="S61" si="44">R61-Q61</f>
        <v>-9.531102532051662</v>
      </c>
      <c r="T61" s="345">
        <v>20.709833677310421</v>
      </c>
      <c r="U61" s="345">
        <f t="shared" ref="U61" si="45">SUM(S61:T61)</f>
        <v>11.178731145258759</v>
      </c>
      <c r="V61" s="346">
        <f t="shared" ref="V61" si="46">IF(Q61&gt;0,(1+(T61/Q61))^(1/($C$6-$B$6))-1,0)</f>
        <v>2.7115786812295317E-2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10.697047991540533</v>
      </c>
      <c r="C62" s="11">
        <f t="shared" ref="C62:F62" si="47">SUM(C36:C61)</f>
        <v>17.709419921199803</v>
      </c>
      <c r="D62" s="11">
        <f t="shared" si="47"/>
        <v>7.0123719296592739</v>
      </c>
      <c r="E62" s="11">
        <f t="shared" si="47"/>
        <v>7.1517227296907606</v>
      </c>
      <c r="F62" s="11">
        <f t="shared" si="47"/>
        <v>14.164094659350036</v>
      </c>
      <c r="G62" s="200">
        <f t="shared" si="27"/>
        <v>3.4720272006648845E-2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389.14581333717814</v>
      </c>
      <c r="R62" s="11">
        <f>SUM(R36:R61)</f>
        <v>421.67708562544351</v>
      </c>
      <c r="S62" s="345">
        <f>R62-Q62</f>
        <v>32.53127228826537</v>
      </c>
      <c r="T62" s="11">
        <f>SUM(T36:T61)</f>
        <v>232.1116267303357</v>
      </c>
      <c r="U62" s="345">
        <f>SUM(S62:T62)</f>
        <v>264.64289901860104</v>
      </c>
      <c r="V62" s="346">
        <f t="shared" si="30"/>
        <v>3.1677476967469254E-2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6.8645720038209781</v>
      </c>
      <c r="K63" s="11">
        <f t="array" ref="K63:K71">MMULT(aggregation!$B$13:$AA$21,C152:C177)</f>
        <v>7.5444915003848863</v>
      </c>
      <c r="L63" s="11">
        <f t="array" ref="L63:L71">MMULT(aggregation!$B$13:$AA$21,D152:D177)</f>
        <v>0.67991949656390727</v>
      </c>
      <c r="M63" s="11">
        <f t="array" ref="M63:M71">MMULT(aggregation!$B$13:$AA$21,E152:E177)</f>
        <v>3.7828175587322601</v>
      </c>
      <c r="N63" s="11">
        <f t="array" ref="N63:N71">MMULT(aggregation!$B$13:$AA$21,F152:F177)</f>
        <v>4.4627370552961674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8.7025111243344373</v>
      </c>
      <c r="K64" s="11">
        <v>10.037056562426294</v>
      </c>
      <c r="L64" s="11">
        <v>1.3345454380918571</v>
      </c>
      <c r="M64" s="11">
        <v>3.9584448012383895</v>
      </c>
      <c r="N64" s="11">
        <v>5.2929902393302477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6.6840312194821605</v>
      </c>
      <c r="C65" s="11">
        <v>9.8032065999427793</v>
      </c>
      <c r="D65" s="11">
        <f>C65-B65</f>
        <v>3.1191753804606188</v>
      </c>
      <c r="E65" s="11">
        <v>4.4883641993052201</v>
      </c>
      <c r="F65" s="11">
        <f>SUM(D65:E65)</f>
        <v>7.6075395797658389</v>
      </c>
      <c r="G65" s="200">
        <f>IF(B65&gt;0,(1+(E65/B65))^(1/($C$6-$B$6))-1,0)</f>
        <v>3.4841543896988902E-2</v>
      </c>
      <c r="I65" s="11" t="str">
        <f>I54</f>
        <v>Associate professional occupations</v>
      </c>
      <c r="J65" s="11">
        <v>7.1168388833786462</v>
      </c>
      <c r="K65" s="11">
        <v>7.8774055421862057</v>
      </c>
      <c r="L65" s="11">
        <v>0.76056665880755914</v>
      </c>
      <c r="M65" s="11">
        <v>3.3812949654816196</v>
      </c>
      <c r="N65" s="11">
        <v>4.141861624289179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2.4876959049758187</v>
      </c>
      <c r="C66" s="11">
        <v>4.4415103135322198</v>
      </c>
      <c r="D66" s="11">
        <f t="shared" ref="D66:D89" si="50">C66-B66</f>
        <v>1.9538144085564011</v>
      </c>
      <c r="E66" s="11">
        <v>2.1522854271926386</v>
      </c>
      <c r="F66" s="11">
        <f t="shared" ref="F66:F89" si="51">SUM(D66:E66)</f>
        <v>4.1060998357490401</v>
      </c>
      <c r="G66" s="200">
        <f t="shared" ref="G66:G89" si="52">IF(B66&gt;0,(1+(E66/B66))^(1/($C$6-$B$6))-1,0)</f>
        <v>4.2432467641152938E-2</v>
      </c>
      <c r="I66" s="11" t="str">
        <f>I55</f>
        <v>Administrative and secretarial occupations</v>
      </c>
      <c r="J66" s="11">
        <v>5.6502537717750778</v>
      </c>
      <c r="K66" s="11">
        <v>6.478978875593576</v>
      </c>
      <c r="L66" s="11">
        <v>0.82872510381849795</v>
      </c>
      <c r="M66" s="11">
        <v>3.3873164576627657</v>
      </c>
      <c r="N66" s="11">
        <v>4.2160415614812639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8.6656452403190904</v>
      </c>
      <c r="C67" s="11">
        <v>17.277229472551241</v>
      </c>
      <c r="D67" s="11">
        <f t="shared" si="50"/>
        <v>8.6115842322321505</v>
      </c>
      <c r="E67" s="11">
        <v>5.7156980338950847</v>
      </c>
      <c r="F67" s="11">
        <f t="shared" si="51"/>
        <v>14.327282266127234</v>
      </c>
      <c r="G67" s="200">
        <f t="shared" si="52"/>
        <v>3.4347739842650604E-2</v>
      </c>
      <c r="I67" s="11" t="str">
        <f t="shared" ref="I67:I71" si="53">I56</f>
        <v>Skilled trades occupations</v>
      </c>
      <c r="J67" s="11">
        <v>4.1064404894586897</v>
      </c>
      <c r="K67" s="11">
        <v>5.4801408041797552</v>
      </c>
      <c r="L67" s="11">
        <v>1.373700314721066</v>
      </c>
      <c r="M67" s="11">
        <v>2.4771307328618684</v>
      </c>
      <c r="N67" s="11">
        <v>3.8508310475829344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5.3381908567642125</v>
      </c>
      <c r="C68" s="11">
        <v>8.527329324889017</v>
      </c>
      <c r="D68" s="11">
        <f t="shared" si="50"/>
        <v>3.1891384681248045</v>
      </c>
      <c r="E68" s="11">
        <v>3.7726915411340944</v>
      </c>
      <c r="F68" s="11">
        <f t="shared" si="51"/>
        <v>6.9618300092588985</v>
      </c>
      <c r="G68" s="200">
        <f t="shared" si="52"/>
        <v>3.628152667472051E-2</v>
      </c>
      <c r="I68" s="11" t="str">
        <f t="shared" si="53"/>
        <v>Caring, leisure and other service occupations</v>
      </c>
      <c r="J68" s="11">
        <v>5.290009385879201</v>
      </c>
      <c r="K68" s="11">
        <v>6.5745602828216319</v>
      </c>
      <c r="L68" s="11">
        <v>1.2845508969424309</v>
      </c>
      <c r="M68" s="11">
        <v>3.4379437160030148</v>
      </c>
      <c r="N68" s="11">
        <v>4.7224946129454457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16.579756608317517</v>
      </c>
      <c r="C69" s="11">
        <v>21.960613462301417</v>
      </c>
      <c r="D69" s="11">
        <f t="shared" ref="D69" si="54">C69-B69</f>
        <v>5.3808568539839001</v>
      </c>
      <c r="E69" s="11">
        <v>10.194976801642042</v>
      </c>
      <c r="F69" s="11">
        <f t="shared" ref="F69" si="55">SUM(D69:E69)</f>
        <v>15.575833655625942</v>
      </c>
      <c r="G69" s="200">
        <f t="shared" si="52"/>
        <v>3.2467683396703029E-2</v>
      </c>
      <c r="I69" s="11" t="str">
        <f t="shared" si="53"/>
        <v>Sales and customer service occupations</v>
      </c>
      <c r="J69" s="11">
        <v>2.4898327218252279</v>
      </c>
      <c r="K69" s="11">
        <v>3.0446354737263666</v>
      </c>
      <c r="L69" s="11">
        <v>0.55480275190113848</v>
      </c>
      <c r="M69" s="11">
        <v>1.2791977319517263</v>
      </c>
      <c r="N69" s="11">
        <v>1.8340004838528647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9.5831783517465698</v>
      </c>
      <c r="C70" s="11">
        <v>15.487975384723201</v>
      </c>
      <c r="D70" s="11">
        <f t="shared" si="50"/>
        <v>5.9047970329766315</v>
      </c>
      <c r="E70" s="11">
        <v>6.523050980555916</v>
      </c>
      <c r="F70" s="11">
        <f t="shared" si="51"/>
        <v>12.427848013532547</v>
      </c>
      <c r="G70" s="200">
        <f t="shared" si="52"/>
        <v>3.5219126137653323E-2</v>
      </c>
      <c r="I70" s="11" t="str">
        <f t="shared" si="53"/>
        <v>Process, plant and machine operatives</v>
      </c>
      <c r="J70" s="11">
        <v>1.748842033261214</v>
      </c>
      <c r="K70" s="11">
        <v>2.6385597236752725</v>
      </c>
      <c r="L70" s="11">
        <v>0.88971769041405868</v>
      </c>
      <c r="M70" s="11">
        <v>1.3217834694453707</v>
      </c>
      <c r="N70" s="11">
        <v>2.2115011598594299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1.5880464992198651</v>
      </c>
      <c r="C71" s="11">
        <v>2.4310736252140126</v>
      </c>
      <c r="D71" s="11">
        <f t="shared" si="50"/>
        <v>0.84302712599414753</v>
      </c>
      <c r="E71" s="11">
        <v>0.90520026688310673</v>
      </c>
      <c r="F71" s="11">
        <f t="shared" si="51"/>
        <v>1.7482273928772543</v>
      </c>
      <c r="G71" s="200">
        <f t="shared" si="52"/>
        <v>3.0528807617375753E-2</v>
      </c>
      <c r="I71" s="11" t="str">
        <f t="shared" si="53"/>
        <v>Elementary occupations</v>
      </c>
      <c r="J71" s="11">
        <v>3.3533412960984328</v>
      </c>
      <c r="K71" s="11">
        <v>5.4618379729892572</v>
      </c>
      <c r="L71" s="11">
        <v>2.108496676890824</v>
      </c>
      <c r="M71" s="11">
        <v>2.6450935758582341</v>
      </c>
      <c r="N71" s="11">
        <v>4.7535902527490581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1.2818942307732553</v>
      </c>
      <c r="C72" s="11">
        <v>4.2095227485617999</v>
      </c>
      <c r="D72" s="11">
        <f t="shared" si="50"/>
        <v>2.9276285177885448</v>
      </c>
      <c r="E72" s="11">
        <v>1.7770222712907058</v>
      </c>
      <c r="F72" s="11">
        <f t="shared" si="51"/>
        <v>4.7046507890792508</v>
      </c>
      <c r="G72" s="200">
        <f t="shared" si="52"/>
        <v>5.9695349989457691E-2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0.49432036243442057</v>
      </c>
      <c r="C73" s="11">
        <v>0.77246714491710466</v>
      </c>
      <c r="D73" s="11">
        <f t="shared" si="50"/>
        <v>0.2781467824826841</v>
      </c>
      <c r="E73" s="11">
        <v>0.20975221557153689</v>
      </c>
      <c r="F73" s="11">
        <f t="shared" si="51"/>
        <v>0.48789899805422099</v>
      </c>
      <c r="G73" s="200">
        <f t="shared" si="52"/>
        <v>2.3860044561490268E-2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3.1469088563549827</v>
      </c>
      <c r="C74" s="11">
        <v>4.4776135474630818</v>
      </c>
      <c r="D74" s="11">
        <f t="shared" ref="D74:D75" si="56">C74-B74</f>
        <v>1.3307046911080991</v>
      </c>
      <c r="E74" s="11">
        <v>1.9271823183817391</v>
      </c>
      <c r="F74" s="11">
        <f t="shared" ref="F74:F75" si="57">SUM(D74:E74)</f>
        <v>3.2578870094898384</v>
      </c>
      <c r="G74" s="200">
        <f t="shared" si="52"/>
        <v>3.2361040815239939E-2</v>
      </c>
      <c r="I74" s="11" t="str">
        <f>I63</f>
        <v>Managers, directors and senior officials</v>
      </c>
      <c r="J74" s="11">
        <f t="array" ref="J74:J82">MMULT(aggregation!$B$13:$AA$21,B181:B206)</f>
        <v>15.869219487536983</v>
      </c>
      <c r="K74" s="11">
        <f t="array" ref="K74:K82">MMULT(aggregation!$B$13:$AA$21,C181:C206)</f>
        <v>16.966852809061489</v>
      </c>
      <c r="L74" s="11">
        <f t="array" ref="L74:L82">MMULT(aggregation!$B$13:$AA$21,D181:D206)</f>
        <v>1.0976333215245058</v>
      </c>
      <c r="M74" s="11">
        <f t="array" ref="M74:M82">MMULT(aggregation!$B$13:$AA$21,E181:E206)</f>
        <v>7.3462215336280856</v>
      </c>
      <c r="N74" s="11">
        <f t="array" ref="N74:N82">MMULT(aggregation!$B$13:$AA$21,F181:F206)</f>
        <v>8.4438548551525905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5.72083971315159</v>
      </c>
      <c r="C75" s="11">
        <v>9.6689298102235774</v>
      </c>
      <c r="D75" s="11">
        <f t="shared" si="56"/>
        <v>3.9480900970719874</v>
      </c>
      <c r="E75" s="11">
        <v>3.9704433921947633</v>
      </c>
      <c r="F75" s="11">
        <f t="shared" si="57"/>
        <v>7.9185334892667507</v>
      </c>
      <c r="G75" s="200">
        <f t="shared" si="52"/>
        <v>3.5765481491845774E-2</v>
      </c>
      <c r="I75" s="11" t="str">
        <f>I64</f>
        <v>Professional occupations</v>
      </c>
      <c r="J75" s="11">
        <v>18.13773585996146</v>
      </c>
      <c r="K75" s="11">
        <v>22.885508026590482</v>
      </c>
      <c r="L75" s="11">
        <v>4.7477721666290247</v>
      </c>
      <c r="M75" s="11">
        <v>8.4682310018747771</v>
      </c>
      <c r="N75" s="11">
        <v>13.216003168503802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3.7689408465010477</v>
      </c>
      <c r="C76" s="11">
        <v>7.3860748247582277</v>
      </c>
      <c r="D76" s="11">
        <f t="shared" si="50"/>
        <v>3.6171339782571801</v>
      </c>
      <c r="E76" s="11">
        <v>3.1636280712958866</v>
      </c>
      <c r="F76" s="11">
        <f t="shared" si="51"/>
        <v>6.7807620495530667</v>
      </c>
      <c r="G76" s="200">
        <f t="shared" si="52"/>
        <v>4.1465748719474727E-2</v>
      </c>
      <c r="I76" s="11" t="str">
        <f>I65</f>
        <v>Associate professional occupations</v>
      </c>
      <c r="J76" s="11">
        <v>18.689508125039026</v>
      </c>
      <c r="K76" s="11">
        <v>20.866687727953703</v>
      </c>
      <c r="L76" s="11">
        <v>2.1771796029146779</v>
      </c>
      <c r="M76" s="11">
        <v>9.0944149737611575</v>
      </c>
      <c r="N76" s="11">
        <v>11.271594576675836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0.71186504877409995</v>
      </c>
      <c r="C77" s="11">
        <v>1.2201688505352881</v>
      </c>
      <c r="D77" s="11">
        <f t="shared" si="50"/>
        <v>0.50830380176118817</v>
      </c>
      <c r="E77" s="11">
        <v>0.60833179828723383</v>
      </c>
      <c r="F77" s="11">
        <f t="shared" si="51"/>
        <v>1.1166356000484221</v>
      </c>
      <c r="G77" s="200">
        <f t="shared" si="52"/>
        <v>4.2036027831697131E-2</v>
      </c>
      <c r="I77" s="11" t="str">
        <f>I66</f>
        <v>Administrative and secretarial occupations</v>
      </c>
      <c r="J77" s="11">
        <v>16.695716854702123</v>
      </c>
      <c r="K77" s="11">
        <v>15.493236721950506</v>
      </c>
      <c r="L77" s="11">
        <v>-1.2024801327516168</v>
      </c>
      <c r="M77" s="11">
        <v>8.7140084651458665</v>
      </c>
      <c r="N77" s="11">
        <v>7.5115283323942492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8.5170265158630798E-2</v>
      </c>
      <c r="C78" s="11">
        <v>0.14554634644021899</v>
      </c>
      <c r="D78" s="11">
        <f t="shared" si="50"/>
        <v>6.0376081281588195E-2</v>
      </c>
      <c r="E78" s="11">
        <v>6.6534939690700429E-2</v>
      </c>
      <c r="F78" s="11">
        <f t="shared" si="51"/>
        <v>0.12691102097228862</v>
      </c>
      <c r="G78" s="200">
        <f t="shared" si="52"/>
        <v>3.9235958872567256E-2</v>
      </c>
      <c r="I78" s="11" t="str">
        <f t="shared" ref="I78:I82" si="58">I67</f>
        <v>Skilled trades occupations</v>
      </c>
      <c r="J78" s="11">
        <v>20.451200928658753</v>
      </c>
      <c r="K78" s="11">
        <v>21.532206777617017</v>
      </c>
      <c r="L78" s="11">
        <v>1.0810058489582617</v>
      </c>
      <c r="M78" s="11">
        <v>8.2286490115464819</v>
      </c>
      <c r="N78" s="11">
        <v>9.3096548605047431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0.4129116284725376</v>
      </c>
      <c r="C79" s="11">
        <v>0.89394423460912054</v>
      </c>
      <c r="D79" s="11">
        <f t="shared" si="50"/>
        <v>0.48103260613658294</v>
      </c>
      <c r="E79" s="11">
        <v>0.33554711228498951</v>
      </c>
      <c r="F79" s="11">
        <f t="shared" si="51"/>
        <v>0.8165797184215724</v>
      </c>
      <c r="G79" s="200">
        <f t="shared" si="52"/>
        <v>4.0448807381385121E-2</v>
      </c>
      <c r="I79" s="11" t="str">
        <f t="shared" si="58"/>
        <v>Caring, leisure and other service occupations</v>
      </c>
      <c r="J79" s="11">
        <v>24.614758280340979</v>
      </c>
      <c r="K79" s="11">
        <v>29.703293027448762</v>
      </c>
      <c r="L79" s="11">
        <v>5.0885347471077829</v>
      </c>
      <c r="M79" s="11">
        <v>15.897088067706644</v>
      </c>
      <c r="N79" s="11">
        <v>20.985622814814423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0.17734410842310605</v>
      </c>
      <c r="C80" s="11">
        <v>0.2650295284974854</v>
      </c>
      <c r="D80" s="11">
        <f t="shared" ref="D80" si="59">C80-B80</f>
        <v>8.768542007437935E-2</v>
      </c>
      <c r="E80" s="11">
        <v>0.1204274964967624</v>
      </c>
      <c r="F80" s="11">
        <f t="shared" ref="F80" si="60">SUM(D80:E80)</f>
        <v>0.20811291657114175</v>
      </c>
      <c r="G80" s="200">
        <f t="shared" si="52"/>
        <v>3.5152736202244794E-2</v>
      </c>
      <c r="I80" s="11" t="str">
        <f t="shared" si="58"/>
        <v>Sales and customer service occupations</v>
      </c>
      <c r="J80" s="11">
        <v>15.126870196972906</v>
      </c>
      <c r="K80" s="11">
        <v>17.475647694128941</v>
      </c>
      <c r="L80" s="11">
        <v>2.3487774971560369</v>
      </c>
      <c r="M80" s="11">
        <v>7.6226624753695544</v>
      </c>
      <c r="N80" s="11">
        <v>9.9714399725255909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0.46792313518993045</v>
      </c>
      <c r="C81" s="11">
        <v>1.045981342559192</v>
      </c>
      <c r="D81" s="11">
        <f t="shared" si="50"/>
        <v>0.5780582073692615</v>
      </c>
      <c r="E81" s="11">
        <v>0.44004384845138039</v>
      </c>
      <c r="F81" s="11">
        <f t="shared" si="51"/>
        <v>1.0181020558206419</v>
      </c>
      <c r="G81" s="200">
        <f t="shared" si="52"/>
        <v>4.5184681310248997E-2</v>
      </c>
      <c r="I81" s="11" t="str">
        <f t="shared" si="58"/>
        <v>Process, plant and machine operatives</v>
      </c>
      <c r="J81" s="11">
        <v>9.0339753268641445</v>
      </c>
      <c r="K81" s="11">
        <v>12.565567865376671</v>
      </c>
      <c r="L81" s="11">
        <v>3.5315925385125269</v>
      </c>
      <c r="M81" s="11">
        <v>4.9856294459019637</v>
      </c>
      <c r="N81" s="11">
        <v>8.5172219844144905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2.0391807988751176</v>
      </c>
      <c r="C82" s="11">
        <v>4.4550060430359766</v>
      </c>
      <c r="D82" s="11">
        <f t="shared" si="50"/>
        <v>2.415825244160859</v>
      </c>
      <c r="E82" s="11">
        <v>2.0046062219798602</v>
      </c>
      <c r="F82" s="11">
        <f t="shared" si="51"/>
        <v>4.4204314661407196</v>
      </c>
      <c r="G82" s="200">
        <f t="shared" si="52"/>
        <v>4.6699867983082566E-2</v>
      </c>
      <c r="I82" s="11" t="str">
        <f t="shared" si="58"/>
        <v>Elementary occupations</v>
      </c>
      <c r="J82" s="11">
        <v>15.091445098584988</v>
      </c>
      <c r="K82" s="11">
        <v>16.420761162176731</v>
      </c>
      <c r="L82" s="11">
        <v>1.3293160635917429</v>
      </c>
      <c r="M82" s="11">
        <v>8.0627866696283661</v>
      </c>
      <c r="N82" s="11">
        <v>9.3921027332201099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0.33580845872951892</v>
      </c>
      <c r="C83" s="11">
        <v>0.53611498261278212</v>
      </c>
      <c r="D83" s="11">
        <f t="shared" ref="D83:D84" si="61">C83-B83</f>
        <v>0.2003065238832632</v>
      </c>
      <c r="E83" s="11">
        <v>0.23676805183438468</v>
      </c>
      <c r="F83" s="11">
        <f t="shared" ref="F83:F84" si="62">SUM(D83:E83)</f>
        <v>0.43707457571764785</v>
      </c>
      <c r="G83" s="200">
        <f t="shared" si="52"/>
        <v>3.621400981690992E-2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3.1614177827722016E-2</v>
      </c>
      <c r="C84" s="11">
        <v>4.4478048072093289E-2</v>
      </c>
      <c r="D84" s="11">
        <f t="shared" si="61"/>
        <v>1.2863870244371273E-2</v>
      </c>
      <c r="E84" s="11">
        <v>1.9534371817826385E-2</v>
      </c>
      <c r="F84" s="11">
        <f t="shared" si="62"/>
        <v>3.2398242062197657E-2</v>
      </c>
      <c r="G84" s="200">
        <f t="shared" si="52"/>
        <v>3.2595184633391394E-2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1.4728564044880399</v>
      </c>
      <c r="C85" s="11">
        <v>2.8696988912906618</v>
      </c>
      <c r="D85" s="11">
        <f t="shared" si="50"/>
        <v>1.3968424868026219</v>
      </c>
      <c r="E85" s="11">
        <v>1.0806756687209664</v>
      </c>
      <c r="F85" s="11">
        <f t="shared" si="51"/>
        <v>2.4775181555235886</v>
      </c>
      <c r="G85" s="200">
        <f t="shared" si="52"/>
        <v>3.7366121547371511E-2</v>
      </c>
      <c r="I85" s="11" t="str">
        <f>I74</f>
        <v>Managers, directors and senior officials</v>
      </c>
      <c r="J85" s="11">
        <f t="array" ref="J85:J93">MMULT(aggregation!$B$13:$AA$21,B210:B235)</f>
        <v>14.981626055160067</v>
      </c>
      <c r="K85" s="11">
        <f t="array" ref="K85:K93">MMULT(aggregation!$B$13:$AA$21,C210:C235)</f>
        <v>11.368309015334916</v>
      </c>
      <c r="L85" s="11">
        <f t="array" ref="L85:L93">MMULT(aggregation!$B$13:$AA$21,D210:D235)</f>
        <v>-3.6133170398251524</v>
      </c>
      <c r="M85" s="11">
        <f t="array" ref="M85:M93">MMULT(aggregation!$B$13:$AA$21,E210:E235)</f>
        <v>6.2946517714256798</v>
      </c>
      <c r="N85" s="11">
        <f t="array" ref="N85:N93">MMULT(aggregation!$B$13:$AA$21,F210:F235)</f>
        <v>2.6813347316005274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0.46696775493848786</v>
      </c>
      <c r="C86" s="11">
        <v>0.95760241673295621</v>
      </c>
      <c r="D86" s="11">
        <f t="shared" si="50"/>
        <v>0.49063466179446835</v>
      </c>
      <c r="E86" s="11">
        <v>0.36227321314859001</v>
      </c>
      <c r="F86" s="11">
        <f t="shared" si="51"/>
        <v>0.85290787494305831</v>
      </c>
      <c r="G86" s="200">
        <f t="shared" si="52"/>
        <v>3.9025621799814614E-2</v>
      </c>
      <c r="I86" s="11" t="str">
        <f>I75</f>
        <v>Professional occupations</v>
      </c>
      <c r="J86" s="11">
        <v>14.521070866656984</v>
      </c>
      <c r="K86" s="11">
        <v>13.323854508437174</v>
      </c>
      <c r="L86" s="11">
        <v>-1.1972163582198105</v>
      </c>
      <c r="M86" s="11">
        <v>5.6928770191234612</v>
      </c>
      <c r="N86" s="11">
        <v>4.4956606609036509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0.24052946100448819</v>
      </c>
      <c r="C87" s="11">
        <v>0.71610200993323136</v>
      </c>
      <c r="D87" s="11">
        <f t="shared" ref="D87:D88" si="63">C87-B87</f>
        <v>0.47557254892874318</v>
      </c>
      <c r="E87" s="11">
        <v>0.24789723415929948</v>
      </c>
      <c r="F87" s="11">
        <f t="shared" ref="F87:F88" si="64">SUM(D87:E87)</f>
        <v>0.72346978308804266</v>
      </c>
      <c r="G87" s="200">
        <f t="shared" si="52"/>
        <v>4.83558934199535E-2</v>
      </c>
      <c r="I87" s="11" t="str">
        <f>I76</f>
        <v>Associate professional occupations</v>
      </c>
      <c r="J87" s="11">
        <v>16.592893274657108</v>
      </c>
      <c r="K87" s="11">
        <v>14.002193234973458</v>
      </c>
      <c r="L87" s="11">
        <v>-2.5907000396836533</v>
      </c>
      <c r="M87" s="11">
        <v>6.4360273124868108</v>
      </c>
      <c r="N87" s="11">
        <v>3.8453272728031576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0.42566068485558439</v>
      </c>
      <c r="C88" s="11">
        <v>0.81467837168445456</v>
      </c>
      <c r="D88" s="11">
        <f t="shared" si="63"/>
        <v>0.38901768682887017</v>
      </c>
      <c r="E88" s="11">
        <v>0.41150562824915415</v>
      </c>
      <c r="F88" s="11">
        <f t="shared" si="64"/>
        <v>0.80052331507802432</v>
      </c>
      <c r="G88" s="200">
        <f t="shared" si="52"/>
        <v>4.6124115478469063E-2</v>
      </c>
      <c r="I88" s="11" t="str">
        <f>I77</f>
        <v>Administrative and secretarial occupations</v>
      </c>
      <c r="J88" s="11">
        <v>20.157111743858543</v>
      </c>
      <c r="K88" s="11">
        <v>11.675792800881535</v>
      </c>
      <c r="L88" s="11">
        <v>-8.4813189429770084</v>
      </c>
      <c r="M88" s="11">
        <v>7.3661023200284124</v>
      </c>
      <c r="N88" s="11">
        <v>-1.115216622948596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0.12056966639216821</v>
      </c>
      <c r="C89" s="11">
        <v>0.47361133179991854</v>
      </c>
      <c r="D89" s="11">
        <f t="shared" si="50"/>
        <v>0.35304166540775034</v>
      </c>
      <c r="E89" s="11">
        <v>0.19204670573291488</v>
      </c>
      <c r="F89" s="11">
        <f t="shared" si="51"/>
        <v>0.54508837114066522</v>
      </c>
      <c r="G89" s="200">
        <f t="shared" si="52"/>
        <v>6.5577178530267233E-2</v>
      </c>
      <c r="I89" s="11" t="str">
        <f t="shared" ref="I89:I93" si="65">I78</f>
        <v>Skilled trades occupations</v>
      </c>
      <c r="J89" s="11">
        <v>20.303117012073479</v>
      </c>
      <c r="K89" s="11">
        <v>17.486233679903826</v>
      </c>
      <c r="L89" s="11">
        <v>-2.8168833321696529</v>
      </c>
      <c r="M89" s="11">
        <v>7.9762294495880912</v>
      </c>
      <c r="N89" s="11">
        <v>5.1593461174184387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1.4945958229937901</v>
      </c>
      <c r="C90" s="11">
        <v>2.6999525450346415</v>
      </c>
      <c r="D90" s="11">
        <f t="shared" ref="D90" si="66">C90-B90</f>
        <v>1.2053567220408514</v>
      </c>
      <c r="E90" s="11">
        <v>1.2374502471708029</v>
      </c>
      <c r="F90" s="11">
        <f t="shared" ref="F90" si="67">SUM(D90:E90)</f>
        <v>2.4428069692116541</v>
      </c>
      <c r="G90" s="200">
        <f t="shared" ref="G90:G91" si="68">IF(B90&gt;0,(1+(E90/B90))^(1/($C$6-$B$6))-1,0)</f>
        <v>4.1032489593697985E-2</v>
      </c>
      <c r="I90" s="11" t="str">
        <f t="shared" si="65"/>
        <v>Caring, leisure and other service occupations</v>
      </c>
      <c r="J90" s="11">
        <v>20.207939378536622</v>
      </c>
      <c r="K90" s="11">
        <v>17.242657607037419</v>
      </c>
      <c r="L90" s="11">
        <v>-2.9652817714992046</v>
      </c>
      <c r="M90" s="11">
        <v>9.3590655548882609</v>
      </c>
      <c r="N90" s="11">
        <v>6.3937837833890558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73.822446106163767</v>
      </c>
      <c r="C91" s="11">
        <f t="shared" ref="C91:F91" si="69">SUM(C65:C90)</f>
        <v>123.58146120191569</v>
      </c>
      <c r="D91" s="11">
        <f t="shared" si="69"/>
        <v>49.759015095751948</v>
      </c>
      <c r="E91" s="11">
        <f t="shared" si="69"/>
        <v>52.163938057367595</v>
      </c>
      <c r="F91" s="11">
        <f t="shared" si="69"/>
        <v>101.92295315311955</v>
      </c>
      <c r="G91" s="200">
        <f t="shared" si="68"/>
        <v>3.6276569359861233E-2</v>
      </c>
      <c r="I91" s="11" t="str">
        <f t="shared" si="65"/>
        <v>Sales and customer service occupations</v>
      </c>
      <c r="J91" s="11">
        <v>16.147085362603949</v>
      </c>
      <c r="K91" s="11">
        <v>14.111010724347661</v>
      </c>
      <c r="L91" s="11">
        <v>-2.0360746382562884</v>
      </c>
      <c r="M91" s="11">
        <v>7.1652892689496763</v>
      </c>
      <c r="N91" s="11">
        <v>5.1292146306933883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15.763591452191843</v>
      </c>
      <c r="K92" s="11">
        <v>16.325726829955663</v>
      </c>
      <c r="L92" s="11">
        <v>0.56213537776382161</v>
      </c>
      <c r="M92" s="11">
        <v>8.0223965131794586</v>
      </c>
      <c r="N92" s="11">
        <v>8.5845318909432784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26.542127406880081</v>
      </c>
      <c r="K93" s="11">
        <v>24.447817073957111</v>
      </c>
      <c r="L93" s="11">
        <v>-2.0943103329229684</v>
      </c>
      <c r="M93" s="11">
        <v>12.337431836207751</v>
      </c>
      <c r="N93" s="11">
        <v>10.243121503284783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17.195491930373855</v>
      </c>
      <c r="C94" s="11">
        <v>18.999547950948578</v>
      </c>
      <c r="D94" s="11">
        <f>C94-B94</f>
        <v>1.8040560205747234</v>
      </c>
      <c r="E94" s="11">
        <v>9.8949021167495488</v>
      </c>
      <c r="F94" s="11">
        <f>SUM(D94:E94)</f>
        <v>11.698958137324272</v>
      </c>
      <c r="G94" s="200">
        <f>IF(B94&gt;0,(1+(E94/B94))^(1/($C$6-$B$6))-1,0)</f>
        <v>3.0765912179935073E-2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6.0217452984378763</v>
      </c>
      <c r="C95" s="11">
        <v>7.9762787807571014</v>
      </c>
      <c r="D95" s="11">
        <f t="shared" ref="D95:D118" si="72">C95-B95</f>
        <v>1.9545334823192251</v>
      </c>
      <c r="E95" s="11">
        <v>4.3169483541422364</v>
      </c>
      <c r="F95" s="11">
        <f t="shared" ref="F95:F118" si="73">SUM(D95:E95)</f>
        <v>6.2714818364614615</v>
      </c>
      <c r="G95" s="200">
        <f t="shared" ref="G95:G120" si="74">IF(B95&gt;0,(1+(E95/B95))^(1/($C$6-$B$6))-1,0)</f>
        <v>3.6691534874460752E-2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16.291353562509286</v>
      </c>
      <c r="C96" s="11">
        <v>22.37504780683442</v>
      </c>
      <c r="D96" s="11">
        <f t="shared" si="72"/>
        <v>6.0836942443251338</v>
      </c>
      <c r="E96" s="11">
        <v>7.9516980888485289</v>
      </c>
      <c r="F96" s="11">
        <f t="shared" si="73"/>
        <v>14.035392333173663</v>
      </c>
      <c r="G96" s="200">
        <f t="shared" si="74"/>
        <v>2.685394164949173E-2</v>
      </c>
      <c r="I96" s="11" t="str">
        <f>I85</f>
        <v>Managers, directors and senior officials</v>
      </c>
      <c r="J96" s="11">
        <f t="array" ref="J96:J104">MMULT(aggregation!$B$13:$AA$21,B239:B264)</f>
        <v>9.7876468519761879</v>
      </c>
      <c r="K96" s="11">
        <f t="array" ref="K96:K104">MMULT(aggregation!$B$13:$AA$21,C239:C264)</f>
        <v>6.8829995431819686</v>
      </c>
      <c r="L96" s="11">
        <f t="array" ref="L96:L104">MMULT(aggregation!$B$13:$AA$21,D239:D264)</f>
        <v>-2.9046473087942188</v>
      </c>
      <c r="M96" s="11">
        <f t="array" ref="M96:M104">MMULT(aggregation!$B$13:$AA$21,E239:E264)</f>
        <v>3.6739938115268074</v>
      </c>
      <c r="N96" s="11">
        <f t="array" ref="N96:N104">MMULT(aggregation!$B$13:$AA$21,F239:F264)</f>
        <v>0.76934650273258853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12.650687721190165</v>
      </c>
      <c r="C97" s="11">
        <v>14.396055941708161</v>
      </c>
      <c r="D97" s="11">
        <f t="shared" si="72"/>
        <v>1.7453682205179959</v>
      </c>
      <c r="E97" s="11">
        <v>7.5237291087353864</v>
      </c>
      <c r="F97" s="11">
        <f t="shared" si="73"/>
        <v>9.2690973292533823</v>
      </c>
      <c r="G97" s="200">
        <f t="shared" si="74"/>
        <v>3.1602668668424094E-2</v>
      </c>
      <c r="I97" s="11" t="str">
        <f>I86</f>
        <v>Professional occupations</v>
      </c>
      <c r="J97" s="11">
        <v>8.6335437164598119</v>
      </c>
      <c r="K97" s="11">
        <v>6.1734605407798879</v>
      </c>
      <c r="L97" s="11">
        <v>-2.460083175679924</v>
      </c>
      <c r="M97" s="11">
        <v>2.9313194843621497</v>
      </c>
      <c r="N97" s="11">
        <v>0.47123630868222577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11.019369344835706</v>
      </c>
      <c r="C98" s="11">
        <v>6.9376544355021377</v>
      </c>
      <c r="D98" s="11">
        <f t="shared" ref="D98" si="75">C98-B98</f>
        <v>-4.0817149093335683</v>
      </c>
      <c r="E98" s="11">
        <v>4.2554231910008919</v>
      </c>
      <c r="F98" s="11">
        <f t="shared" ref="F98" si="76">SUM(D98:E98)</f>
        <v>0.17370828166732366</v>
      </c>
      <c r="G98" s="200">
        <f t="shared" si="74"/>
        <v>2.2008651092870091E-2</v>
      </c>
      <c r="I98" s="11" t="str">
        <f>I87</f>
        <v>Associate professional occupations</v>
      </c>
      <c r="J98" s="11">
        <v>9.7396581160549385</v>
      </c>
      <c r="K98" s="11">
        <v>6.5370718067661482</v>
      </c>
      <c r="L98" s="11">
        <v>-3.2025863092887894</v>
      </c>
      <c r="M98" s="11">
        <v>3.0487962784389238</v>
      </c>
      <c r="N98" s="11">
        <v>-0.15379003084986553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19.027046948915114</v>
      </c>
      <c r="C99" s="11">
        <v>21.957360211750235</v>
      </c>
      <c r="D99" s="11">
        <f t="shared" si="72"/>
        <v>2.9303132628351207</v>
      </c>
      <c r="E99" s="11">
        <v>10.40953105257239</v>
      </c>
      <c r="F99" s="11">
        <f t="shared" si="73"/>
        <v>13.339844315407511</v>
      </c>
      <c r="G99" s="200">
        <f t="shared" si="74"/>
        <v>2.9519069804994524E-2</v>
      </c>
      <c r="I99" s="11" t="str">
        <f>I88</f>
        <v>Administrative and secretarial occupations</v>
      </c>
      <c r="J99" s="11">
        <v>11.487668697607782</v>
      </c>
      <c r="K99" s="11">
        <v>2.8532329644813847</v>
      </c>
      <c r="L99" s="11">
        <v>-8.6344357331263968</v>
      </c>
      <c r="M99" s="11">
        <v>2.6122250692477813</v>
      </c>
      <c r="N99" s="11">
        <v>-6.0222106638786164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3.7126684167819568</v>
      </c>
      <c r="C100" s="11">
        <v>4.1121452915217551</v>
      </c>
      <c r="D100" s="11">
        <f t="shared" si="72"/>
        <v>0.39947687473979832</v>
      </c>
      <c r="E100" s="11">
        <v>1.6797573040251859</v>
      </c>
      <c r="F100" s="11">
        <f t="shared" si="73"/>
        <v>2.0792341787649842</v>
      </c>
      <c r="G100" s="200">
        <f t="shared" si="74"/>
        <v>2.5195128544307721E-2</v>
      </c>
      <c r="I100" s="11" t="str">
        <f t="shared" ref="I100:I104" si="77">I89</f>
        <v>Skilled trades occupations</v>
      </c>
      <c r="J100" s="11">
        <v>11.960886806009572</v>
      </c>
      <c r="K100" s="11">
        <v>9.8496846757400895</v>
      </c>
      <c r="L100" s="11">
        <v>-2.1112021302694819</v>
      </c>
      <c r="M100" s="11">
        <v>4.4357773690741373</v>
      </c>
      <c r="N100" s="11">
        <v>2.3245752388046554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4.4243394226286492</v>
      </c>
      <c r="C101" s="11">
        <v>10.111656327855558</v>
      </c>
      <c r="D101" s="11">
        <f t="shared" si="72"/>
        <v>5.6873169052269086</v>
      </c>
      <c r="E101" s="11">
        <v>5.1662337199312844</v>
      </c>
      <c r="F101" s="11">
        <f t="shared" si="73"/>
        <v>10.853550625158192</v>
      </c>
      <c r="G101" s="200">
        <f t="shared" si="74"/>
        <v>5.29305864319638E-2</v>
      </c>
      <c r="I101" s="11" t="str">
        <f t="shared" si="77"/>
        <v>Caring, leisure and other service occupations</v>
      </c>
      <c r="J101" s="11">
        <v>5.696489024369221</v>
      </c>
      <c r="K101" s="11">
        <v>3.6516458670764851</v>
      </c>
      <c r="L101" s="11">
        <v>-2.0448431572927359</v>
      </c>
      <c r="M101" s="11">
        <v>1.7236945120007583</v>
      </c>
      <c r="N101" s="11">
        <v>-0.32114864529197784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2.6101969768443509</v>
      </c>
      <c r="C102" s="11">
        <v>3.6254378694411802</v>
      </c>
      <c r="D102" s="11">
        <f t="shared" si="72"/>
        <v>1.0152408925968293</v>
      </c>
      <c r="E102" s="11">
        <v>1.2541006808952129</v>
      </c>
      <c r="F102" s="11">
        <f t="shared" si="73"/>
        <v>2.2693415734920421</v>
      </c>
      <c r="G102" s="200">
        <f t="shared" si="74"/>
        <v>2.6502045903098459E-2</v>
      </c>
      <c r="I102" s="11" t="str">
        <f t="shared" si="77"/>
        <v>Sales and customer service occupations</v>
      </c>
      <c r="J102" s="11">
        <v>10.183626121081238</v>
      </c>
      <c r="K102" s="11">
        <v>4.7946407017090653</v>
      </c>
      <c r="L102" s="11">
        <v>-5.3889854193721716</v>
      </c>
      <c r="M102" s="11">
        <v>2.6972240877921543</v>
      </c>
      <c r="N102" s="11">
        <v>-2.6917613315800173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6.8282908121976567</v>
      </c>
      <c r="C103" s="11">
        <v>6.3833521603065115</v>
      </c>
      <c r="D103" s="11">
        <f t="shared" ref="D103:D104" si="78">C103-B103</f>
        <v>-0.44493865189114512</v>
      </c>
      <c r="E103" s="11">
        <v>2.9854722754140708</v>
      </c>
      <c r="F103" s="11">
        <f t="shared" ref="F103:F104" si="79">SUM(D103:E103)</f>
        <v>2.5405336235229257</v>
      </c>
      <c r="G103" s="200">
        <f t="shared" si="74"/>
        <v>2.4475485478592907E-2</v>
      </c>
      <c r="I103" s="11" t="str">
        <f t="shared" si="77"/>
        <v>Process, plant and machine operatives</v>
      </c>
      <c r="J103" s="11">
        <v>12.538676907339404</v>
      </c>
      <c r="K103" s="11">
        <v>8.2341511394615505</v>
      </c>
      <c r="L103" s="11">
        <v>-4.3045257678778546</v>
      </c>
      <c r="M103" s="11">
        <v>4.6686509301275079</v>
      </c>
      <c r="N103" s="11">
        <v>0.36412516224965352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13.265618374446072</v>
      </c>
      <c r="C104" s="11">
        <v>15.109885460513008</v>
      </c>
      <c r="D104" s="11">
        <f t="shared" si="78"/>
        <v>1.8442670860669352</v>
      </c>
      <c r="E104" s="11">
        <v>7.074326923282813</v>
      </c>
      <c r="F104" s="11">
        <f t="shared" si="79"/>
        <v>8.9185940093497482</v>
      </c>
      <c r="G104" s="200">
        <f t="shared" si="74"/>
        <v>2.8903912689825839E-2</v>
      </c>
      <c r="I104" s="11" t="str">
        <f t="shared" si="77"/>
        <v>Elementary occupations</v>
      </c>
      <c r="J104" s="11">
        <v>24.552905702682665</v>
      </c>
      <c r="K104" s="11">
        <v>18.371227372066887</v>
      </c>
      <c r="L104" s="11">
        <v>-6.181678330615779</v>
      </c>
      <c r="M104" s="11">
        <v>9.334629289534444</v>
      </c>
      <c r="N104" s="11">
        <v>3.1529509589186642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13.258741834740828</v>
      </c>
      <c r="C105" s="11">
        <v>18.259817793739249</v>
      </c>
      <c r="D105" s="11">
        <f t="shared" si="72"/>
        <v>5.0010759589984204</v>
      </c>
      <c r="E105" s="11">
        <v>8.9471534416883003</v>
      </c>
      <c r="F105" s="11">
        <f t="shared" si="73"/>
        <v>13.948229400686721</v>
      </c>
      <c r="G105" s="200">
        <f t="shared" si="74"/>
        <v>3.4977872616843042E-2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2.5852084515404927</v>
      </c>
      <c r="C106" s="11">
        <v>3.5977231276302626</v>
      </c>
      <c r="D106" s="11">
        <f t="shared" si="72"/>
        <v>1.0125146760897699</v>
      </c>
      <c r="E106" s="11">
        <v>1.9713098062179184</v>
      </c>
      <c r="F106" s="11">
        <f t="shared" si="73"/>
        <v>2.9838244823076883</v>
      </c>
      <c r="G106" s="200">
        <f t="shared" si="74"/>
        <v>3.8506382176915377E-2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1.341968951112372</v>
      </c>
      <c r="C107" s="11">
        <v>2.0050754318352793</v>
      </c>
      <c r="D107" s="11">
        <f t="shared" si="72"/>
        <v>0.66310648072290723</v>
      </c>
      <c r="E107" s="11">
        <v>1.0985367405097004</v>
      </c>
      <c r="F107" s="11">
        <f t="shared" si="73"/>
        <v>1.7616432212326076</v>
      </c>
      <c r="G107" s="200">
        <f t="shared" si="74"/>
        <v>4.0676682445907941E-2</v>
      </c>
      <c r="I107" s="11" t="str">
        <f>I96</f>
        <v>Managers, directors and senior officials</v>
      </c>
      <c r="J107" s="11">
        <f t="array" ref="J107:J115">MMULT(aggregation!$B$13:$AA$21,B268:B293)</f>
        <v>2.0371151825705427</v>
      </c>
      <c r="K107" s="11">
        <f t="array" ref="K107:K115">MMULT(aggregation!$B$13:$AA$21,C268:C293)</f>
        <v>1.6555369040185439</v>
      </c>
      <c r="L107" s="11">
        <f t="array" ref="L107:L115">MMULT(aggregation!$B$13:$AA$21,D268:D293)</f>
        <v>-0.38157827855199855</v>
      </c>
      <c r="M107" s="11">
        <f t="array" ref="M107:M115">MMULT(aggregation!$B$13:$AA$21,E268:E293)</f>
        <v>0.58030328459211067</v>
      </c>
      <c r="N107" s="11">
        <f t="array" ref="N107:N115">MMULT(aggregation!$B$13:$AA$21,F268:F293)</f>
        <v>0.19872500604011212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1.2918006227971959</v>
      </c>
      <c r="C108" s="11">
        <v>1.9339123893089691</v>
      </c>
      <c r="D108" s="11">
        <f t="shared" si="72"/>
        <v>0.64211176651177326</v>
      </c>
      <c r="E108" s="11">
        <v>0.80373589706220527</v>
      </c>
      <c r="F108" s="11">
        <f t="shared" si="73"/>
        <v>1.4458476635739785</v>
      </c>
      <c r="G108" s="200">
        <f t="shared" si="74"/>
        <v>3.2777218817651832E-2</v>
      </c>
      <c r="I108" s="11" t="str">
        <f>I97</f>
        <v>Professional occupations</v>
      </c>
      <c r="J108" s="11">
        <v>1.5845140204184096</v>
      </c>
      <c r="K108" s="11">
        <v>1.6267131879141927</v>
      </c>
      <c r="L108" s="11">
        <v>4.2199167495783202E-2</v>
      </c>
      <c r="M108" s="11">
        <v>0.5173141761185609</v>
      </c>
      <c r="N108" s="11">
        <v>0.55951334361434402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0.71330310881489911</v>
      </c>
      <c r="C109" s="11">
        <v>0.92921888464880753</v>
      </c>
      <c r="D109" s="11">
        <f t="shared" ref="D109" si="80">C109-B109</f>
        <v>0.21591577583390842</v>
      </c>
      <c r="E109" s="11">
        <v>0.44821094598397587</v>
      </c>
      <c r="F109" s="11">
        <f t="shared" ref="F109" si="81">SUM(D109:E109)</f>
        <v>0.66412672181788435</v>
      </c>
      <c r="G109" s="200">
        <f t="shared" si="74"/>
        <v>3.3038934710564849E-2</v>
      </c>
      <c r="I109" s="11" t="str">
        <f>I98</f>
        <v>Associate professional occupations</v>
      </c>
      <c r="J109" s="11">
        <v>1.7901973417160946</v>
      </c>
      <c r="K109" s="11">
        <v>1.5718245445623147</v>
      </c>
      <c r="L109" s="11">
        <v>-0.21837279715377977</v>
      </c>
      <c r="M109" s="11">
        <v>0.5023808177085074</v>
      </c>
      <c r="N109" s="11">
        <v>0.28400802055472751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1.3408336041082611</v>
      </c>
      <c r="C110" s="11">
        <v>2.2885405845066229</v>
      </c>
      <c r="D110" s="11">
        <f t="shared" si="72"/>
        <v>0.94770698039836176</v>
      </c>
      <c r="E110" s="11">
        <v>1.0166675770518045</v>
      </c>
      <c r="F110" s="11">
        <f t="shared" si="73"/>
        <v>1.9643745574501663</v>
      </c>
      <c r="G110" s="200">
        <f t="shared" si="74"/>
        <v>3.8337332296110915E-2</v>
      </c>
      <c r="I110" s="11" t="str">
        <f>I99</f>
        <v>Administrative and secretarial occupations</v>
      </c>
      <c r="J110" s="11">
        <v>2.3022634000140605</v>
      </c>
      <c r="K110" s="11">
        <v>1.6421935144717463</v>
      </c>
      <c r="L110" s="11">
        <v>-0.66006988554231416</v>
      </c>
      <c r="M110" s="11">
        <v>0.60261156065556776</v>
      </c>
      <c r="N110" s="11">
        <v>-5.7458324886746376E-2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7.4782851283963563</v>
      </c>
      <c r="C111" s="11">
        <v>10.680620781140146</v>
      </c>
      <c r="D111" s="11">
        <f>C111-B111</f>
        <v>3.2023356527437894</v>
      </c>
      <c r="E111" s="11">
        <v>5.8098664936010023</v>
      </c>
      <c r="F111" s="11">
        <f>SUM(D111:E111)</f>
        <v>9.0122021463447908</v>
      </c>
      <c r="G111" s="200">
        <f t="shared" si="74"/>
        <v>3.9068479016038271E-2</v>
      </c>
      <c r="I111" s="11" t="str">
        <f t="shared" ref="I111:I115" si="82">I100</f>
        <v>Skilled trades occupations</v>
      </c>
      <c r="J111" s="11">
        <v>4.1578138379053353</v>
      </c>
      <c r="K111" s="11">
        <v>1.8811012430881311</v>
      </c>
      <c r="L111" s="11">
        <v>-2.2767125948172038</v>
      </c>
      <c r="M111" s="11">
        <v>0.87168685515568889</v>
      </c>
      <c r="N111" s="11">
        <v>-1.4050257396615151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2.0451486996140935</v>
      </c>
      <c r="C112" s="11">
        <v>3.2306183130692614</v>
      </c>
      <c r="D112" s="11">
        <f t="shared" ref="D112:D113" si="83">C112-B112</f>
        <v>1.1854696134551679</v>
      </c>
      <c r="E112" s="11">
        <v>1.5648792830246645</v>
      </c>
      <c r="F112" s="11">
        <f t="shared" ref="F112:F113" si="84">SUM(D112:E112)</f>
        <v>2.7503488964798324</v>
      </c>
      <c r="G112" s="200">
        <f t="shared" si="74"/>
        <v>3.8609710035746536E-2</v>
      </c>
      <c r="I112" s="11" t="str">
        <f t="shared" si="82"/>
        <v>Caring, leisure and other service occupations</v>
      </c>
      <c r="J112" s="11">
        <v>1.2797511533801054</v>
      </c>
      <c r="K112" s="11">
        <v>0.70825481834854986</v>
      </c>
      <c r="L112" s="11">
        <v>-0.57149633503155539</v>
      </c>
      <c r="M112" s="11">
        <v>0.25924937672945025</v>
      </c>
      <c r="N112" s="11">
        <v>-0.31224695830210514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0.16277311094459204</v>
      </c>
      <c r="C113" s="11">
        <v>0.23829373657296651</v>
      </c>
      <c r="D113" s="11">
        <f t="shared" si="83"/>
        <v>7.5520625628374471E-2</v>
      </c>
      <c r="E113" s="11">
        <v>0.1305252259552851</v>
      </c>
      <c r="F113" s="11">
        <f t="shared" si="84"/>
        <v>0.20604585158365957</v>
      </c>
      <c r="G113" s="200">
        <f t="shared" si="74"/>
        <v>4.0036215831239952E-2</v>
      </c>
      <c r="I113" s="11" t="str">
        <f t="shared" si="82"/>
        <v>Sales and customer service occupations</v>
      </c>
      <c r="J113" s="11">
        <v>3.0883114949967103</v>
      </c>
      <c r="K113" s="11">
        <v>1.6852096164824837</v>
      </c>
      <c r="L113" s="11">
        <v>-1.4031018785142266</v>
      </c>
      <c r="M113" s="11">
        <v>0.5819076095707244</v>
      </c>
      <c r="N113" s="11">
        <v>-0.82119426894350211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6.5473458953314081</v>
      </c>
      <c r="C114" s="11">
        <v>9.3369965622882081</v>
      </c>
      <c r="D114" s="11">
        <f t="shared" si="72"/>
        <v>2.7896506669568</v>
      </c>
      <c r="E114" s="11">
        <v>4.2024719947727736</v>
      </c>
      <c r="F114" s="11">
        <f t="shared" si="73"/>
        <v>6.9921226617295735</v>
      </c>
      <c r="G114" s="200">
        <f t="shared" si="74"/>
        <v>3.360766538329929E-2</v>
      </c>
      <c r="I114" s="11" t="str">
        <f t="shared" si="82"/>
        <v>Process, plant and machine operatives</v>
      </c>
      <c r="J114" s="11">
        <v>4.2075976335401108</v>
      </c>
      <c r="K114" s="11">
        <v>1.6012515544519053</v>
      </c>
      <c r="L114" s="11">
        <v>-2.606346079088206</v>
      </c>
      <c r="M114" s="11">
        <v>0.88483527472675982</v>
      </c>
      <c r="N114" s="11">
        <v>-1.7215108043614462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2.0810694235918397</v>
      </c>
      <c r="C115" s="11">
        <v>3.271202642837336</v>
      </c>
      <c r="D115" s="11">
        <f t="shared" si="72"/>
        <v>1.1901332192454963</v>
      </c>
      <c r="E115" s="11">
        <v>1.3789793052949866</v>
      </c>
      <c r="F115" s="11">
        <f t="shared" si="73"/>
        <v>2.5691125245404827</v>
      </c>
      <c r="G115" s="200">
        <f t="shared" si="74"/>
        <v>3.4474309674878523E-2</v>
      </c>
      <c r="I115" s="11" t="str">
        <f t="shared" si="82"/>
        <v>Elementary occupations</v>
      </c>
      <c r="J115" s="11">
        <v>7.7624282635298041</v>
      </c>
      <c r="K115" s="11">
        <v>3.987088051787445</v>
      </c>
      <c r="L115" s="11">
        <v>-3.7753402117423587</v>
      </c>
      <c r="M115" s="11">
        <v>1.5277826395025611</v>
      </c>
      <c r="N115" s="11">
        <v>-2.2475575722397978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0.81257292547343429</v>
      </c>
      <c r="C116" s="11">
        <v>2.0537104256724215</v>
      </c>
      <c r="D116" s="11">
        <f t="shared" ref="D116:D117" si="85">C116-B116</f>
        <v>1.2411375001989873</v>
      </c>
      <c r="E116" s="11">
        <v>0.74781388708998286</v>
      </c>
      <c r="F116" s="11">
        <f t="shared" ref="F116:F117" si="86">SUM(D116:E116)</f>
        <v>1.9889513872889701</v>
      </c>
      <c r="G116" s="200">
        <f t="shared" si="74"/>
        <v>4.4458835774926486E-2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1.4529524688816109</v>
      </c>
      <c r="C117" s="11">
        <v>2.4598953168132862</v>
      </c>
      <c r="D117" s="11">
        <f t="shared" si="85"/>
        <v>1.0069428479316753</v>
      </c>
      <c r="E117" s="11">
        <v>1.3156267055620059</v>
      </c>
      <c r="F117" s="11">
        <f t="shared" si="86"/>
        <v>2.3225695534936812</v>
      </c>
      <c r="G117" s="200">
        <f t="shared" si="74"/>
        <v>4.3919562316446781E-2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0.47713187106225508</v>
      </c>
      <c r="C118" s="11">
        <v>1.9857359794829685</v>
      </c>
      <c r="D118" s="11">
        <f t="shared" si="72"/>
        <v>1.5086041084207134</v>
      </c>
      <c r="E118" s="11">
        <v>0.93126923062922906</v>
      </c>
      <c r="F118" s="11">
        <f t="shared" si="73"/>
        <v>2.4398733390499423</v>
      </c>
      <c r="G118" s="200">
        <f t="shared" si="74"/>
        <v>7.482855360142926E-2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6.164969909242326</v>
      </c>
      <c r="C119" s="11">
        <v>8.306266854481283</v>
      </c>
      <c r="D119" s="11">
        <f t="shared" ref="D119" si="87">C119-B119</f>
        <v>2.141296945238957</v>
      </c>
      <c r="E119" s="11">
        <v>4.5166453420633594</v>
      </c>
      <c r="F119" s="11">
        <f t="shared" ref="F119" si="88">SUM(D119:E119)</f>
        <v>6.6579422873023164</v>
      </c>
      <c r="G119" s="200">
        <f t="shared" si="74"/>
        <v>3.7322340592643277E-2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160.80091481481261</v>
      </c>
      <c r="C120" s="11">
        <f t="shared" ref="C120:F120" si="89">SUM(C94:C119)</f>
        <v>202.56205106116573</v>
      </c>
      <c r="D120" s="11">
        <f t="shared" si="89"/>
        <v>41.761136246353054</v>
      </c>
      <c r="E120" s="11">
        <f t="shared" si="89"/>
        <v>97.395814692104764</v>
      </c>
      <c r="F120" s="11">
        <f t="shared" si="89"/>
        <v>139.15695093845778</v>
      </c>
      <c r="G120" s="200">
        <f t="shared" si="74"/>
        <v>3.2073946140928733E-2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3.5752393430072247</v>
      </c>
      <c r="C123" s="11">
        <v>3.6453611562005812</v>
      </c>
      <c r="D123" s="11">
        <f>C123-B123</f>
        <v>7.012181319335653E-2</v>
      </c>
      <c r="E123" s="11">
        <v>1.7988991676194017</v>
      </c>
      <c r="F123" s="11">
        <f>SUM(D123:E123)</f>
        <v>1.8690209808127582</v>
      </c>
      <c r="G123" s="200">
        <f>IF(B123&gt;0,(1+(E123/B123))^(1/($C$6-$B$6))-1,0)</f>
        <v>2.7543577216417647E-2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2.0348335251168841</v>
      </c>
      <c r="C124" s="11">
        <v>2.5856330471806728</v>
      </c>
      <c r="D124" s="11">
        <f t="shared" ref="D124:D139" si="92">C124-B124</f>
        <v>0.55079952206378868</v>
      </c>
      <c r="E124" s="11">
        <v>1.4234538060731601</v>
      </c>
      <c r="F124" s="11">
        <f t="shared" ref="F124:F131" si="93">SUM(D124:E124)</f>
        <v>1.9742533281369488</v>
      </c>
      <c r="G124" s="200">
        <f t="shared" ref="G124:G147" si="94">IF(B124&gt;0,(1+(E124/B124))^(1/($C$6-$B$6))-1,0)</f>
        <v>3.5989799474548612E-2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1.7968933644814971</v>
      </c>
      <c r="C125" s="11">
        <v>2.5712761577235819</v>
      </c>
      <c r="D125" s="11">
        <f t="shared" si="92"/>
        <v>0.77438279324208481</v>
      </c>
      <c r="E125" s="11">
        <v>0.86361524150863067</v>
      </c>
      <c r="F125" s="11">
        <f t="shared" si="93"/>
        <v>1.6379980347507155</v>
      </c>
      <c r="G125" s="200">
        <f t="shared" si="94"/>
        <v>2.6509148375630787E-2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4.0637928307492936</v>
      </c>
      <c r="C126" s="11">
        <v>1.0303341140616873</v>
      </c>
      <c r="D126" s="11">
        <f t="shared" si="92"/>
        <v>-3.0334587166876066</v>
      </c>
      <c r="E126" s="11">
        <v>0.77013575182254357</v>
      </c>
      <c r="F126" s="11">
        <f t="shared" si="93"/>
        <v>-2.263322964865063</v>
      </c>
      <c r="G126" s="200">
        <f t="shared" si="94"/>
        <v>1.163670412338691E-2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0.82839424716853594</v>
      </c>
      <c r="C127" s="11">
        <v>0.44895018043157453</v>
      </c>
      <c r="D127" s="11">
        <f t="shared" si="92"/>
        <v>-0.37944406673696141</v>
      </c>
      <c r="E127" s="11">
        <v>0.14769730993417352</v>
      </c>
      <c r="F127" s="11">
        <f t="shared" si="93"/>
        <v>-0.23174675680278789</v>
      </c>
      <c r="G127" s="200">
        <f>IF(B127&gt;0,(1+(E127/B127))^(1/($C$6-$B$6))-1,0)</f>
        <v>1.0997850276396992E-2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1.8961531289198499</v>
      </c>
      <c r="C128" s="11">
        <v>1.9096208471123419</v>
      </c>
      <c r="D128" s="11">
        <f t="shared" si="92"/>
        <v>1.346771819249204E-2</v>
      </c>
      <c r="E128" s="11">
        <v>0.66679028506074645</v>
      </c>
      <c r="F128" s="11">
        <f t="shared" si="93"/>
        <v>0.68025800325323849</v>
      </c>
      <c r="G128" s="200">
        <f t="shared" si="94"/>
        <v>2.0291747768099055E-2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0.72593629239475821</v>
      </c>
      <c r="C129" s="11">
        <v>1.0119655051500893</v>
      </c>
      <c r="D129" s="11">
        <f t="shared" si="92"/>
        <v>0.28602921275533111</v>
      </c>
      <c r="E129" s="11">
        <v>0.39268139882216718</v>
      </c>
      <c r="F129" s="11">
        <f t="shared" si="93"/>
        <v>0.67871061157749835</v>
      </c>
      <c r="G129" s="200">
        <f t="shared" si="94"/>
        <v>2.9245266372869727E-2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2.1199980491602024</v>
      </c>
      <c r="C130" s="11">
        <v>1.4230626465084832</v>
      </c>
      <c r="D130" s="11">
        <f t="shared" si="92"/>
        <v>-0.69693540265171916</v>
      </c>
      <c r="E130" s="11">
        <v>0.86951662053513101</v>
      </c>
      <c r="F130" s="11">
        <f t="shared" si="93"/>
        <v>0.17258121788341185</v>
      </c>
      <c r="G130" s="200">
        <f t="shared" si="94"/>
        <v>2.3177579797639236E-2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0.64678053352345832</v>
      </c>
      <c r="C131" s="11">
        <v>0.8587170384520838</v>
      </c>
      <c r="D131" s="11">
        <f t="shared" si="92"/>
        <v>0.21193650492862548</v>
      </c>
      <c r="E131" s="11">
        <v>0.27075541624166533</v>
      </c>
      <c r="F131" s="11">
        <f t="shared" si="93"/>
        <v>0.48269192117029081</v>
      </c>
      <c r="G131" s="200">
        <f t="shared" si="94"/>
        <v>2.3586171343205731E-2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0.85266856425363546</v>
      </c>
      <c r="C132" s="11">
        <v>0.96004366595679724</v>
      </c>
      <c r="D132" s="11">
        <f t="shared" si="92"/>
        <v>0.10737510170316178</v>
      </c>
      <c r="E132" s="11">
        <v>0.37934332245768698</v>
      </c>
      <c r="F132" s="11">
        <f t="shared" ref="F132:F133" si="95">SUM(D132:E132)</f>
        <v>0.48671842416084876</v>
      </c>
      <c r="G132" s="200">
        <f t="shared" si="94"/>
        <v>2.4838997757284931E-2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3.7783881234513159</v>
      </c>
      <c r="C133" s="11">
        <v>4.6414078466605542</v>
      </c>
      <c r="D133" s="11">
        <f t="shared" si="92"/>
        <v>0.86301972320923825</v>
      </c>
      <c r="E133" s="11">
        <v>2.0078248000761607</v>
      </c>
      <c r="F133" s="11">
        <f t="shared" si="95"/>
        <v>2.870844523285399</v>
      </c>
      <c r="G133" s="200">
        <f t="shared" si="94"/>
        <v>2.8819505671759282E-2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5.4447689894427409</v>
      </c>
      <c r="C134" s="11">
        <v>7.2228755301559602</v>
      </c>
      <c r="D134" s="11">
        <f t="shared" si="92"/>
        <v>1.7781065407132193</v>
      </c>
      <c r="E134" s="11">
        <v>3.7172611541444662</v>
      </c>
      <c r="F134" s="11">
        <f t="shared" ref="F134:F137" si="96">SUM(D134:E134)</f>
        <v>5.4953676948576859</v>
      </c>
      <c r="G134" s="200">
        <f t="shared" si="94"/>
        <v>3.5303027178340773E-2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1.3599270310161946</v>
      </c>
      <c r="C135" s="11">
        <v>1.4537089361034286</v>
      </c>
      <c r="D135" s="11">
        <f t="shared" si="92"/>
        <v>9.3781905087233941E-2</v>
      </c>
      <c r="E135" s="11">
        <v>0.88018742917958637</v>
      </c>
      <c r="F135" s="11">
        <f t="shared" si="96"/>
        <v>0.97396933426682031</v>
      </c>
      <c r="G135" s="200">
        <f t="shared" si="94"/>
        <v>3.3832800342438851E-2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0.46855851214385724</v>
      </c>
      <c r="C136" s="11">
        <v>0.62336327900704813</v>
      </c>
      <c r="D136" s="11">
        <f t="shared" si="92"/>
        <v>0.15480476686319089</v>
      </c>
      <c r="E136" s="11">
        <v>0.37911199420782576</v>
      </c>
      <c r="F136" s="11">
        <f t="shared" si="96"/>
        <v>0.53391676107101671</v>
      </c>
      <c r="G136" s="200">
        <f t="shared" si="94"/>
        <v>4.0313456273051829E-2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0.55046422066055389</v>
      </c>
      <c r="C137" s="11">
        <v>0.88891053925897812</v>
      </c>
      <c r="D137" s="11">
        <f t="shared" si="92"/>
        <v>0.33844631859842422</v>
      </c>
      <c r="E137" s="11">
        <v>0.320366725043078</v>
      </c>
      <c r="F137" s="11">
        <f t="shared" si="96"/>
        <v>0.65881304364150228</v>
      </c>
      <c r="G137" s="200">
        <f t="shared" si="94"/>
        <v>3.1051402165140685E-2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0.48074651397277274</v>
      </c>
      <c r="C138" s="11">
        <v>0.6510475106344169</v>
      </c>
      <c r="D138" s="11">
        <f t="shared" si="92"/>
        <v>0.17030099666164417</v>
      </c>
      <c r="E138" s="11">
        <v>0.32927705842973243</v>
      </c>
      <c r="F138" s="11">
        <f t="shared" ref="F138" si="97">SUM(D138:E138)</f>
        <v>0.49957805509137659</v>
      </c>
      <c r="G138" s="200">
        <f t="shared" si="94"/>
        <v>3.539350001897712E-2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0.61042403228077236</v>
      </c>
      <c r="C139" s="11">
        <v>0.89632105230399628</v>
      </c>
      <c r="D139" s="11">
        <f t="shared" si="92"/>
        <v>0.28589702002322392</v>
      </c>
      <c r="E139" s="11">
        <v>0.40613754544280378</v>
      </c>
      <c r="F139" s="11">
        <f t="shared" ref="F139" si="98">SUM(D139:E139)</f>
        <v>0.69203456546602771</v>
      </c>
      <c r="G139" s="200">
        <f t="shared" si="94"/>
        <v>3.4586493733370416E-2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6.3900631346495764</v>
      </c>
      <c r="C140" s="11">
        <v>6.6840348146722928</v>
      </c>
      <c r="D140" s="11">
        <f>C140-B140</f>
        <v>0.29397168002271634</v>
      </c>
      <c r="E140" s="11">
        <v>3.6658650341094035</v>
      </c>
      <c r="F140" s="11">
        <f>SUM(D140:E140)</f>
        <v>3.9598367141321198</v>
      </c>
      <c r="G140" s="200">
        <f t="shared" si="94"/>
        <v>3.0689379286496399E-2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1.1891849802154355</v>
      </c>
      <c r="C141" s="11">
        <v>1.5928044310529517</v>
      </c>
      <c r="D141" s="11">
        <f t="shared" ref="D141:D147" si="99">C141-B141</f>
        <v>0.40361945083751616</v>
      </c>
      <c r="E141" s="11">
        <v>0.79995743757030457</v>
      </c>
      <c r="F141" s="11">
        <f t="shared" ref="F141:F142" si="100">SUM(D141:E141)</f>
        <v>1.2035768884078206</v>
      </c>
      <c r="G141" s="200">
        <f t="shared" si="94"/>
        <v>3.4890572982422041E-2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4.7352418116159492E-2</v>
      </c>
      <c r="C142" s="11">
        <v>5.0780192271347099E-2</v>
      </c>
      <c r="D142" s="11">
        <f t="shared" si="99"/>
        <v>3.4277741551876073E-3</v>
      </c>
      <c r="E142" s="11">
        <v>2.6755287379807875E-2</v>
      </c>
      <c r="F142" s="11">
        <f t="shared" si="100"/>
        <v>3.0183061534995483E-2</v>
      </c>
      <c r="G142" s="200">
        <f t="shared" si="94"/>
        <v>3.0310392197747227E-2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2.1547347635664207</v>
      </c>
      <c r="C143" s="11">
        <v>2.6356677260798445</v>
      </c>
      <c r="D143" s="11">
        <f t="shared" si="99"/>
        <v>0.48093296251342377</v>
      </c>
      <c r="E143" s="11">
        <v>1.2373572394672552</v>
      </c>
      <c r="F143" s="11">
        <f t="shared" ref="F143:F144" si="101">SUM(D143:E143)</f>
        <v>1.7182902019806789</v>
      </c>
      <c r="G143" s="200">
        <f t="shared" si="94"/>
        <v>3.0714186567177393E-2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0.73933325801858885</v>
      </c>
      <c r="C144" s="11">
        <v>1.1094120202317774</v>
      </c>
      <c r="D144" s="11">
        <f t="shared" si="99"/>
        <v>0.37007876221318858</v>
      </c>
      <c r="E144" s="11">
        <v>0.49409652236030732</v>
      </c>
      <c r="F144" s="11">
        <f t="shared" si="101"/>
        <v>0.86417528457349591</v>
      </c>
      <c r="G144" s="200">
        <f t="shared" si="94"/>
        <v>3.4709125087727388E-2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0.34700260697931645</v>
      </c>
      <c r="C145" s="11">
        <v>0.64391374061819695</v>
      </c>
      <c r="D145" s="11">
        <f t="shared" si="99"/>
        <v>0.2969111336388805</v>
      </c>
      <c r="E145" s="11">
        <v>0.24476012435841471</v>
      </c>
      <c r="F145" s="11">
        <f t="shared" ref="F145:F146" si="102">SUM(D145:E145)</f>
        <v>0.54167125799729521</v>
      </c>
      <c r="G145" s="200">
        <f t="shared" si="94"/>
        <v>3.6225617880365935E-2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0.65787340604765598</v>
      </c>
      <c r="C146" s="11">
        <v>1.0179401317035908</v>
      </c>
      <c r="D146" s="11">
        <f t="shared" si="99"/>
        <v>0.36006672565593478</v>
      </c>
      <c r="E146" s="11">
        <v>0.57032539184522135</v>
      </c>
      <c r="F146" s="11">
        <f t="shared" si="102"/>
        <v>0.93039211750115614</v>
      </c>
      <c r="G146" s="200">
        <f t="shared" si="94"/>
        <v>4.2497660770691725E-2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0.36783675504158631</v>
      </c>
      <c r="C147" s="11">
        <v>1.4271099855525691</v>
      </c>
      <c r="D147" s="11">
        <f t="shared" si="99"/>
        <v>1.0592732305109829</v>
      </c>
      <c r="E147" s="11">
        <v>0.71596505345988826</v>
      </c>
      <c r="F147" s="11">
        <f t="shared" ref="F147" si="103">SUM(D147:E147)</f>
        <v>1.7752382839708711</v>
      </c>
      <c r="G147" s="200">
        <f t="shared" si="94"/>
        <v>7.4697692944312166E-2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3.123513770341054</v>
      </c>
      <c r="C148" s="11">
        <v>4.1844936491291618</v>
      </c>
      <c r="D148" s="11">
        <f t="shared" ref="D148" si="104">C148-B148</f>
        <v>1.0609798787881077</v>
      </c>
      <c r="E148" s="11">
        <v>2.1323673181954428</v>
      </c>
      <c r="F148" s="11">
        <f t="shared" ref="F148" si="105">SUM(D148:E148)</f>
        <v>3.1933471969835505</v>
      </c>
      <c r="G148" s="200">
        <f t="shared" ref="G148:G149" si="106">IF(B148&gt;0,(1+(E148/B148))^(1/($C$6-$B$6))-1,0)</f>
        <v>3.5301413776535284E-2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46.250862394719356</v>
      </c>
      <c r="C149" s="11">
        <f t="shared" ref="C149:F149" si="107">SUM(C123:C148)</f>
        <v>52.16875574421401</v>
      </c>
      <c r="D149" s="11">
        <f t="shared" si="107"/>
        <v>5.9178933494946664</v>
      </c>
      <c r="E149" s="11">
        <f t="shared" si="107"/>
        <v>25.510504435345005</v>
      </c>
      <c r="F149" s="11">
        <f t="shared" si="107"/>
        <v>31.428397784839667</v>
      </c>
      <c r="G149" s="200">
        <f t="shared" si="106"/>
        <v>2.9717415082063603E-2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4.9487945274248899</v>
      </c>
      <c r="C152" s="11">
        <v>5.0058969956364248</v>
      </c>
      <c r="D152" s="11">
        <f>C152-B152</f>
        <v>5.7102468211534863E-2</v>
      </c>
      <c r="E152" s="11">
        <v>2.4706537082589826</v>
      </c>
      <c r="F152" s="11">
        <f>SUM(D152:E152)</f>
        <v>2.5277561764705174</v>
      </c>
      <c r="G152" s="200">
        <f>IF(B152&gt;0,(1+(E152/B152))^(1/($C$6-$B$6))-1,0)</f>
        <v>2.7365109387904152E-2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1.9157774763960886</v>
      </c>
      <c r="C153" s="11">
        <v>2.538594504748461</v>
      </c>
      <c r="D153" s="11">
        <f t="shared" ref="D153:D168" si="110">C153-B153</f>
        <v>0.6228170283523724</v>
      </c>
      <c r="E153" s="11">
        <v>1.3121638504732773</v>
      </c>
      <c r="F153" s="11">
        <f t="shared" ref="F153:F160" si="111">SUM(D153:E153)</f>
        <v>1.9349808788256497</v>
      </c>
      <c r="G153" s="200">
        <f t="shared" ref="G153:G155" si="112">IF(B153&gt;0,(1+(E153/B153))^(1/($C$6-$B$6))-1,0)</f>
        <v>3.5393349889510262E-2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4.2563924716869641</v>
      </c>
      <c r="C154" s="11">
        <v>4.9578356650789823</v>
      </c>
      <c r="D154" s="11">
        <f t="shared" si="110"/>
        <v>0.70144319339201822</v>
      </c>
      <c r="E154" s="11">
        <v>1.6682251626301108</v>
      </c>
      <c r="F154" s="11">
        <f t="shared" si="111"/>
        <v>2.369668356022129</v>
      </c>
      <c r="G154" s="200">
        <f t="shared" si="112"/>
        <v>2.2291094105657105E-2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0.99992071191795018</v>
      </c>
      <c r="C155" s="11">
        <v>1.1919609749373972</v>
      </c>
      <c r="D155" s="11">
        <f t="shared" si="110"/>
        <v>0.19204026301944699</v>
      </c>
      <c r="E155" s="11">
        <v>0.55793838669680473</v>
      </c>
      <c r="F155" s="11">
        <f t="shared" si="111"/>
        <v>0.74997864971625172</v>
      </c>
      <c r="G155" s="200">
        <f t="shared" si="112"/>
        <v>3.0000670435121002E-2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0.39729484024892914</v>
      </c>
      <c r="C156" s="11">
        <v>0.27275567859146438</v>
      </c>
      <c r="D156" s="11">
        <f t="shared" si="110"/>
        <v>-0.12453916165746476</v>
      </c>
      <c r="E156" s="11">
        <v>0.14493539423907337</v>
      </c>
      <c r="F156" s="11">
        <f t="shared" si="111"/>
        <v>2.0396232581608609E-2</v>
      </c>
      <c r="G156" s="200">
        <f>IF(B156&gt;0,(1+(E156/B156))^(1/($C$6-$B$6))-1,0)</f>
        <v>2.0950580350470371E-2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3.0489031004805933</v>
      </c>
      <c r="C157" s="11">
        <v>3.61450424381845</v>
      </c>
      <c r="D157" s="11">
        <f t="shared" si="110"/>
        <v>0.56560114333785672</v>
      </c>
      <c r="E157" s="11">
        <v>1.5873458576724009</v>
      </c>
      <c r="F157" s="11">
        <f t="shared" si="111"/>
        <v>2.1529470010102578</v>
      </c>
      <c r="G157" s="200">
        <f t="shared" ref="G157:G178" si="113">IF(B157&gt;0,(1+(E157/B157))^(1/($C$6-$B$6))-1,0)</f>
        <v>2.8335609930007832E-2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1.6451025785189213</v>
      </c>
      <c r="C158" s="11">
        <v>1.5009046382761486</v>
      </c>
      <c r="D158" s="11">
        <f t="shared" si="110"/>
        <v>-0.14419794024277266</v>
      </c>
      <c r="E158" s="11">
        <v>0.57462210570138583</v>
      </c>
      <c r="F158" s="11">
        <f t="shared" si="111"/>
        <v>0.43042416545861317</v>
      </c>
      <c r="G158" s="200">
        <f t="shared" si="113"/>
        <v>2.0172804172924774E-2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0.72275831293396842</v>
      </c>
      <c r="C159" s="11">
        <v>1.2685562402095569</v>
      </c>
      <c r="D159" s="11">
        <f t="shared" si="110"/>
        <v>0.54579792727558851</v>
      </c>
      <c r="E159" s="11">
        <v>0.63219399151798883</v>
      </c>
      <c r="F159" s="11">
        <f t="shared" si="111"/>
        <v>1.1779919187935772</v>
      </c>
      <c r="G159" s="200">
        <f t="shared" si="113"/>
        <v>4.2786485693520948E-2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0.53141711784219459</v>
      </c>
      <c r="C160" s="11">
        <v>0.52622877593762485</v>
      </c>
      <c r="D160" s="11">
        <f t="shared" si="110"/>
        <v>-5.1883419045697377E-3</v>
      </c>
      <c r="E160" s="11">
        <v>0.17994316580959924</v>
      </c>
      <c r="F160" s="11">
        <f t="shared" si="111"/>
        <v>0.1747548239050295</v>
      </c>
      <c r="G160" s="200">
        <f t="shared" si="113"/>
        <v>1.9632347744013456E-2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0.9475837589221513</v>
      </c>
      <c r="C161" s="11">
        <v>0.73297132518637043</v>
      </c>
      <c r="D161" s="11">
        <f t="shared" si="110"/>
        <v>-0.21461243373578087</v>
      </c>
      <c r="E161" s="11">
        <v>0.33652085945915294</v>
      </c>
      <c r="F161" s="11">
        <f t="shared" ref="F161:F162" si="114">SUM(D161:E161)</f>
        <v>0.12190842572337207</v>
      </c>
      <c r="G161" s="200">
        <f t="shared" si="113"/>
        <v>2.046673751039374E-2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3.2699771151614105</v>
      </c>
      <c r="C162" s="11">
        <v>3.8487445625765044</v>
      </c>
      <c r="D162" s="11">
        <f t="shared" si="110"/>
        <v>0.57876744741509389</v>
      </c>
      <c r="E162" s="11">
        <v>1.6580148429934931</v>
      </c>
      <c r="F162" s="11">
        <f t="shared" si="114"/>
        <v>2.2367822904085868</v>
      </c>
      <c r="G162" s="200">
        <f t="shared" si="113"/>
        <v>2.77204975552241E-2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4.6427812449702461</v>
      </c>
      <c r="C163" s="11">
        <v>5.6687547401146166</v>
      </c>
      <c r="D163" s="11">
        <f t="shared" si="110"/>
        <v>1.0259734951443704</v>
      </c>
      <c r="E163" s="11">
        <v>2.8368381373378577</v>
      </c>
      <c r="F163" s="11">
        <f t="shared" ref="F163:F166" si="115">SUM(D163:E163)</f>
        <v>3.8628116324822281</v>
      </c>
      <c r="G163" s="200">
        <f t="shared" si="113"/>
        <v>3.2301959701106941E-2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1.0074725268048315</v>
      </c>
      <c r="C164" s="11">
        <v>0.810224135478959</v>
      </c>
      <c r="D164" s="11">
        <f t="shared" si="110"/>
        <v>-0.19724839132587246</v>
      </c>
      <c r="E164" s="11">
        <v>0.55047832032490795</v>
      </c>
      <c r="F164" s="11">
        <f t="shared" si="115"/>
        <v>0.35322992899903549</v>
      </c>
      <c r="G164" s="200">
        <f t="shared" si="113"/>
        <v>2.9488191028833377E-2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0.77106762977853716</v>
      </c>
      <c r="C165" s="11">
        <v>1.119086785273008</v>
      </c>
      <c r="D165" s="11">
        <f t="shared" si="110"/>
        <v>0.34801915549447082</v>
      </c>
      <c r="E165" s="11">
        <v>0.59686981135242734</v>
      </c>
      <c r="F165" s="11">
        <f t="shared" si="115"/>
        <v>0.94488896684689816</v>
      </c>
      <c r="G165" s="200">
        <f t="shared" si="113"/>
        <v>3.8958620815762623E-2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1.9781129426166344</v>
      </c>
      <c r="C166" s="11">
        <v>2.5782744759274872</v>
      </c>
      <c r="D166" s="11">
        <f t="shared" si="110"/>
        <v>0.60016153331085276</v>
      </c>
      <c r="E166" s="11">
        <v>1.0141178960245572</v>
      </c>
      <c r="F166" s="11">
        <f t="shared" si="115"/>
        <v>1.6142794293354099</v>
      </c>
      <c r="G166" s="200">
        <f t="shared" si="113"/>
        <v>2.7975902086124105E-2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0.70965627574389145</v>
      </c>
      <c r="C167" s="11">
        <v>0.88722008053924484</v>
      </c>
      <c r="D167" s="11">
        <f t="shared" si="110"/>
        <v>0.17756380479535339</v>
      </c>
      <c r="E167" s="11">
        <v>0.45669220512076536</v>
      </c>
      <c r="F167" s="11">
        <f t="shared" ref="F167" si="116">SUM(D167:E167)</f>
        <v>0.63425600991611875</v>
      </c>
      <c r="G167" s="200">
        <f t="shared" si="113"/>
        <v>3.3678187637024681E-2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0.64760364131962644</v>
      </c>
      <c r="C168" s="11">
        <v>0.89555946244001561</v>
      </c>
      <c r="D168" s="11">
        <f t="shared" si="110"/>
        <v>0.24795582112038916</v>
      </c>
      <c r="E168" s="11">
        <v>0.40945082036411851</v>
      </c>
      <c r="F168" s="11">
        <f t="shared" ref="F168" si="117">SUM(D168:E168)</f>
        <v>0.65740664148450767</v>
      </c>
      <c r="G168" s="200">
        <f t="shared" si="113"/>
        <v>3.3203508143049065E-2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3.754460422815459</v>
      </c>
      <c r="C169" s="11">
        <v>4.3349388866316518</v>
      </c>
      <c r="D169" s="11">
        <f>C169-B169</f>
        <v>0.58047846381619284</v>
      </c>
      <c r="E169" s="11">
        <v>2.3236815239599213</v>
      </c>
      <c r="F169" s="11">
        <f>SUM(D169:E169)</f>
        <v>2.9041599877761142</v>
      </c>
      <c r="G169" s="200">
        <f t="shared" si="113"/>
        <v>3.2638280377399242E-2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1.4925653584081997</v>
      </c>
      <c r="C170" s="11">
        <v>2.2009994492513494</v>
      </c>
      <c r="D170" s="11">
        <f t="shared" ref="D170:D176" si="118">C170-B170</f>
        <v>0.70843409084314968</v>
      </c>
      <c r="E170" s="11">
        <v>1.0914531710052608</v>
      </c>
      <c r="F170" s="11">
        <f t="shared" ref="F170:F171" si="119">SUM(D170:E170)</f>
        <v>1.7998872618484105</v>
      </c>
      <c r="G170" s="200">
        <f t="shared" si="113"/>
        <v>3.7267612426580943E-2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4.2983604655542164E-2</v>
      </c>
      <c r="C171" s="11">
        <v>3.8621946938630559E-2</v>
      </c>
      <c r="D171" s="11">
        <f t="shared" si="118"/>
        <v>-4.3616577169116044E-3</v>
      </c>
      <c r="E171" s="11">
        <v>2.2809021037832257E-2</v>
      </c>
      <c r="F171" s="11">
        <f t="shared" si="119"/>
        <v>1.8447363320920653E-2</v>
      </c>
      <c r="G171" s="200">
        <f t="shared" si="113"/>
        <v>2.8785794914531815E-2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1.7324759790592481</v>
      </c>
      <c r="C172" s="11">
        <v>2.0589133316133204</v>
      </c>
      <c r="D172" s="11">
        <f t="shared" si="118"/>
        <v>0.32643735255407225</v>
      </c>
      <c r="E172" s="11">
        <v>0.85167494213113482</v>
      </c>
      <c r="F172" s="11">
        <f t="shared" ref="F172:F173" si="120">SUM(D172:E172)</f>
        <v>1.178112294685207</v>
      </c>
      <c r="G172" s="200">
        <f t="shared" si="113"/>
        <v>2.7014818961518028E-2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0.75735674276597986</v>
      </c>
      <c r="C173" s="11">
        <v>0.9857221421130461</v>
      </c>
      <c r="D173" s="11">
        <f t="shared" si="118"/>
        <v>0.22836539934706623</v>
      </c>
      <c r="E173" s="11">
        <v>0.4275227898205915</v>
      </c>
      <c r="F173" s="11">
        <f t="shared" si="120"/>
        <v>0.65588818916765779</v>
      </c>
      <c r="G173" s="200">
        <f t="shared" si="113"/>
        <v>3.0287063467238973E-2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0.69289532499874307</v>
      </c>
      <c r="C174" s="11">
        <v>1.1347274481192093</v>
      </c>
      <c r="D174" s="11">
        <f t="shared" si="118"/>
        <v>0.44183212312046627</v>
      </c>
      <c r="E174" s="11">
        <v>0.44663396033932429</v>
      </c>
      <c r="F174" s="11">
        <f t="shared" ref="F174:F175" si="121">SUM(D174:E174)</f>
        <v>0.88846608345979061</v>
      </c>
      <c r="G174" s="200">
        <f t="shared" si="113"/>
        <v>3.372223361225779E-2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1.0559467082624709</v>
      </c>
      <c r="C175" s="11">
        <v>1.5038322755560634</v>
      </c>
      <c r="D175" s="11">
        <f t="shared" si="118"/>
        <v>0.44788556729359241</v>
      </c>
      <c r="E175" s="11">
        <v>0.8751495091060465</v>
      </c>
      <c r="F175" s="11">
        <f t="shared" si="121"/>
        <v>1.323035076399639</v>
      </c>
      <c r="G175" s="200">
        <f t="shared" si="113"/>
        <v>4.1064076708979158E-2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0.45722571507748427</v>
      </c>
      <c r="C176" s="11">
        <v>1.6137317018651738</v>
      </c>
      <c r="D176" s="11">
        <f t="shared" si="118"/>
        <v>1.1565059867876895</v>
      </c>
      <c r="E176" s="11">
        <v>0.71214019633227232</v>
      </c>
      <c r="F176" s="11">
        <f t="shared" ref="F176" si="122">SUM(D176:E176)</f>
        <v>1.8686461831199619</v>
      </c>
      <c r="G176" s="200">
        <f t="shared" si="113"/>
        <v>6.4603734866953699E-2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2.8961155810209487</v>
      </c>
      <c r="C177" s="11">
        <v>3.8481062711240832</v>
      </c>
      <c r="D177" s="11">
        <f t="shared" ref="D177" si="123">C177-B177</f>
        <v>0.95199069010313453</v>
      </c>
      <c r="E177" s="11">
        <v>1.9329533795259619</v>
      </c>
      <c r="F177" s="11">
        <f t="shared" ref="F177" si="124">SUM(D177:E177)</f>
        <v>2.8849440696290962</v>
      </c>
      <c r="G177" s="200">
        <f t="shared" si="113"/>
        <v>3.4673122882544316E-2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45.322641709831892</v>
      </c>
      <c r="C178" s="11">
        <f t="shared" ref="C178:F178" si="125">SUM(C152:C177)</f>
        <v>55.137666737983245</v>
      </c>
      <c r="D178" s="11">
        <f t="shared" si="125"/>
        <v>9.8150250281513411</v>
      </c>
      <c r="E178" s="11">
        <f t="shared" si="125"/>
        <v>25.671023009235245</v>
      </c>
      <c r="F178" s="11">
        <f t="shared" si="125"/>
        <v>35.486048037386581</v>
      </c>
      <c r="G178" s="200">
        <f t="shared" si="113"/>
        <v>3.0370996270453698E-2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11.181872256483219</v>
      </c>
      <c r="C181" s="11">
        <v>11.572217603972693</v>
      </c>
      <c r="D181" s="11">
        <f>C181-B181</f>
        <v>0.39034534748947358</v>
      </c>
      <c r="E181" s="11">
        <v>4.9043884291113562</v>
      </c>
      <c r="F181" s="11">
        <f>SUM(D181:E181)</f>
        <v>5.2947337766008298</v>
      </c>
      <c r="G181" s="200">
        <f>IF(B181&gt;0,(1+(E181/B181))^(1/($C$6-$B$6))-1,0)</f>
        <v>2.4541068597783822E-2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4.6873472310537636</v>
      </c>
      <c r="C182" s="11">
        <v>5.3946352050887958</v>
      </c>
      <c r="D182" s="11">
        <f t="shared" ref="D182:D197" si="128">C182-B182</f>
        <v>0.70728797403503219</v>
      </c>
      <c r="E182" s="11">
        <v>2.441833104516729</v>
      </c>
      <c r="F182" s="11">
        <f t="shared" ref="F182:F189" si="129">SUM(D182:E182)</f>
        <v>3.1491210785517612</v>
      </c>
      <c r="G182" s="200">
        <f t="shared" ref="G182:G184" si="130">IF(B182&gt;0,(1+(E182/B182))^(1/($C$6-$B$6))-1,0)</f>
        <v>2.8349713955087008E-2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6.5063711305215373</v>
      </c>
      <c r="C183" s="11">
        <v>8.6730217750899428</v>
      </c>
      <c r="D183" s="11">
        <f t="shared" si="128"/>
        <v>2.1666506445684055</v>
      </c>
      <c r="E183" s="11">
        <v>2.3976146797813218</v>
      </c>
      <c r="F183" s="11">
        <f t="shared" si="129"/>
        <v>4.5642653243497273</v>
      </c>
      <c r="G183" s="200">
        <f t="shared" si="130"/>
        <v>2.1134717028886252E-2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3.2013464052292075</v>
      </c>
      <c r="C184" s="11">
        <v>3.7727003719221965</v>
      </c>
      <c r="D184" s="11">
        <f t="shared" si="128"/>
        <v>0.57135396669298899</v>
      </c>
      <c r="E184" s="11">
        <v>2.0688386270648569</v>
      </c>
      <c r="F184" s="11">
        <f t="shared" si="129"/>
        <v>2.6401925937578459</v>
      </c>
      <c r="G184" s="200">
        <f t="shared" si="130"/>
        <v>3.3791315619112305E-2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1.5091372877633353</v>
      </c>
      <c r="C185" s="11">
        <v>1.8173156780117268</v>
      </c>
      <c r="D185" s="11">
        <f t="shared" si="128"/>
        <v>0.30817839024839144</v>
      </c>
      <c r="E185" s="11">
        <v>0.6610268465536715</v>
      </c>
      <c r="F185" s="11">
        <f t="shared" si="129"/>
        <v>0.96920523680206294</v>
      </c>
      <c r="G185" s="200">
        <f>IF(B185&gt;0,(1+(E185/B185))^(1/($C$6-$B$6))-1,0)</f>
        <v>2.4513271952549154E-2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6.9208810364473772</v>
      </c>
      <c r="C186" s="11">
        <v>8.6224702015666157</v>
      </c>
      <c r="D186" s="11">
        <f t="shared" si="128"/>
        <v>1.7015891651192385</v>
      </c>
      <c r="E186" s="11">
        <v>3.3407508484749266</v>
      </c>
      <c r="F186" s="11">
        <f t="shared" si="129"/>
        <v>5.0423400135941652</v>
      </c>
      <c r="G186" s="200">
        <f t="shared" ref="G186:G205" si="131">IF(B186&gt;0,(1+(E186/B186))^(1/($C$6-$B$6))-1,0)</f>
        <v>2.660569655858569E-2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2.7969165433955139</v>
      </c>
      <c r="C187" s="11">
        <v>2.2233607707560887</v>
      </c>
      <c r="D187" s="11">
        <f t="shared" si="128"/>
        <v>-0.57355577263942514</v>
      </c>
      <c r="E187" s="11">
        <v>0.86014775656537468</v>
      </c>
      <c r="F187" s="11">
        <f t="shared" si="129"/>
        <v>0.28659198392594953</v>
      </c>
      <c r="G187" s="200">
        <f t="shared" si="131"/>
        <v>1.8036945513757008E-2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2.5609146160518264</v>
      </c>
      <c r="C188" s="11">
        <v>5.5335973311131212</v>
      </c>
      <c r="D188" s="11">
        <f t="shared" si="128"/>
        <v>2.9726827150612949</v>
      </c>
      <c r="E188" s="11">
        <v>2.940955478149315</v>
      </c>
      <c r="F188" s="11">
        <f t="shared" si="129"/>
        <v>5.9136381932106099</v>
      </c>
      <c r="G188" s="200">
        <f t="shared" si="131"/>
        <v>5.2303501605873048E-2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1.7999860413373681</v>
      </c>
      <c r="C189" s="11">
        <v>1.4882158805224244</v>
      </c>
      <c r="D189" s="11">
        <f t="shared" si="128"/>
        <v>-0.31177016081494369</v>
      </c>
      <c r="E189" s="11">
        <v>0.40549539191368228</v>
      </c>
      <c r="F189" s="11">
        <f t="shared" si="129"/>
        <v>9.3725231098738593E-2</v>
      </c>
      <c r="G189" s="200">
        <f t="shared" si="131"/>
        <v>1.3636602548199317E-2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2.5622794569017033</v>
      </c>
      <c r="C190" s="11">
        <v>2.2896893560028819</v>
      </c>
      <c r="D190" s="11">
        <f t="shared" si="128"/>
        <v>-0.27259010089882141</v>
      </c>
      <c r="E190" s="11">
        <v>0.83943962998270694</v>
      </c>
      <c r="F190" s="11">
        <f t="shared" ref="F190:F191" si="132">SUM(D190:E190)</f>
        <v>0.56684952908388553</v>
      </c>
      <c r="G190" s="200">
        <f t="shared" si="131"/>
        <v>1.9071830405601675E-2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8.9694114673526144</v>
      </c>
      <c r="C191" s="11">
        <v>9.3318243895591877</v>
      </c>
      <c r="D191" s="11">
        <f t="shared" si="128"/>
        <v>0.36241292220657328</v>
      </c>
      <c r="E191" s="11">
        <v>4.04837671715008</v>
      </c>
      <c r="F191" s="11">
        <f t="shared" si="132"/>
        <v>4.4107896393566532</v>
      </c>
      <c r="G191" s="200">
        <f t="shared" si="131"/>
        <v>2.5144022104352404E-2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13.415440362454339</v>
      </c>
      <c r="C192" s="11">
        <v>13.291436239937068</v>
      </c>
      <c r="D192" s="11">
        <f t="shared" si="128"/>
        <v>-0.12400412251727033</v>
      </c>
      <c r="E192" s="11">
        <v>7.024500445249851</v>
      </c>
      <c r="F192" s="11">
        <f t="shared" ref="F192:F195" si="133">SUM(D192:E192)</f>
        <v>6.9004963227325806</v>
      </c>
      <c r="G192" s="200">
        <f t="shared" si="131"/>
        <v>2.847004422871513E-2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3.2802764922477849</v>
      </c>
      <c r="C193" s="11">
        <v>2.2018004820134385</v>
      </c>
      <c r="D193" s="11">
        <f t="shared" si="128"/>
        <v>-1.0784760102343465</v>
      </c>
      <c r="E193" s="11">
        <v>1.6895080198960155</v>
      </c>
      <c r="F193" s="11">
        <f t="shared" si="133"/>
        <v>0.61103200966166904</v>
      </c>
      <c r="G193" s="200">
        <f t="shared" si="131"/>
        <v>2.8083700473663153E-2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1.1540094810232022</v>
      </c>
      <c r="C194" s="11">
        <v>1.273320918974201</v>
      </c>
      <c r="D194" s="11">
        <f t="shared" si="128"/>
        <v>0.11931143795099874</v>
      </c>
      <c r="E194" s="11">
        <v>0.63062422437620824</v>
      </c>
      <c r="F194" s="11">
        <f t="shared" si="133"/>
        <v>0.74993566232720699</v>
      </c>
      <c r="G194" s="200">
        <f t="shared" si="131"/>
        <v>2.949122121540082E-2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9.6074583684601631</v>
      </c>
      <c r="C195" s="11">
        <v>9.9446359185865152</v>
      </c>
      <c r="D195" s="11">
        <f t="shared" si="128"/>
        <v>0.33717755012635209</v>
      </c>
      <c r="E195" s="11">
        <v>3.4624972006003087</v>
      </c>
      <c r="F195" s="11">
        <f t="shared" si="133"/>
        <v>3.7996747507266608</v>
      </c>
      <c r="G195" s="200">
        <f t="shared" si="131"/>
        <v>2.0730377950227474E-2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5.9043644925926824</v>
      </c>
      <c r="C196" s="11">
        <v>5.2242047600560575</v>
      </c>
      <c r="D196" s="11">
        <f t="shared" si="128"/>
        <v>-0.68015973253662487</v>
      </c>
      <c r="E196" s="11">
        <v>2.1626744076759064</v>
      </c>
      <c r="F196" s="11">
        <f t="shared" ref="F196" si="134">SUM(D196:E196)</f>
        <v>1.4825146751392815</v>
      </c>
      <c r="G196" s="200">
        <f t="shared" si="131"/>
        <v>2.1024271392299898E-2</v>
      </c>
    </row>
    <row r="197" spans="1:14" x14ac:dyDescent="0.2">
      <c r="A197" t="str">
        <f t="shared" si="127"/>
        <v>54 Textiles, printing and other skilled trades</v>
      </c>
      <c r="B197" s="11">
        <v>3.7853685865827074</v>
      </c>
      <c r="C197" s="11">
        <v>5.0900451800002431</v>
      </c>
      <c r="D197" s="11">
        <f t="shared" si="128"/>
        <v>1.3046765934175357</v>
      </c>
      <c r="E197" s="11">
        <v>1.9728531788940586</v>
      </c>
      <c r="F197" s="11">
        <f t="shared" ref="F197" si="135">SUM(D197:E197)</f>
        <v>3.2775297723115946</v>
      </c>
      <c r="G197" s="200">
        <f t="shared" si="131"/>
        <v>2.836040712994059E-2</v>
      </c>
    </row>
    <row r="198" spans="1:14" x14ac:dyDescent="0.2">
      <c r="A198" t="str">
        <f t="shared" si="127"/>
        <v>61 Caring personal service occupations</v>
      </c>
      <c r="B198" s="11">
        <v>20.278361534725757</v>
      </c>
      <c r="C198" s="11">
        <v>25.696572467080816</v>
      </c>
      <c r="D198" s="11">
        <f>C198-B198</f>
        <v>5.4182109323550591</v>
      </c>
      <c r="E198" s="11">
        <v>13.932123758778312</v>
      </c>
      <c r="F198" s="11">
        <f>SUM(D198:E198)</f>
        <v>19.350334691133369</v>
      </c>
      <c r="G198" s="200">
        <f t="shared" si="131"/>
        <v>3.5480102956576332E-2</v>
      </c>
    </row>
    <row r="199" spans="1:14" x14ac:dyDescent="0.2">
      <c r="A199" t="str">
        <f t="shared" si="127"/>
        <v>62 Leisure, travel and related personal service occupations</v>
      </c>
      <c r="B199" s="11">
        <v>4.1917220181498962</v>
      </c>
      <c r="C199" s="11">
        <v>3.8928917165627319</v>
      </c>
      <c r="D199" s="11">
        <f t="shared" ref="D199:D205" si="136">C199-B199</f>
        <v>-0.29883030158716428</v>
      </c>
      <c r="E199" s="11">
        <v>1.9232780817057196</v>
      </c>
      <c r="F199" s="11">
        <f t="shared" ref="F199:F200" si="137">SUM(D199:E199)</f>
        <v>1.6244477801185553</v>
      </c>
      <c r="G199" s="200">
        <f t="shared" si="131"/>
        <v>2.5495123769932793E-2</v>
      </c>
    </row>
    <row r="200" spans="1:14" x14ac:dyDescent="0.2">
      <c r="A200" t="str">
        <f t="shared" si="127"/>
        <v>63 Community and civil enforcement occupations</v>
      </c>
      <c r="B200" s="11">
        <v>0.14467472746532409</v>
      </c>
      <c r="C200" s="11">
        <v>0.11382884380521259</v>
      </c>
      <c r="D200" s="11">
        <f t="shared" si="136"/>
        <v>-3.0845883660111498E-2</v>
      </c>
      <c r="E200" s="11">
        <v>4.1686227222611762E-2</v>
      </c>
      <c r="F200" s="11">
        <f t="shared" si="137"/>
        <v>1.0840343562500264E-2</v>
      </c>
      <c r="G200" s="200">
        <f t="shared" si="131"/>
        <v>1.7023099048960377E-2</v>
      </c>
    </row>
    <row r="201" spans="1:14" x14ac:dyDescent="0.2">
      <c r="A201" t="str">
        <f t="shared" si="127"/>
        <v>71 Sales occupations</v>
      </c>
      <c r="B201" s="11">
        <v>12.246245764498022</v>
      </c>
      <c r="C201" s="11">
        <v>13.989725940388624</v>
      </c>
      <c r="D201" s="11">
        <f t="shared" si="136"/>
        <v>1.7434801758906016</v>
      </c>
      <c r="E201" s="11">
        <v>6.1320958661617784</v>
      </c>
      <c r="F201" s="11">
        <f t="shared" ref="F201:F202" si="138">SUM(D201:E201)</f>
        <v>7.8755760420523799</v>
      </c>
      <c r="G201" s="200">
        <f t="shared" si="131"/>
        <v>2.7433108733722289E-2</v>
      </c>
    </row>
    <row r="202" spans="1:14" x14ac:dyDescent="0.2">
      <c r="A202" t="str">
        <f t="shared" si="127"/>
        <v>72 Customer service occupations</v>
      </c>
      <c r="B202" s="11">
        <v>2.8806244324748826</v>
      </c>
      <c r="C202" s="11">
        <v>3.485921753740318</v>
      </c>
      <c r="D202" s="11">
        <f t="shared" si="136"/>
        <v>0.60529732126543534</v>
      </c>
      <c r="E202" s="11">
        <v>1.4905666092077761</v>
      </c>
      <c r="F202" s="11">
        <f t="shared" si="138"/>
        <v>2.0958639304732114</v>
      </c>
      <c r="G202" s="200">
        <f t="shared" si="131"/>
        <v>2.8191974895338312E-2</v>
      </c>
    </row>
    <row r="203" spans="1:14" x14ac:dyDescent="0.2">
      <c r="A203" t="str">
        <f t="shared" si="127"/>
        <v>81 Process, plant and machine operatives</v>
      </c>
      <c r="B203" s="11">
        <v>3.9376949244138881</v>
      </c>
      <c r="C203" s="11">
        <v>5.6099167637649163</v>
      </c>
      <c r="D203" s="11">
        <f t="shared" si="136"/>
        <v>1.6722218393510282</v>
      </c>
      <c r="E203" s="11">
        <v>1.8305255695208191</v>
      </c>
      <c r="F203" s="11">
        <f t="shared" ref="F203:F204" si="139">SUM(D203:E203)</f>
        <v>3.5027474088718473</v>
      </c>
      <c r="G203" s="200">
        <f t="shared" si="131"/>
        <v>2.5777855215349144E-2</v>
      </c>
    </row>
    <row r="204" spans="1:14" x14ac:dyDescent="0.2">
      <c r="A204" t="str">
        <f t="shared" si="127"/>
        <v>82 Transport and mobile machine drivers and operatives</v>
      </c>
      <c r="B204" s="11">
        <v>5.0962804024502555</v>
      </c>
      <c r="C204" s="11">
        <v>6.9556511016117542</v>
      </c>
      <c r="D204" s="11">
        <f t="shared" si="136"/>
        <v>1.8593706991614987</v>
      </c>
      <c r="E204" s="11">
        <v>3.1551038763811445</v>
      </c>
      <c r="F204" s="11">
        <f t="shared" si="139"/>
        <v>5.0144745755426428</v>
      </c>
      <c r="G204" s="200">
        <f t="shared" si="131"/>
        <v>3.2646236382241067E-2</v>
      </c>
    </row>
    <row r="205" spans="1:14" x14ac:dyDescent="0.2">
      <c r="A205" t="str">
        <f t="shared" si="127"/>
        <v>91 Elementary trades and related occupations</v>
      </c>
      <c r="B205" s="11">
        <v>1.881829711785552</v>
      </c>
      <c r="C205" s="11">
        <v>5.3410127006002242</v>
      </c>
      <c r="D205" s="11">
        <f t="shared" si="136"/>
        <v>3.4591829888146721</v>
      </c>
      <c r="E205" s="11">
        <v>1.8998354612378994</v>
      </c>
      <c r="F205" s="11">
        <f t="shared" ref="F205" si="140">SUM(D205:E205)</f>
        <v>5.3590184500525719</v>
      </c>
      <c r="G205" s="200">
        <f t="shared" si="131"/>
        <v>4.7627403851659533E-2</v>
      </c>
    </row>
    <row r="206" spans="1:14" x14ac:dyDescent="0.2">
      <c r="A206" t="str">
        <f t="shared" si="127"/>
        <v>92 Elementary administration and service occupations</v>
      </c>
      <c r="B206" s="11">
        <v>13.209615386799436</v>
      </c>
      <c r="C206" s="11">
        <v>11.079748461576507</v>
      </c>
      <c r="D206" s="11">
        <f t="shared" ref="D206" si="141">C206-B206</f>
        <v>-2.1298669252229292</v>
      </c>
      <c r="E206" s="11">
        <v>6.1629512083904672</v>
      </c>
      <c r="F206" s="11">
        <f t="shared" ref="F206" si="142">SUM(D206:E206)</f>
        <v>4.033084283167538</v>
      </c>
      <c r="G206" s="200">
        <f t="shared" ref="G206:G207" si="143">IF(B206&gt;0,(1+(E206/B206))^(1/($C$6-$B$6))-1,0)</f>
        <v>2.5856149032389197E-2</v>
      </c>
    </row>
    <row r="207" spans="1:14" x14ac:dyDescent="0.2">
      <c r="A207" t="str">
        <f t="shared" si="127"/>
        <v>All occupations</v>
      </c>
      <c r="B207" s="11">
        <f>SUM(B181:B206)</f>
        <v>153.71043015866135</v>
      </c>
      <c r="C207" s="11">
        <f t="shared" ref="C207:F207" si="144">SUM(C181:C206)</f>
        <v>173.90976181230428</v>
      </c>
      <c r="D207" s="11">
        <f t="shared" si="144"/>
        <v>20.199331653642943</v>
      </c>
      <c r="E207" s="11">
        <f t="shared" si="144"/>
        <v>78.419691644562903</v>
      </c>
      <c r="F207" s="11">
        <f t="shared" si="144"/>
        <v>98.619023298205846</v>
      </c>
      <c r="G207" s="200">
        <f t="shared" si="143"/>
        <v>2.7862947270385519E-2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9.6819988724047708</v>
      </c>
      <c r="C210" s="11">
        <v>6.4654254964421787</v>
      </c>
      <c r="D210" s="11">
        <f>C210-B210</f>
        <v>-3.2165733759625921</v>
      </c>
      <c r="E210" s="11">
        <v>3.49912682729286</v>
      </c>
      <c r="F210" s="11">
        <f>SUM(D210:E210)</f>
        <v>0.28255345133026788</v>
      </c>
      <c r="G210" s="200">
        <f>IF(B210&gt;0,(1+(E210/B210))^(1/($C$6-$B$6))-1,0)</f>
        <v>2.0780812946929128E-2</v>
      </c>
    </row>
    <row r="211" spans="1:7" x14ac:dyDescent="0.2">
      <c r="A211" t="str">
        <f t="shared" si="146"/>
        <v>12 Other managers and proprietors</v>
      </c>
      <c r="B211" s="11">
        <v>5.2996271827552963</v>
      </c>
      <c r="C211" s="11">
        <v>4.902883518892736</v>
      </c>
      <c r="D211" s="11">
        <f t="shared" ref="D211:D226" si="147">C211-B211</f>
        <v>-0.39674366386256033</v>
      </c>
      <c r="E211" s="11">
        <v>2.7955249441328198</v>
      </c>
      <c r="F211" s="11">
        <f t="shared" ref="F211:F218" si="148">SUM(D211:E211)</f>
        <v>2.3987812802702595</v>
      </c>
      <c r="G211" s="200">
        <f t="shared" ref="G211:G213" si="149">IF(B211&gt;0,(1+(E211/B211))^(1/($C$6-$B$6))-1,0)</f>
        <v>2.8644511163731901E-2</v>
      </c>
    </row>
    <row r="212" spans="1:7" x14ac:dyDescent="0.2">
      <c r="A212" t="str">
        <f t="shared" si="146"/>
        <v>21 Science, research, engineering and technology professionals</v>
      </c>
      <c r="B212" s="11">
        <v>5.4604362344344342</v>
      </c>
      <c r="C212" s="11">
        <v>5.7174220130844482</v>
      </c>
      <c r="D212" s="11">
        <f t="shared" si="147"/>
        <v>0.25698577865001404</v>
      </c>
      <c r="E212" s="11">
        <v>2.0160573246191369</v>
      </c>
      <c r="F212" s="11">
        <f t="shared" si="148"/>
        <v>2.2730431032691509</v>
      </c>
      <c r="G212" s="200">
        <f t="shared" si="149"/>
        <v>2.1169985860990392E-2</v>
      </c>
    </row>
    <row r="213" spans="1:7" x14ac:dyDescent="0.2">
      <c r="A213" t="str">
        <f t="shared" si="146"/>
        <v>22 Health professionals</v>
      </c>
      <c r="B213" s="11">
        <v>2.5511504607047994</v>
      </c>
      <c r="C213" s="11">
        <v>2.2711599674278693</v>
      </c>
      <c r="D213" s="11">
        <f t="shared" si="147"/>
        <v>-0.27999049327693015</v>
      </c>
      <c r="E213" s="11">
        <v>1.1997417726060433</v>
      </c>
      <c r="F213" s="11">
        <f t="shared" si="148"/>
        <v>0.91975127932911316</v>
      </c>
      <c r="G213" s="200">
        <f t="shared" si="149"/>
        <v>2.6029625893684516E-2</v>
      </c>
    </row>
    <row r="214" spans="1:7" x14ac:dyDescent="0.2">
      <c r="A214" t="str">
        <f t="shared" si="146"/>
        <v>23 Teaching and other educational professionals</v>
      </c>
      <c r="B214" s="11">
        <v>1.2894558057254997</v>
      </c>
      <c r="C214" s="11">
        <v>1.0476150525633883</v>
      </c>
      <c r="D214" s="11">
        <f t="shared" si="147"/>
        <v>-0.2418407531621114</v>
      </c>
      <c r="E214" s="11">
        <v>0.52939678239079413</v>
      </c>
      <c r="F214" s="11">
        <f t="shared" si="148"/>
        <v>0.28755602922868273</v>
      </c>
      <c r="G214" s="200">
        <f>IF(B214&gt;0,(1+(E214/B214))^(1/($C$6-$B$6))-1,0)</f>
        <v>2.3197340611571082E-2</v>
      </c>
    </row>
    <row r="215" spans="1:7" x14ac:dyDescent="0.2">
      <c r="A215" t="str">
        <f t="shared" si="146"/>
        <v>24 Business, media and public service professionals</v>
      </c>
      <c r="B215" s="11">
        <v>5.2200283657922517</v>
      </c>
      <c r="C215" s="11">
        <v>4.2876574753614687</v>
      </c>
      <c r="D215" s="11">
        <f t="shared" si="147"/>
        <v>-0.93237089043078303</v>
      </c>
      <c r="E215" s="11">
        <v>1.9476811395074869</v>
      </c>
      <c r="F215" s="11">
        <f t="shared" si="148"/>
        <v>1.0153102490767039</v>
      </c>
      <c r="G215" s="200">
        <f t="shared" ref="G215:G234" si="150">IF(B215&gt;0,(1+(E215/B215))^(1/($C$6-$B$6))-1,0)</f>
        <v>2.1363896452120779E-2</v>
      </c>
    </row>
    <row r="216" spans="1:7" x14ac:dyDescent="0.2">
      <c r="A216" t="str">
        <f t="shared" si="146"/>
        <v>31 Science, engineering and technology associate professionals</v>
      </c>
      <c r="B216" s="11">
        <v>2.4270310295176669</v>
      </c>
      <c r="C216" s="11">
        <v>2.195086881381239</v>
      </c>
      <c r="D216" s="11">
        <f t="shared" si="147"/>
        <v>-0.23194414813642794</v>
      </c>
      <c r="E216" s="11">
        <v>0.84375983170298174</v>
      </c>
      <c r="F216" s="11">
        <f t="shared" si="148"/>
        <v>0.6118156835665538</v>
      </c>
      <c r="G216" s="200">
        <f t="shared" si="150"/>
        <v>2.0090014756555252E-2</v>
      </c>
    </row>
    <row r="217" spans="1:7" x14ac:dyDescent="0.2">
      <c r="A217" t="str">
        <f t="shared" si="146"/>
        <v>32 Health and social care associate professionals</v>
      </c>
      <c r="B217" s="11">
        <v>2.0709764685205694</v>
      </c>
      <c r="C217" s="11">
        <v>3.152692787853173</v>
      </c>
      <c r="D217" s="11">
        <f t="shared" si="147"/>
        <v>1.0817163193326036</v>
      </c>
      <c r="E217" s="11">
        <v>1.7186995354331596</v>
      </c>
      <c r="F217" s="11">
        <f t="shared" si="148"/>
        <v>2.8004158547657632</v>
      </c>
      <c r="G217" s="200">
        <f t="shared" si="150"/>
        <v>4.110642783402807E-2</v>
      </c>
    </row>
    <row r="218" spans="1:7" x14ac:dyDescent="0.2">
      <c r="A218" t="str">
        <f t="shared" si="146"/>
        <v>33 Protective service occupations</v>
      </c>
      <c r="B218" s="11">
        <v>2.4297586237249664</v>
      </c>
      <c r="C218" s="11">
        <v>1.5450635085689932</v>
      </c>
      <c r="D218" s="11">
        <f t="shared" si="147"/>
        <v>-0.88469511515597321</v>
      </c>
      <c r="E218" s="11">
        <v>0.5662398470788077</v>
      </c>
      <c r="F218" s="11">
        <f t="shared" si="148"/>
        <v>-0.31845526807716551</v>
      </c>
      <c r="G218" s="200">
        <f t="shared" si="150"/>
        <v>1.4063685059030551E-2</v>
      </c>
    </row>
    <row r="219" spans="1:7" x14ac:dyDescent="0.2">
      <c r="A219" t="str">
        <f t="shared" si="146"/>
        <v>34 Culture, media and sports occupations</v>
      </c>
      <c r="B219" s="11">
        <v>1.3713918692382423</v>
      </c>
      <c r="C219" s="11">
        <v>0.5187123771179516</v>
      </c>
      <c r="D219" s="11">
        <f t="shared" si="147"/>
        <v>-0.85267949212029071</v>
      </c>
      <c r="E219" s="11">
        <v>0.31982439824186504</v>
      </c>
      <c r="F219" s="11">
        <f t="shared" ref="F219:F220" si="151">SUM(D219:E219)</f>
        <v>-0.53285509387842567</v>
      </c>
      <c r="G219" s="200">
        <f t="shared" si="150"/>
        <v>1.4072888290861174E-2</v>
      </c>
    </row>
    <row r="220" spans="1:7" x14ac:dyDescent="0.2">
      <c r="A220" t="str">
        <f t="shared" si="146"/>
        <v>35 Business and public service associate professionals</v>
      </c>
      <c r="B220" s="11">
        <v>8.2937352836556659</v>
      </c>
      <c r="C220" s="11">
        <v>6.5906376800521009</v>
      </c>
      <c r="D220" s="11">
        <f t="shared" si="147"/>
        <v>-1.703097603603565</v>
      </c>
      <c r="E220" s="11">
        <v>2.9875037000299969</v>
      </c>
      <c r="F220" s="11">
        <f t="shared" si="151"/>
        <v>1.2844060964264319</v>
      </c>
      <c r="G220" s="200">
        <f t="shared" si="150"/>
        <v>2.0721138092538727E-2</v>
      </c>
    </row>
    <row r="221" spans="1:7" x14ac:dyDescent="0.2">
      <c r="A221" t="str">
        <f t="shared" si="146"/>
        <v>41 Administrative occupations</v>
      </c>
      <c r="B221" s="11">
        <v>16.191147274274236</v>
      </c>
      <c r="C221" s="11">
        <v>10.964328962495722</v>
      </c>
      <c r="D221" s="11">
        <f t="shared" si="147"/>
        <v>-5.2268183117785139</v>
      </c>
      <c r="E221" s="11">
        <v>6.2975646294311804</v>
      </c>
      <c r="F221" s="11">
        <f t="shared" ref="F221:F224" si="152">SUM(D221:E221)</f>
        <v>1.0707463176526666</v>
      </c>
      <c r="G221" s="200">
        <f t="shared" si="150"/>
        <v>2.2144894788983516E-2</v>
      </c>
    </row>
    <row r="222" spans="1:7" x14ac:dyDescent="0.2">
      <c r="A222" t="str">
        <f t="shared" si="146"/>
        <v>42 Secretarial and related occupations</v>
      </c>
      <c r="B222" s="11">
        <v>3.9659644695843066</v>
      </c>
      <c r="C222" s="11">
        <v>0.71146383838581162</v>
      </c>
      <c r="D222" s="11">
        <f t="shared" si="147"/>
        <v>-3.254500631198495</v>
      </c>
      <c r="E222" s="11">
        <v>1.0685376905972324</v>
      </c>
      <c r="F222" s="11">
        <f t="shared" si="152"/>
        <v>-2.1859629406012626</v>
      </c>
      <c r="G222" s="200">
        <f t="shared" si="150"/>
        <v>1.6031519301529684E-2</v>
      </c>
    </row>
    <row r="223" spans="1:7" x14ac:dyDescent="0.2">
      <c r="A223" t="str">
        <f t="shared" si="146"/>
        <v>51 Skilled agricultural and related trades</v>
      </c>
      <c r="B223" s="11">
        <v>2.3411780545580565</v>
      </c>
      <c r="C223" s="11">
        <v>2.3986370042596472</v>
      </c>
      <c r="D223" s="11">
        <f t="shared" si="147"/>
        <v>5.7458949701590711E-2</v>
      </c>
      <c r="E223" s="11">
        <v>1.2496304302362478</v>
      </c>
      <c r="F223" s="11">
        <f t="shared" si="152"/>
        <v>1.3070893799378385</v>
      </c>
      <c r="G223" s="200">
        <f t="shared" si="150"/>
        <v>2.8925316809246704E-2</v>
      </c>
    </row>
    <row r="224" spans="1:7" x14ac:dyDescent="0.2">
      <c r="A224" t="str">
        <f t="shared" si="146"/>
        <v>52 Skilled metal, electrical and electronic trades</v>
      </c>
      <c r="B224" s="11">
        <v>6.6743931315965934</v>
      </c>
      <c r="C224" s="11">
        <v>5.1741376242674519</v>
      </c>
      <c r="D224" s="11">
        <f t="shared" si="147"/>
        <v>-1.5002555073291415</v>
      </c>
      <c r="E224" s="11">
        <v>2.1773453647040668</v>
      </c>
      <c r="F224" s="11">
        <f t="shared" si="152"/>
        <v>0.67708985737492533</v>
      </c>
      <c r="G224" s="200">
        <f t="shared" si="150"/>
        <v>1.9000630614507852E-2</v>
      </c>
    </row>
    <row r="225" spans="1:7" x14ac:dyDescent="0.2">
      <c r="A225" t="str">
        <f t="shared" si="146"/>
        <v>53 Skilled construction and building trades</v>
      </c>
      <c r="B225" s="11">
        <v>6.9300193731841526</v>
      </c>
      <c r="C225" s="11">
        <v>6.3225498930109501</v>
      </c>
      <c r="D225" s="11">
        <f t="shared" si="147"/>
        <v>-0.60746948017320257</v>
      </c>
      <c r="E225" s="11">
        <v>2.9762581431467181</v>
      </c>
      <c r="F225" s="11">
        <f t="shared" ref="F225" si="153">SUM(D225:E225)</f>
        <v>2.3687886629735155</v>
      </c>
      <c r="G225" s="200">
        <f t="shared" si="150"/>
        <v>2.4106374599073499E-2</v>
      </c>
    </row>
    <row r="226" spans="1:7" x14ac:dyDescent="0.2">
      <c r="A226" t="str">
        <f t="shared" si="146"/>
        <v>54 Textiles, printing and other skilled trades</v>
      </c>
      <c r="B226" s="11">
        <v>4.3575264527346755</v>
      </c>
      <c r="C226" s="11">
        <v>3.590909158365776</v>
      </c>
      <c r="D226" s="11">
        <f t="shared" si="147"/>
        <v>-0.76661729436889958</v>
      </c>
      <c r="E226" s="11">
        <v>1.5729955115010592</v>
      </c>
      <c r="F226" s="11">
        <f t="shared" ref="F226" si="154">SUM(D226:E226)</f>
        <v>0.80637821713215962</v>
      </c>
      <c r="G226" s="200">
        <f t="shared" si="150"/>
        <v>2.0759723901881078E-2</v>
      </c>
    </row>
    <row r="227" spans="1:7" x14ac:dyDescent="0.2">
      <c r="A227" t="str">
        <f t="shared" si="146"/>
        <v>61 Caring personal service occupations</v>
      </c>
      <c r="B227" s="11">
        <v>15.53437894551603</v>
      </c>
      <c r="C227" s="11">
        <v>14.005678934260395</v>
      </c>
      <c r="D227" s="11">
        <f>C227-B227</f>
        <v>-1.5287000112556353</v>
      </c>
      <c r="E227" s="11">
        <v>7.5602223596209637</v>
      </c>
      <c r="F227" s="11">
        <f>SUM(D227:E227)</f>
        <v>6.0315223483653284</v>
      </c>
      <c r="G227" s="200">
        <f t="shared" si="150"/>
        <v>2.6788757694697907E-2</v>
      </c>
    </row>
    <row r="228" spans="1:7" x14ac:dyDescent="0.2">
      <c r="A228" t="str">
        <f t="shared" si="146"/>
        <v>62 Leisure, travel and related personal service occupations</v>
      </c>
      <c r="B228" s="11">
        <v>4.4260738105328263</v>
      </c>
      <c r="C228" s="11">
        <v>3.0697922056733478</v>
      </c>
      <c r="D228" s="11">
        <f t="shared" ref="D228:D234" si="155">C228-B228</f>
        <v>-1.3562816048594786</v>
      </c>
      <c r="E228" s="11">
        <v>1.7196417338885988</v>
      </c>
      <c r="F228" s="11">
        <f t="shared" ref="F228:F229" si="156">SUM(D228:E228)</f>
        <v>0.36336012902912018</v>
      </c>
      <c r="G228" s="200">
        <f t="shared" si="150"/>
        <v>2.2124002340202065E-2</v>
      </c>
    </row>
    <row r="229" spans="1:7" x14ac:dyDescent="0.2">
      <c r="A229" t="str">
        <f t="shared" si="146"/>
        <v>63 Community and civil enforcement occupations</v>
      </c>
      <c r="B229" s="11">
        <v>0.24748662248776696</v>
      </c>
      <c r="C229" s="11">
        <v>0.16718646710367618</v>
      </c>
      <c r="D229" s="11">
        <f t="shared" si="155"/>
        <v>-8.0300155384090771E-2</v>
      </c>
      <c r="E229" s="11">
        <v>7.9201461378697921E-2</v>
      </c>
      <c r="F229" s="11">
        <f t="shared" si="156"/>
        <v>-1.0986940053928501E-3</v>
      </c>
      <c r="G229" s="200">
        <f t="shared" si="150"/>
        <v>1.8682325334953731E-2</v>
      </c>
    </row>
    <row r="230" spans="1:7" x14ac:dyDescent="0.2">
      <c r="A230" t="str">
        <f t="shared" si="146"/>
        <v>71 Sales occupations</v>
      </c>
      <c r="B230" s="11">
        <v>12.862644949756241</v>
      </c>
      <c r="C230" s="11">
        <v>10.67774019789737</v>
      </c>
      <c r="D230" s="11">
        <f t="shared" si="155"/>
        <v>-2.1849047518588716</v>
      </c>
      <c r="E230" s="11">
        <v>5.4857739350559021</v>
      </c>
      <c r="F230" s="11">
        <f t="shared" ref="F230:F231" si="157">SUM(D230:E230)</f>
        <v>3.3008691831970305</v>
      </c>
      <c r="G230" s="200">
        <f t="shared" si="150"/>
        <v>2.3963692125601899E-2</v>
      </c>
    </row>
    <row r="231" spans="1:7" x14ac:dyDescent="0.2">
      <c r="A231" t="str">
        <f t="shared" si="146"/>
        <v>72 Customer service occupations</v>
      </c>
      <c r="B231" s="11">
        <v>3.2844404128477094</v>
      </c>
      <c r="C231" s="11">
        <v>3.4332705264502925</v>
      </c>
      <c r="D231" s="11">
        <f t="shared" si="155"/>
        <v>0.14883011360258314</v>
      </c>
      <c r="E231" s="11">
        <v>1.6795153338937745</v>
      </c>
      <c r="F231" s="11">
        <f t="shared" si="157"/>
        <v>1.8283454474963576</v>
      </c>
      <c r="G231" s="200">
        <f t="shared" si="150"/>
        <v>2.7916334876008086E-2</v>
      </c>
    </row>
    <row r="232" spans="1:7" x14ac:dyDescent="0.2">
      <c r="A232" t="str">
        <f t="shared" si="146"/>
        <v>81 Process, plant and machine operatives</v>
      </c>
      <c r="B232" s="11">
        <v>6.583910358778704</v>
      </c>
      <c r="C232" s="11">
        <v>7.032049085448099</v>
      </c>
      <c r="D232" s="11">
        <f t="shared" si="155"/>
        <v>0.44813872666939503</v>
      </c>
      <c r="E232" s="11">
        <v>2.8807277794821866</v>
      </c>
      <c r="F232" s="11">
        <f t="shared" ref="F232:F233" si="158">SUM(D232:E232)</f>
        <v>3.3288665061515816</v>
      </c>
      <c r="G232" s="200">
        <f t="shared" si="150"/>
        <v>2.4490668462308074E-2</v>
      </c>
    </row>
    <row r="233" spans="1:7" x14ac:dyDescent="0.2">
      <c r="A233" t="str">
        <f t="shared" si="146"/>
        <v>82 Transport and mobile machine drivers and operatives</v>
      </c>
      <c r="B233" s="11">
        <v>9.179681093413139</v>
      </c>
      <c r="C233" s="11">
        <v>9.2936777445075656</v>
      </c>
      <c r="D233" s="11">
        <f t="shared" si="155"/>
        <v>0.11399665109442658</v>
      </c>
      <c r="E233" s="11">
        <v>5.1416687336972711</v>
      </c>
      <c r="F233" s="11">
        <f t="shared" si="158"/>
        <v>5.2556653847916976</v>
      </c>
      <c r="G233" s="200">
        <f t="shared" si="150"/>
        <v>3.009455287292373E-2</v>
      </c>
    </row>
    <row r="234" spans="1:7" x14ac:dyDescent="0.2">
      <c r="A234" t="str">
        <f t="shared" si="146"/>
        <v>91 Elementary trades and related occupations</v>
      </c>
      <c r="B234" s="11">
        <v>3.1522364092209507</v>
      </c>
      <c r="C234" s="11">
        <v>5.5817885355147121</v>
      </c>
      <c r="D234" s="11">
        <f t="shared" si="155"/>
        <v>2.4295521262937614</v>
      </c>
      <c r="E234" s="11">
        <v>2.1332959969930543</v>
      </c>
      <c r="F234" s="11">
        <f t="shared" ref="F234" si="159">SUM(D234:E234)</f>
        <v>4.5628481232868161</v>
      </c>
      <c r="G234" s="200">
        <f t="shared" si="150"/>
        <v>3.5057946476094948E-2</v>
      </c>
    </row>
    <row r="235" spans="1:7" x14ac:dyDescent="0.2">
      <c r="A235" t="str">
        <f t="shared" si="146"/>
        <v>92 Elementary administration and service occupations</v>
      </c>
      <c r="B235" s="11">
        <v>23.38989099765913</v>
      </c>
      <c r="C235" s="11">
        <v>18.8660285384424</v>
      </c>
      <c r="D235" s="11">
        <f t="shared" ref="D235" si="160">C235-B235</f>
        <v>-4.5238624592167298</v>
      </c>
      <c r="E235" s="11">
        <v>10.204135839214697</v>
      </c>
      <c r="F235" s="11">
        <f t="shared" ref="F235" si="161">SUM(D235:E235)</f>
        <v>5.680273379997967</v>
      </c>
      <c r="G235" s="200">
        <f t="shared" ref="G235:G236" si="162">IF(B235&gt;0,(1+(E235/B235))^(1/($C$6-$B$6))-1,0)</f>
        <v>2.4429928483358454E-2</v>
      </c>
    </row>
    <row r="236" spans="1:7" x14ac:dyDescent="0.2">
      <c r="A236" t="str">
        <f t="shared" si="146"/>
        <v>All occupations</v>
      </c>
      <c r="B236" s="11">
        <f>SUM(B210:B235)</f>
        <v>165.21656255261868</v>
      </c>
      <c r="C236" s="11">
        <f t="shared" ref="C236:F236" si="163">SUM(C210:C235)</f>
        <v>139.98359547482875</v>
      </c>
      <c r="D236" s="11">
        <f t="shared" si="163"/>
        <v>-25.232967077789926</v>
      </c>
      <c r="E236" s="11">
        <f t="shared" si="163"/>
        <v>70.65007104587761</v>
      </c>
      <c r="F236" s="11">
        <f t="shared" si="163"/>
        <v>45.417103968087687</v>
      </c>
      <c r="G236" s="200">
        <f t="shared" si="162"/>
        <v>2.4017853289479918E-2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6.6221272810068283</v>
      </c>
      <c r="C239" s="11">
        <v>4.4137313340786477</v>
      </c>
      <c r="D239" s="11">
        <f>C239-B239</f>
        <v>-2.2083959469281806</v>
      </c>
      <c r="E239" s="11">
        <v>2.3579228013747038</v>
      </c>
      <c r="F239" s="11">
        <f>SUM(D239:E239)</f>
        <v>0.14952685444652314</v>
      </c>
      <c r="G239" s="200">
        <f>IF(B239&gt;0,(1+(E239/B239))^(1/($C$6-$B$6))-1,0)</f>
        <v>2.0513487732375602E-2</v>
      </c>
    </row>
    <row r="240" spans="1:7" x14ac:dyDescent="0.2">
      <c r="A240" t="str">
        <f t="shared" si="165"/>
        <v>12 Other managers and proprietors</v>
      </c>
      <c r="B240" s="11">
        <v>3.1655195709693591</v>
      </c>
      <c r="C240" s="11">
        <v>2.4692682091033209</v>
      </c>
      <c r="D240" s="11">
        <f t="shared" ref="D240:D255" si="166">C240-B240</f>
        <v>-0.6962513618660382</v>
      </c>
      <c r="E240" s="11">
        <v>1.3160710101521036</v>
      </c>
      <c r="F240" s="11">
        <f t="shared" ref="F240:F247" si="167">SUM(D240:E240)</f>
        <v>0.61981964828606539</v>
      </c>
      <c r="G240" s="200">
        <f t="shared" ref="G240:G242" si="168">IF(B240&gt;0,(1+(E240/B240))^(1/($C$6-$B$6))-1,0)</f>
        <v>2.3448070871296744E-2</v>
      </c>
    </row>
    <row r="241" spans="1:7" x14ac:dyDescent="0.2">
      <c r="A241" t="str">
        <f t="shared" si="165"/>
        <v>21 Science, research, engineering and technology professionals</v>
      </c>
      <c r="B241" s="11">
        <v>2.873561063110504</v>
      </c>
      <c r="C241" s="11">
        <v>2.2440755207388405</v>
      </c>
      <c r="D241" s="11">
        <f t="shared" si="166"/>
        <v>-0.62948554237166343</v>
      </c>
      <c r="E241" s="11">
        <v>0.89106452631899347</v>
      </c>
      <c r="F241" s="11">
        <f t="shared" si="167"/>
        <v>0.26157898394733003</v>
      </c>
      <c r="G241" s="200">
        <f t="shared" si="168"/>
        <v>1.8169517232197174E-2</v>
      </c>
    </row>
    <row r="242" spans="1:7" x14ac:dyDescent="0.2">
      <c r="A242" t="str">
        <f t="shared" si="165"/>
        <v>22 Health professionals</v>
      </c>
      <c r="B242" s="11">
        <v>1.4635289553074211</v>
      </c>
      <c r="C242" s="11">
        <v>0.92754019549096811</v>
      </c>
      <c r="D242" s="11">
        <f t="shared" si="166"/>
        <v>-0.535988759816453</v>
      </c>
      <c r="E242" s="11">
        <v>0.54198347548516457</v>
      </c>
      <c r="F242" s="11">
        <f t="shared" si="167"/>
        <v>5.9947156687115699E-3</v>
      </c>
      <c r="G242" s="200">
        <f t="shared" si="168"/>
        <v>2.1225387133447571E-2</v>
      </c>
    </row>
    <row r="243" spans="1:7" x14ac:dyDescent="0.2">
      <c r="A243" t="str">
        <f t="shared" si="165"/>
        <v>23 Teaching and other educational professionals</v>
      </c>
      <c r="B243" s="11">
        <v>0.99061511704163263</v>
      </c>
      <c r="C243" s="11">
        <v>0.69483296645782344</v>
      </c>
      <c r="D243" s="11">
        <f t="shared" si="166"/>
        <v>-0.29578215058380919</v>
      </c>
      <c r="E243" s="11">
        <v>0.36230031829215736</v>
      </c>
      <c r="F243" s="11">
        <f t="shared" si="167"/>
        <v>6.6518167708348175E-2</v>
      </c>
      <c r="G243" s="200">
        <f>IF(B243&gt;0,(1+(E243/B243))^(1/($C$6-$B$6))-1,0)</f>
        <v>2.0996797900616926E-2</v>
      </c>
    </row>
    <row r="244" spans="1:7" x14ac:dyDescent="0.2">
      <c r="A244" t="str">
        <f t="shared" si="165"/>
        <v>24 Business, media and public service professionals</v>
      </c>
      <c r="B244" s="11">
        <v>3.3058385810002542</v>
      </c>
      <c r="C244" s="11">
        <v>2.3070118580922556</v>
      </c>
      <c r="D244" s="11">
        <f t="shared" si="166"/>
        <v>-0.99882672290799857</v>
      </c>
      <c r="E244" s="11">
        <v>1.1359711642658346</v>
      </c>
      <c r="F244" s="11">
        <f t="shared" si="167"/>
        <v>0.13714444135783599</v>
      </c>
      <c r="G244" s="200">
        <f t="shared" ref="G244:G263" si="169">IF(B244&gt;0,(1+(E244/B244))^(1/($C$6-$B$6))-1,0)</f>
        <v>1.9886603527063063E-2</v>
      </c>
    </row>
    <row r="245" spans="1:7" x14ac:dyDescent="0.2">
      <c r="A245" t="str">
        <f t="shared" si="165"/>
        <v>31 Science, engineering and technology associate professionals</v>
      </c>
      <c r="B245" s="11">
        <v>1.8905748381481893</v>
      </c>
      <c r="C245" s="11">
        <v>1.5317256726370774</v>
      </c>
      <c r="D245" s="11">
        <f t="shared" si="166"/>
        <v>-0.3588491655111119</v>
      </c>
      <c r="E245" s="11">
        <v>0.61251620888414027</v>
      </c>
      <c r="F245" s="11">
        <f t="shared" si="167"/>
        <v>0.25366704337302837</v>
      </c>
      <c r="G245" s="200">
        <f>IF(B245&gt;0,(1+(E245/B245))^(1/($C$6-$B$6))-1,0)</f>
        <v>1.8885820202050541E-2</v>
      </c>
    </row>
    <row r="246" spans="1:7" x14ac:dyDescent="0.2">
      <c r="A246" t="str">
        <f t="shared" si="165"/>
        <v>32 Health and social care associate professionals</v>
      </c>
      <c r="B246" s="11">
        <v>0.68120807763898095</v>
      </c>
      <c r="C246" s="11">
        <v>0.64764603505350204</v>
      </c>
      <c r="D246" s="11">
        <f t="shared" si="166"/>
        <v>-3.3562042585478902E-2</v>
      </c>
      <c r="E246" s="11">
        <v>0.36543813163500599</v>
      </c>
      <c r="F246" s="11">
        <f t="shared" si="167"/>
        <v>0.33187608904952709</v>
      </c>
      <c r="G246" s="200">
        <f t="shared" si="169"/>
        <v>2.9045728768437584E-2</v>
      </c>
    </row>
    <row r="247" spans="1:7" x14ac:dyDescent="0.2">
      <c r="A247" t="str">
        <f t="shared" si="165"/>
        <v>33 Protective service occupations</v>
      </c>
      <c r="B247" s="11">
        <v>1.3902080393515728</v>
      </c>
      <c r="C247" s="11">
        <v>1.0275476293886663</v>
      </c>
      <c r="D247" s="11">
        <f t="shared" si="166"/>
        <v>-0.36266040996290649</v>
      </c>
      <c r="E247" s="11">
        <v>0.42807177570740951</v>
      </c>
      <c r="F247" s="11">
        <f t="shared" si="167"/>
        <v>6.5411365744503014E-2</v>
      </c>
      <c r="G247" s="200">
        <f t="shared" si="169"/>
        <v>1.8056922798006969E-2</v>
      </c>
    </row>
    <row r="248" spans="1:7" x14ac:dyDescent="0.2">
      <c r="A248" t="str">
        <f t="shared" si="165"/>
        <v>34 Culture, media and sports occupations</v>
      </c>
      <c r="B248" s="11">
        <v>1.0290959618810649</v>
      </c>
      <c r="C248" s="11">
        <v>0.37847293477250676</v>
      </c>
      <c r="D248" s="11">
        <f t="shared" si="166"/>
        <v>-0.65062302710855813</v>
      </c>
      <c r="E248" s="11">
        <v>0.2235884228058751</v>
      </c>
      <c r="F248" s="11">
        <f t="shared" ref="F248:F249" si="170">SUM(D248:E248)</f>
        <v>-0.42703460430268303</v>
      </c>
      <c r="G248" s="200">
        <f t="shared" si="169"/>
        <v>1.3193479022859611E-2</v>
      </c>
    </row>
    <row r="249" spans="1:7" x14ac:dyDescent="0.2">
      <c r="A249" t="str">
        <f t="shared" si="165"/>
        <v>35 Business and public service associate professionals</v>
      </c>
      <c r="B249" s="11">
        <v>4.7485711990351298</v>
      </c>
      <c r="C249" s="11">
        <v>2.9516795349143958</v>
      </c>
      <c r="D249" s="11">
        <f t="shared" si="166"/>
        <v>-1.796891664120734</v>
      </c>
      <c r="E249" s="11">
        <v>1.4191817394064929</v>
      </c>
      <c r="F249" s="11">
        <f t="shared" si="170"/>
        <v>-0.37770992471424103</v>
      </c>
      <c r="G249" s="200">
        <f t="shared" si="169"/>
        <v>1.7585557199398805E-2</v>
      </c>
    </row>
    <row r="250" spans="1:7" x14ac:dyDescent="0.2">
      <c r="A250" t="str">
        <f t="shared" si="165"/>
        <v>41 Administrative occupations</v>
      </c>
      <c r="B250" s="11">
        <v>8.0393824821974178</v>
      </c>
      <c r="C250" s="11">
        <v>2.4643362066278445</v>
      </c>
      <c r="D250" s="11">
        <f t="shared" si="166"/>
        <v>-5.5750462755695729</v>
      </c>
      <c r="E250" s="11">
        <v>1.9744017898011343</v>
      </c>
      <c r="F250" s="11">
        <f t="shared" ref="F250:F253" si="171">SUM(D250:E250)</f>
        <v>-3.6006444857684388</v>
      </c>
      <c r="G250" s="200">
        <f t="shared" si="169"/>
        <v>1.4748386240155842E-2</v>
      </c>
    </row>
    <row r="251" spans="1:7" x14ac:dyDescent="0.2">
      <c r="A251" t="str">
        <f t="shared" si="165"/>
        <v>42 Secretarial and related occupations</v>
      </c>
      <c r="B251" s="11">
        <v>3.4482862154103646</v>
      </c>
      <c r="C251" s="11">
        <v>0.38889675785354044</v>
      </c>
      <c r="D251" s="11">
        <f t="shared" si="166"/>
        <v>-3.0593894575568243</v>
      </c>
      <c r="E251" s="11">
        <v>0.63782327944664685</v>
      </c>
      <c r="F251" s="11">
        <f t="shared" si="171"/>
        <v>-2.4215661781101776</v>
      </c>
      <c r="G251" s="200">
        <f t="shared" si="169"/>
        <v>1.1378645538020704E-2</v>
      </c>
    </row>
    <row r="252" spans="1:7" x14ac:dyDescent="0.2">
      <c r="A252" t="str">
        <f t="shared" si="165"/>
        <v>51 Skilled agricultural and related trades</v>
      </c>
      <c r="B252" s="11">
        <v>1.5288143650169665</v>
      </c>
      <c r="C252" s="11">
        <v>1.5492251302964191</v>
      </c>
      <c r="D252" s="11">
        <f t="shared" si="166"/>
        <v>2.0410765279452514E-2</v>
      </c>
      <c r="E252" s="11">
        <v>0.66993406503751796</v>
      </c>
      <c r="F252" s="11">
        <f t="shared" si="171"/>
        <v>0.69034483031697047</v>
      </c>
      <c r="G252" s="200">
        <f t="shared" si="169"/>
        <v>2.4522229325158795E-2</v>
      </c>
    </row>
    <row r="253" spans="1:7" x14ac:dyDescent="0.2">
      <c r="A253" t="str">
        <f t="shared" si="165"/>
        <v>52 Skilled metal, electrical and electronic trades</v>
      </c>
      <c r="B253" s="11">
        <v>3.0830118459060301</v>
      </c>
      <c r="C253" s="11">
        <v>1.6551104053411756</v>
      </c>
      <c r="D253" s="11">
        <f t="shared" si="166"/>
        <v>-1.4279014405648545</v>
      </c>
      <c r="E253" s="11">
        <v>0.92881194250559063</v>
      </c>
      <c r="F253" s="11">
        <f t="shared" si="171"/>
        <v>-0.49908949805926384</v>
      </c>
      <c r="G253" s="200">
        <f t="shared" si="169"/>
        <v>1.7710941591539742E-2</v>
      </c>
    </row>
    <row r="254" spans="1:7" x14ac:dyDescent="0.2">
      <c r="A254" t="str">
        <f t="shared" si="165"/>
        <v>53 Skilled construction and building trades</v>
      </c>
      <c r="B254" s="11">
        <v>3.2659777512482377</v>
      </c>
      <c r="C254" s="11">
        <v>2.8327336637489213</v>
      </c>
      <c r="D254" s="11">
        <f t="shared" si="166"/>
        <v>-0.43324408749931642</v>
      </c>
      <c r="E254" s="11">
        <v>1.2774843172955053</v>
      </c>
      <c r="F254" s="11">
        <f t="shared" ref="F254" si="172">SUM(D254:E254)</f>
        <v>0.84424022979618885</v>
      </c>
      <c r="G254" s="200">
        <f t="shared" si="169"/>
        <v>2.2252651404848223E-2</v>
      </c>
    </row>
    <row r="255" spans="1:7" x14ac:dyDescent="0.2">
      <c r="A255" t="str">
        <f t="shared" si="165"/>
        <v>54 Textiles, printing and other skilled trades</v>
      </c>
      <c r="B255" s="11">
        <v>4.0830828438383362</v>
      </c>
      <c r="C255" s="11">
        <v>3.8126154763535727</v>
      </c>
      <c r="D255" s="11">
        <f t="shared" si="166"/>
        <v>-0.27046736748476352</v>
      </c>
      <c r="E255" s="11">
        <v>1.5595470442355235</v>
      </c>
      <c r="F255" s="11">
        <f t="shared" ref="F255" si="173">SUM(D255:E255)</f>
        <v>1.28907967675076</v>
      </c>
      <c r="G255" s="200">
        <f t="shared" si="169"/>
        <v>2.1800768274538918E-2</v>
      </c>
    </row>
    <row r="256" spans="1:7" x14ac:dyDescent="0.2">
      <c r="A256" t="str">
        <f t="shared" si="165"/>
        <v>61 Caring personal service occupations</v>
      </c>
      <c r="B256" s="11">
        <v>2.6457306588027314</v>
      </c>
      <c r="C256" s="11">
        <v>1.7101635754463704</v>
      </c>
      <c r="D256" s="11">
        <f>C256-B256</f>
        <v>-0.93556708335636096</v>
      </c>
      <c r="E256" s="11">
        <v>0.67756326899863661</v>
      </c>
      <c r="F256" s="11">
        <f>SUM(D256:E256)</f>
        <v>-0.25800381435772435</v>
      </c>
      <c r="G256" s="200">
        <f t="shared" si="169"/>
        <v>1.531672818355001E-2</v>
      </c>
    </row>
    <row r="257" spans="1:7" x14ac:dyDescent="0.2">
      <c r="A257" t="str">
        <f t="shared" si="165"/>
        <v>62 Leisure, travel and related personal service occupations</v>
      </c>
      <c r="B257" s="11">
        <v>2.842826394496345</v>
      </c>
      <c r="C257" s="11">
        <v>1.8087206678318413</v>
      </c>
      <c r="D257" s="11">
        <f t="shared" ref="D257:D263" si="174">C257-B257</f>
        <v>-1.0341057266645037</v>
      </c>
      <c r="E257" s="11">
        <v>0.98065064001710811</v>
      </c>
      <c r="F257" s="11">
        <f t="shared" ref="F257:F258" si="175">SUM(D257:E257)</f>
        <v>-5.3455086647395622E-2</v>
      </c>
      <c r="G257" s="200">
        <f t="shared" si="169"/>
        <v>1.9953900511604061E-2</v>
      </c>
    </row>
    <row r="258" spans="1:7" x14ac:dyDescent="0.2">
      <c r="A258" t="str">
        <f t="shared" si="165"/>
        <v>63 Community and civil enforcement occupations</v>
      </c>
      <c r="B258" s="11">
        <v>0.2079319710701448</v>
      </c>
      <c r="C258" s="11">
        <v>0.13276162379827355</v>
      </c>
      <c r="D258" s="11">
        <f t="shared" si="174"/>
        <v>-7.5170347271871246E-2</v>
      </c>
      <c r="E258" s="11">
        <v>6.5480602985013403E-2</v>
      </c>
      <c r="F258" s="11">
        <f t="shared" si="175"/>
        <v>-9.6897442868578432E-3</v>
      </c>
      <c r="G258" s="200">
        <f t="shared" si="169"/>
        <v>1.8418971386634064E-2</v>
      </c>
    </row>
    <row r="259" spans="1:7" x14ac:dyDescent="0.2">
      <c r="A259" t="str">
        <f t="shared" si="165"/>
        <v>71 Sales occupations</v>
      </c>
      <c r="B259" s="11">
        <v>8.6684366643930044</v>
      </c>
      <c r="C259" s="11">
        <v>3.4434565028720678</v>
      </c>
      <c r="D259" s="11">
        <f t="shared" si="174"/>
        <v>-5.2249801615209366</v>
      </c>
      <c r="E259" s="11">
        <v>2.216252494380357</v>
      </c>
      <c r="F259" s="11">
        <f t="shared" ref="F259:F260" si="176">SUM(D259:E259)</f>
        <v>-3.0087276671405796</v>
      </c>
      <c r="G259" s="200">
        <f t="shared" si="169"/>
        <v>1.5293681371384205E-2</v>
      </c>
    </row>
    <row r="260" spans="1:7" x14ac:dyDescent="0.2">
      <c r="A260" t="str">
        <f t="shared" si="165"/>
        <v>72 Customer service occupations</v>
      </c>
      <c r="B260" s="11">
        <v>1.5151894566882329</v>
      </c>
      <c r="C260" s="11">
        <v>1.3511841988369977</v>
      </c>
      <c r="D260" s="11">
        <f t="shared" si="174"/>
        <v>-0.16400525785123521</v>
      </c>
      <c r="E260" s="11">
        <v>0.48097159341179735</v>
      </c>
      <c r="F260" s="11">
        <f t="shared" si="176"/>
        <v>0.31696633556056214</v>
      </c>
      <c r="G260" s="200">
        <f t="shared" si="169"/>
        <v>1.8548958823331629E-2</v>
      </c>
    </row>
    <row r="261" spans="1:7" x14ac:dyDescent="0.2">
      <c r="A261" t="str">
        <f t="shared" si="165"/>
        <v>81 Process, plant and machine operatives</v>
      </c>
      <c r="B261" s="11">
        <v>4.829915210921107</v>
      </c>
      <c r="C261" s="11">
        <v>1.8895572339736608</v>
      </c>
      <c r="D261" s="11">
        <f t="shared" si="174"/>
        <v>-2.9403579769474462</v>
      </c>
      <c r="E261" s="11">
        <v>1.3528065189541614</v>
      </c>
      <c r="F261" s="11">
        <f t="shared" ref="F261:F262" si="177">SUM(D261:E261)</f>
        <v>-1.5875514579932848</v>
      </c>
      <c r="G261" s="200">
        <f t="shared" si="169"/>
        <v>1.6598223024545167E-2</v>
      </c>
    </row>
    <row r="262" spans="1:7" x14ac:dyDescent="0.2">
      <c r="A262" t="str">
        <f t="shared" si="165"/>
        <v>82 Transport and mobile machine drivers and operatives</v>
      </c>
      <c r="B262" s="11">
        <v>7.7087616964182981</v>
      </c>
      <c r="C262" s="11">
        <v>6.3445939054878897</v>
      </c>
      <c r="D262" s="11">
        <f t="shared" si="174"/>
        <v>-1.3641677909304084</v>
      </c>
      <c r="E262" s="11">
        <v>3.3158444111733467</v>
      </c>
      <c r="F262" s="11">
        <f t="shared" si="177"/>
        <v>1.9516766202429383</v>
      </c>
      <c r="G262" s="200">
        <f t="shared" si="169"/>
        <v>2.4138196733163086E-2</v>
      </c>
    </row>
    <row r="263" spans="1:7" x14ac:dyDescent="0.2">
      <c r="A263" t="str">
        <f t="shared" si="165"/>
        <v>91 Elementary trades and related occupations</v>
      </c>
      <c r="B263" s="11">
        <v>3.6604947012644189</v>
      </c>
      <c r="C263" s="11">
        <v>5.4618688443315078</v>
      </c>
      <c r="D263" s="11">
        <f t="shared" si="174"/>
        <v>1.8013741430670889</v>
      </c>
      <c r="E263" s="11">
        <v>2.3031569030205961</v>
      </c>
      <c r="F263" s="11">
        <f t="shared" ref="F263" si="178">SUM(D263:E263)</f>
        <v>4.1045310460876845</v>
      </c>
      <c r="G263" s="200">
        <f t="shared" si="169"/>
        <v>3.3074159949823434E-2</v>
      </c>
    </row>
    <row r="264" spans="1:7" x14ac:dyDescent="0.2">
      <c r="A264" t="str">
        <f t="shared" si="165"/>
        <v>92 Elementary administration and service occupations</v>
      </c>
      <c r="B264" s="11">
        <v>20.892411001418246</v>
      </c>
      <c r="C264" s="11">
        <v>12.909358527735378</v>
      </c>
      <c r="D264" s="11">
        <f t="shared" ref="D264" si="179">C264-B264</f>
        <v>-7.9830524736828679</v>
      </c>
      <c r="E264" s="11">
        <v>7.0314723865138475</v>
      </c>
      <c r="F264" s="11">
        <f>SUM(D264:E264)</f>
        <v>-0.95158008716902032</v>
      </c>
      <c r="G264" s="200">
        <f t="shared" ref="G264:G265" si="180">IF(B264&gt;0,(1+(E264/B264))^(1/($C$6-$B$6))-1,0)</f>
        <v>1.952798290717439E-2</v>
      </c>
    </row>
    <row r="265" spans="1:7" x14ac:dyDescent="0.2">
      <c r="A265" t="str">
        <f t="shared" si="165"/>
        <v>All occupations</v>
      </c>
      <c r="B265" s="11">
        <f>SUM(B239:B264)</f>
        <v>104.58110194358082</v>
      </c>
      <c r="C265" s="11">
        <f t="shared" ref="C265:F265" si="181">SUM(C239:C264)</f>
        <v>67.348114611263469</v>
      </c>
      <c r="D265" s="11">
        <f t="shared" si="181"/>
        <v>-37.23298733231735</v>
      </c>
      <c r="E265" s="11">
        <f t="shared" si="181"/>
        <v>35.126310832104664</v>
      </c>
      <c r="F265" s="11">
        <f t="shared" si="181"/>
        <v>-2.1066765002126893</v>
      </c>
      <c r="G265" s="200">
        <f t="shared" si="180"/>
        <v>1.9493393384048208E-2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1.0892100635567812</v>
      </c>
      <c r="C268" s="11">
        <v>0.84311933966992203</v>
      </c>
      <c r="D268" s="11">
        <f>C268-B268</f>
        <v>-0.24609072388685915</v>
      </c>
      <c r="E268" s="11">
        <v>0.27810162933831595</v>
      </c>
      <c r="F268" s="11">
        <f>SUM(D268:E268)</f>
        <v>3.2010905451456795E-2</v>
      </c>
      <c r="G268" s="200">
        <f>IF(B268&gt;0,(1+(E268/B268))^(1/($C$6-$B$6))-1,0)</f>
        <v>1.5275077605320098E-2</v>
      </c>
    </row>
    <row r="269" spans="1:7" x14ac:dyDescent="0.2">
      <c r="A269" t="str">
        <f t="shared" si="183"/>
        <v>12 Other managers and proprietors</v>
      </c>
      <c r="B269" s="11">
        <v>0.94790511901376129</v>
      </c>
      <c r="C269" s="11">
        <v>0.81241756434862189</v>
      </c>
      <c r="D269" s="11">
        <f t="shared" ref="D269:D284" si="184">C269-B269</f>
        <v>-0.1354875546651394</v>
      </c>
      <c r="E269" s="11">
        <v>0.30220165525379472</v>
      </c>
      <c r="F269" s="11">
        <f t="shared" ref="F269:F276" si="185">SUM(D269:E269)</f>
        <v>0.16671410058865532</v>
      </c>
      <c r="G269" s="200">
        <f t="shared" ref="G269:G271" si="186">IF(B269&gt;0,(1+(E269/B269))^(1/($C$6-$B$6))-1,0)</f>
        <v>1.8619883416763683E-2</v>
      </c>
    </row>
    <row r="270" spans="1:7" x14ac:dyDescent="0.2">
      <c r="A270" t="str">
        <f t="shared" si="183"/>
        <v>21 Science, research, engineering and technology professionals</v>
      </c>
      <c r="B270" s="11">
        <v>0.57814964620511822</v>
      </c>
      <c r="C270" s="11">
        <v>0.68557798818237914</v>
      </c>
      <c r="D270" s="11">
        <f t="shared" si="184"/>
        <v>0.10742834197726092</v>
      </c>
      <c r="E270" s="11">
        <v>0.19356368139927682</v>
      </c>
      <c r="F270" s="11">
        <f t="shared" si="185"/>
        <v>0.30099202337653774</v>
      </c>
      <c r="G270" s="200">
        <f t="shared" si="186"/>
        <v>1.9438542290328265E-2</v>
      </c>
    </row>
    <row r="271" spans="1:7" x14ac:dyDescent="0.2">
      <c r="A271" t="str">
        <f t="shared" si="183"/>
        <v>22 Health professionals</v>
      </c>
      <c r="B271" s="11">
        <v>0.17420820848384641</v>
      </c>
      <c r="C271" s="11">
        <v>0.15947780461880259</v>
      </c>
      <c r="D271" s="11">
        <f t="shared" si="184"/>
        <v>-1.4730403865043817E-2</v>
      </c>
      <c r="E271" s="11">
        <v>5.7402346695897888E-2</v>
      </c>
      <c r="F271" s="11">
        <f t="shared" si="185"/>
        <v>4.267194283085407E-2</v>
      </c>
      <c r="G271" s="200">
        <f t="shared" si="186"/>
        <v>1.916847648375386E-2</v>
      </c>
    </row>
    <row r="272" spans="1:7" x14ac:dyDescent="0.2">
      <c r="A272" t="str">
        <f t="shared" si="183"/>
        <v>23 Teaching and other educational professionals</v>
      </c>
      <c r="B272" s="11">
        <v>0.18036047877189934</v>
      </c>
      <c r="C272" s="11">
        <v>0.15956824659321239</v>
      </c>
      <c r="D272" s="11">
        <f t="shared" si="184"/>
        <v>-2.0792232178686948E-2</v>
      </c>
      <c r="E272" s="11">
        <v>5.8520285286591513E-2</v>
      </c>
      <c r="F272" s="11">
        <f t="shared" si="185"/>
        <v>3.7728053107904565E-2</v>
      </c>
      <c r="G272" s="200">
        <f>IF(B272&gt;0,(1+(E272/B272))^(1/($C$6-$B$6))-1,0)</f>
        <v>1.8910380214371747E-2</v>
      </c>
    </row>
    <row r="273" spans="1:7" x14ac:dyDescent="0.2">
      <c r="A273" t="str">
        <f t="shared" si="183"/>
        <v>24 Business, media and public service professionals</v>
      </c>
      <c r="B273" s="11">
        <v>0.65179568695754553</v>
      </c>
      <c r="C273" s="11">
        <v>0.62208914851979857</v>
      </c>
      <c r="D273" s="11">
        <f t="shared" si="184"/>
        <v>-2.9706538437746954E-2</v>
      </c>
      <c r="E273" s="11">
        <v>0.2078278627367946</v>
      </c>
      <c r="F273" s="11">
        <f t="shared" si="185"/>
        <v>0.17812132429904765</v>
      </c>
      <c r="G273" s="200">
        <f t="shared" ref="G273" si="187">IF(B273&gt;0,(1+(E273/B273))^(1/($C$6-$B$6))-1,0)</f>
        <v>1.8622163565987782E-2</v>
      </c>
    </row>
    <row r="274" spans="1:7" x14ac:dyDescent="0.2">
      <c r="A274" t="str">
        <f t="shared" si="183"/>
        <v>31 Science, engineering and technology associate professionals</v>
      </c>
      <c r="B274" s="11">
        <v>0.35148038734823595</v>
      </c>
      <c r="C274" s="11">
        <v>0.44774778705804452</v>
      </c>
      <c r="D274" s="11">
        <f t="shared" si="184"/>
        <v>9.6267399709808577E-2</v>
      </c>
      <c r="E274" s="11">
        <v>0.13247049239449488</v>
      </c>
      <c r="F274" s="11">
        <f t="shared" si="185"/>
        <v>0.22873789210430345</v>
      </c>
      <c r="G274" s="200">
        <f>IF(B274&gt;0,(1+(E274/B274))^(1/($C$6-$B$6))-1,0)</f>
        <v>2.1550904085775091E-2</v>
      </c>
    </row>
    <row r="275" spans="1:7" x14ac:dyDescent="0.2">
      <c r="A275" t="str">
        <f t="shared" si="183"/>
        <v>32 Health and social care associate professionals</v>
      </c>
      <c r="B275" s="11">
        <v>9.9406777771528815E-2</v>
      </c>
      <c r="C275" s="11">
        <v>0.14089822825677645</v>
      </c>
      <c r="D275" s="11">
        <f t="shared" si="184"/>
        <v>4.1491450485247633E-2</v>
      </c>
      <c r="E275" s="11">
        <v>5.239643459677553E-2</v>
      </c>
      <c r="F275" s="11">
        <f t="shared" si="185"/>
        <v>9.388788508202317E-2</v>
      </c>
      <c r="G275" s="200">
        <f t="shared" ref="G275:G292" si="188">IF(B275&gt;0,(1+(E275/B275))^(1/($C$6-$B$6))-1,0)</f>
        <v>2.8626395108153346E-2</v>
      </c>
    </row>
    <row r="276" spans="1:7" x14ac:dyDescent="0.2">
      <c r="A276" t="str">
        <f t="shared" si="183"/>
        <v>33 Protective service occupations</v>
      </c>
      <c r="B276" s="11">
        <v>0.15723072075439784</v>
      </c>
      <c r="C276" s="11">
        <v>7.747587287179851E-2</v>
      </c>
      <c r="D276" s="11">
        <f t="shared" si="184"/>
        <v>-7.9754847882599331E-2</v>
      </c>
      <c r="E276" s="11">
        <v>1.9893998125242049E-2</v>
      </c>
      <c r="F276" s="11">
        <f t="shared" si="185"/>
        <v>-5.9860849757357282E-2</v>
      </c>
      <c r="G276" s="200">
        <f t="shared" si="188"/>
        <v>7.9742815839938253E-3</v>
      </c>
    </row>
    <row r="277" spans="1:7" x14ac:dyDescent="0.2">
      <c r="A277" t="str">
        <f t="shared" si="183"/>
        <v>34 Culture, media and sports occupations</v>
      </c>
      <c r="B277" s="11">
        <v>0.33859122644397838</v>
      </c>
      <c r="C277" s="11">
        <v>0.20528025027569652</v>
      </c>
      <c r="D277" s="11">
        <f t="shared" si="184"/>
        <v>-0.13331097616828186</v>
      </c>
      <c r="E277" s="11">
        <v>8.2217244341795198E-2</v>
      </c>
      <c r="F277" s="11">
        <f t="shared" ref="F277:F278" si="189">SUM(D277:E277)</f>
        <v>-5.109373182648666E-2</v>
      </c>
      <c r="G277" s="200">
        <f t="shared" si="188"/>
        <v>1.4597804480018572E-2</v>
      </c>
    </row>
    <row r="278" spans="1:7" x14ac:dyDescent="0.2">
      <c r="A278" t="str">
        <f t="shared" si="183"/>
        <v>35 Business and public service associate professionals</v>
      </c>
      <c r="B278" s="11">
        <v>0.84348822939795343</v>
      </c>
      <c r="C278" s="11">
        <v>0.70042240609999862</v>
      </c>
      <c r="D278" s="11">
        <f t="shared" si="184"/>
        <v>-0.14306582329795481</v>
      </c>
      <c r="E278" s="11">
        <v>0.21540264825019967</v>
      </c>
      <c r="F278" s="11">
        <f t="shared" si="189"/>
        <v>7.233682495224486E-2</v>
      </c>
      <c r="G278" s="200">
        <f t="shared" si="188"/>
        <v>1.527761763200064E-2</v>
      </c>
    </row>
    <row r="279" spans="1:7" x14ac:dyDescent="0.2">
      <c r="A279" t="str">
        <f t="shared" si="183"/>
        <v>41 Administrative occupations</v>
      </c>
      <c r="B279" s="11">
        <v>1.6020637854737743</v>
      </c>
      <c r="C279" s="11">
        <v>0.96288019821825732</v>
      </c>
      <c r="D279" s="11">
        <f t="shared" si="184"/>
        <v>-0.63918358725551694</v>
      </c>
      <c r="E279" s="11">
        <v>0.36145823000676247</v>
      </c>
      <c r="F279" s="11">
        <f t="shared" ref="F279:F282" si="190">SUM(D279:E279)</f>
        <v>-0.27772535724875447</v>
      </c>
      <c r="G279" s="200">
        <f t="shared" si="188"/>
        <v>1.3655539568704134E-2</v>
      </c>
    </row>
    <row r="280" spans="1:7" x14ac:dyDescent="0.2">
      <c r="A280" t="str">
        <f t="shared" si="183"/>
        <v>42 Secretarial and related occupations</v>
      </c>
      <c r="B280" s="11">
        <v>0.70019961454028612</v>
      </c>
      <c r="C280" s="11">
        <v>0.6793133162534889</v>
      </c>
      <c r="D280" s="11">
        <f t="shared" si="184"/>
        <v>-2.0886298286797222E-2</v>
      </c>
      <c r="E280" s="11">
        <v>0.24115333064880531</v>
      </c>
      <c r="F280" s="11">
        <f t="shared" si="190"/>
        <v>0.22026703236200809</v>
      </c>
      <c r="G280" s="200">
        <f t="shared" si="188"/>
        <v>1.992610547122986E-2</v>
      </c>
    </row>
    <row r="281" spans="1:7" x14ac:dyDescent="0.2">
      <c r="A281" t="str">
        <f t="shared" si="183"/>
        <v>51 Skilled agricultural and related trades</v>
      </c>
      <c r="B281" s="11">
        <v>0.70749893776527406</v>
      </c>
      <c r="C281" s="11">
        <v>0.34188373697459051</v>
      </c>
      <c r="D281" s="11">
        <f t="shared" si="184"/>
        <v>-0.36561520079068355</v>
      </c>
      <c r="E281" s="11">
        <v>0.18976896238991253</v>
      </c>
      <c r="F281" s="11">
        <f t="shared" si="190"/>
        <v>-0.17584623840077102</v>
      </c>
      <c r="G281" s="200">
        <f t="shared" si="188"/>
        <v>1.5967360804929775E-2</v>
      </c>
    </row>
    <row r="282" spans="1:7" x14ac:dyDescent="0.2">
      <c r="A282" t="str">
        <f t="shared" si="183"/>
        <v>52 Skilled metal, electrical and electronic trades</v>
      </c>
      <c r="B282" s="11">
        <v>0.99415052648690394</v>
      </c>
      <c r="C282" s="11">
        <v>0.79978091969023613</v>
      </c>
      <c r="D282" s="11">
        <f t="shared" si="184"/>
        <v>-0.19436960679666782</v>
      </c>
      <c r="E282" s="11">
        <v>0.28819647263774462</v>
      </c>
      <c r="F282" s="11">
        <f t="shared" si="190"/>
        <v>9.3826865841076801E-2</v>
      </c>
      <c r="G282" s="200">
        <f t="shared" si="188"/>
        <v>1.7115394329802802E-2</v>
      </c>
    </row>
    <row r="283" spans="1:7" x14ac:dyDescent="0.2">
      <c r="A283" t="str">
        <f t="shared" si="183"/>
        <v>53 Skilled construction and building trades</v>
      </c>
      <c r="B283" s="11">
        <v>1.2231996885824736</v>
      </c>
      <c r="C283" s="11">
        <v>0.18751401499916945</v>
      </c>
      <c r="D283" s="11">
        <f t="shared" si="184"/>
        <v>-1.0356856735833042</v>
      </c>
      <c r="E283" s="11">
        <v>0.17215262904060993</v>
      </c>
      <c r="F283" s="11">
        <f t="shared" ref="F283" si="191">SUM(D283:E283)</f>
        <v>-0.86353304454269431</v>
      </c>
      <c r="G283" s="200">
        <f t="shared" si="188"/>
        <v>8.8170982794992803E-3</v>
      </c>
    </row>
    <row r="284" spans="1:7" x14ac:dyDescent="0.2">
      <c r="A284" t="str">
        <f t="shared" si="183"/>
        <v>54 Textiles, printing and other skilled trades</v>
      </c>
      <c r="B284" s="11">
        <v>1.2329646850706835</v>
      </c>
      <c r="C284" s="11">
        <v>0.55192257142413526</v>
      </c>
      <c r="D284" s="11">
        <f t="shared" si="184"/>
        <v>-0.68104211364654821</v>
      </c>
      <c r="E284" s="11">
        <v>0.22156879108742172</v>
      </c>
      <c r="F284" s="11">
        <f t="shared" ref="F284" si="192">SUM(D284:E284)</f>
        <v>-0.45947332255912648</v>
      </c>
      <c r="G284" s="200">
        <f t="shared" si="188"/>
        <v>1.1078492462312628E-2</v>
      </c>
    </row>
    <row r="285" spans="1:7" x14ac:dyDescent="0.2">
      <c r="A285" t="str">
        <f t="shared" si="183"/>
        <v>61 Caring personal service occupations</v>
      </c>
      <c r="B285" s="11">
        <v>0.46348475232910941</v>
      </c>
      <c r="C285" s="11">
        <v>0.38990064157180077</v>
      </c>
      <c r="D285" s="11">
        <f>C285-B285</f>
        <v>-7.3584110757308641E-2</v>
      </c>
      <c r="E285" s="11">
        <v>0.11423027383130233</v>
      </c>
      <c r="F285" s="11">
        <f>SUM(D285:E285)</f>
        <v>4.0646163073993685E-2</v>
      </c>
      <c r="G285" s="200">
        <f t="shared" si="188"/>
        <v>1.4795534481579331E-2</v>
      </c>
    </row>
    <row r="286" spans="1:7" x14ac:dyDescent="0.2">
      <c r="A286" t="str">
        <f t="shared" si="183"/>
        <v>62 Leisure, travel and related personal service occupations</v>
      </c>
      <c r="B286" s="11">
        <v>0.77086647976580291</v>
      </c>
      <c r="C286" s="11">
        <v>0.30691686797885587</v>
      </c>
      <c r="D286" s="11">
        <f t="shared" ref="D286:D292" si="193">C286-B286</f>
        <v>-0.46394961178694705</v>
      </c>
      <c r="E286" s="11">
        <v>0.14057175697412197</v>
      </c>
      <c r="F286" s="11">
        <f t="shared" ref="F286:F287" si="194">SUM(D286:E286)</f>
        <v>-0.32337785481282511</v>
      </c>
      <c r="G286" s="200">
        <f t="shared" si="188"/>
        <v>1.1229829833681926E-2</v>
      </c>
    </row>
    <row r="287" spans="1:7" x14ac:dyDescent="0.2">
      <c r="A287" t="str">
        <f t="shared" si="183"/>
        <v>63 Community and civil enforcement occupations</v>
      </c>
      <c r="B287" s="11">
        <v>4.5399921285193066E-2</v>
      </c>
      <c r="C287" s="11">
        <v>1.1437308797893312E-2</v>
      </c>
      <c r="D287" s="11">
        <f t="shared" si="193"/>
        <v>-3.3962612487299752E-2</v>
      </c>
      <c r="E287" s="11">
        <v>4.4473459240259817E-3</v>
      </c>
      <c r="F287" s="11">
        <f t="shared" si="194"/>
        <v>-2.951526656327377E-2</v>
      </c>
      <c r="G287" s="200">
        <f t="shared" si="188"/>
        <v>6.2496684158381832E-3</v>
      </c>
    </row>
    <row r="288" spans="1:7" x14ac:dyDescent="0.2">
      <c r="A288" t="str">
        <f t="shared" si="183"/>
        <v>71 Sales occupations</v>
      </c>
      <c r="B288" s="11">
        <v>2.6158906173730165</v>
      </c>
      <c r="C288" s="11">
        <v>1.1473722802684074</v>
      </c>
      <c r="D288" s="11">
        <f t="shared" si="193"/>
        <v>-1.4685183371046091</v>
      </c>
      <c r="E288" s="11">
        <v>0.42154223720678563</v>
      </c>
      <c r="F288" s="11">
        <f t="shared" ref="F288:F289" si="195">SUM(D288:E288)</f>
        <v>-1.0469760998978235</v>
      </c>
      <c r="G288" s="200">
        <f t="shared" si="188"/>
        <v>1.0010310155968982E-2</v>
      </c>
    </row>
    <row r="289" spans="1:7" x14ac:dyDescent="0.2">
      <c r="A289" t="str">
        <f t="shared" si="183"/>
        <v>72 Customer service occupations</v>
      </c>
      <c r="B289" s="11">
        <v>0.47242087762369356</v>
      </c>
      <c r="C289" s="11">
        <v>0.53783733621407614</v>
      </c>
      <c r="D289" s="11">
        <f t="shared" si="193"/>
        <v>6.5416458590382587E-2</v>
      </c>
      <c r="E289" s="11">
        <v>0.1603653723639388</v>
      </c>
      <c r="F289" s="11">
        <f t="shared" si="195"/>
        <v>0.22578183095432139</v>
      </c>
      <c r="G289" s="200">
        <f t="shared" si="188"/>
        <v>1.9675215704534565E-2</v>
      </c>
    </row>
    <row r="290" spans="1:7" x14ac:dyDescent="0.2">
      <c r="A290" t="str">
        <f t="shared" si="183"/>
        <v>81 Process, plant and machine operatives</v>
      </c>
      <c r="B290" s="11">
        <v>1.4455417898298313</v>
      </c>
      <c r="C290" s="11">
        <v>0.24533485323150234</v>
      </c>
      <c r="D290" s="11">
        <f t="shared" si="193"/>
        <v>-1.200206936598329</v>
      </c>
      <c r="E290" s="11">
        <v>0.14133137911494459</v>
      </c>
      <c r="F290" s="11">
        <f t="shared" ref="F290:F291" si="196">SUM(D290:E290)</f>
        <v>-1.0588755574833844</v>
      </c>
      <c r="G290" s="200">
        <f t="shared" si="188"/>
        <v>6.2381317531661207E-3</v>
      </c>
    </row>
    <row r="291" spans="1:7" x14ac:dyDescent="0.2">
      <c r="A291" t="str">
        <f t="shared" si="183"/>
        <v>82 Transport and mobile machine drivers and operatives</v>
      </c>
      <c r="B291" s="11">
        <v>2.76205584371028</v>
      </c>
      <c r="C291" s="11">
        <v>1.355916701220403</v>
      </c>
      <c r="D291" s="11">
        <f t="shared" si="193"/>
        <v>-1.406139142489877</v>
      </c>
      <c r="E291" s="11">
        <v>0.74350389561181529</v>
      </c>
      <c r="F291" s="11">
        <f t="shared" si="196"/>
        <v>-0.66263524687806175</v>
      </c>
      <c r="G291" s="200">
        <f t="shared" si="188"/>
        <v>1.6018606138639813E-2</v>
      </c>
    </row>
    <row r="292" spans="1:7" x14ac:dyDescent="0.2">
      <c r="A292" t="str">
        <f t="shared" si="183"/>
        <v>91 Elementary trades and related occupations</v>
      </c>
      <c r="B292" s="11">
        <v>1.3316874534283689</v>
      </c>
      <c r="C292" s="11">
        <v>1.8660846743395401</v>
      </c>
      <c r="D292" s="11">
        <f t="shared" si="193"/>
        <v>0.53439722091117114</v>
      </c>
      <c r="E292" s="11">
        <v>0.62432815334572334</v>
      </c>
      <c r="F292" s="11">
        <f t="shared" ref="F292" si="197">SUM(D292:E292)</f>
        <v>1.1587253742568944</v>
      </c>
      <c r="G292" s="200">
        <f t="shared" si="188"/>
        <v>2.5962137828278387E-2</v>
      </c>
    </row>
    <row r="293" spans="1:7" x14ac:dyDescent="0.2">
      <c r="A293" t="str">
        <f t="shared" si="183"/>
        <v>92 Elementary administration and service occupations</v>
      </c>
      <c r="B293" s="11">
        <v>6.4307408101014349</v>
      </c>
      <c r="C293" s="11">
        <v>2.1210033774479049</v>
      </c>
      <c r="D293" s="11">
        <f t="shared" ref="D293" si="198">C293-B293</f>
        <v>-4.30973743265353</v>
      </c>
      <c r="E293" s="11">
        <v>0.90345448615683777</v>
      </c>
      <c r="F293" s="11">
        <f t="shared" ref="F293" si="199">SUM(D293:E293)</f>
        <v>-3.4062829464966922</v>
      </c>
      <c r="G293" s="200">
        <f t="shared" ref="G293:G294" si="200">IF(B293&gt;0,(1+(E293/B293))^(1/($C$6-$B$6))-1,0)</f>
        <v>8.8023787542550469E-3</v>
      </c>
    </row>
    <row r="294" spans="1:7" x14ac:dyDescent="0.2">
      <c r="A294" s="24" t="str">
        <f t="shared" si="183"/>
        <v>All occupations</v>
      </c>
      <c r="B294" s="34">
        <f>SUM(B268:B293)</f>
        <v>28.209992328071174</v>
      </c>
      <c r="C294" s="34">
        <f t="shared" ref="C294:F294" si="201">SUM(C268:C293)</f>
        <v>16.359173435125314</v>
      </c>
      <c r="D294" s="34">
        <f t="shared" si="201"/>
        <v>-11.85081889294586</v>
      </c>
      <c r="E294" s="34">
        <f t="shared" si="201"/>
        <v>6.3280715947599306</v>
      </c>
      <c r="F294" s="34">
        <f t="shared" si="201"/>
        <v>-5.5227472981859291</v>
      </c>
      <c r="G294" s="234">
        <f t="shared" si="200"/>
        <v>1.3583817297685874E-2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 xml:space="preserve">Replacement Demand Figure 1  Replacement Demand by Occupation Group (SOC 2020), 2020-2035, Norfolk and Suffolk 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-1.2560535165328872</v>
      </c>
      <c r="Q7" s="11">
        <f>'Occ T1'!J16</f>
        <v>42.413181633995741</v>
      </c>
    </row>
    <row r="8" spans="1:17" x14ac:dyDescent="0.2">
      <c r="O8" t="str">
        <f>name!E11</f>
        <v>Process, plant and machine operatives</v>
      </c>
      <c r="P8" s="11">
        <f>'Occ T1'!H15</f>
        <v>1.9718862570450426</v>
      </c>
      <c r="Q8" s="11">
        <f>'Occ T1'!J15</f>
        <v>25.500355664744266</v>
      </c>
    </row>
    <row r="9" spans="1:17" x14ac:dyDescent="0.2">
      <c r="O9" t="str">
        <f>name!E10</f>
        <v>Sales and customer service occupations</v>
      </c>
      <c r="P9" s="11">
        <f>'Occ T1'!H14</f>
        <v>0.91040189706573216</v>
      </c>
      <c r="Q9" s="11">
        <f>'Occ T1'!J14</f>
        <v>29.110451797847713</v>
      </c>
    </row>
    <row r="10" spans="1:17" x14ac:dyDescent="0.2">
      <c r="O10" t="str">
        <f>name!E9</f>
        <v>Caring, leisure and other service occupations</v>
      </c>
      <c r="P10" s="11">
        <f>'Occ T1'!H13</f>
        <v>8.6503204017070914</v>
      </c>
      <c r="Q10" s="11">
        <f>'Occ T1'!J13</f>
        <v>53.640395788299031</v>
      </c>
    </row>
    <row r="11" spans="1:17" x14ac:dyDescent="0.2">
      <c r="O11" t="str">
        <f>name!E8</f>
        <v>Skilled trades occupations</v>
      </c>
      <c r="P11" s="11">
        <f>'Occ T1'!H12</f>
        <v>-9.9664883484109623E-3</v>
      </c>
      <c r="Q11" s="11">
        <f>'Occ T1'!J12</f>
        <v>29.841422509036768</v>
      </c>
    </row>
    <row r="12" spans="1:17" x14ac:dyDescent="0.2">
      <c r="O12" t="str">
        <f>name!E7</f>
        <v>Administrative and secretarial occupations</v>
      </c>
      <c r="P12" s="11">
        <f>'Occ T1'!H11</f>
        <v>-5.7160447981712537</v>
      </c>
      <c r="Q12" s="11">
        <f>'Occ T1'!J11</f>
        <v>36.576884519306475</v>
      </c>
    </row>
    <row r="13" spans="1:17" x14ac:dyDescent="0.2">
      <c r="O13" t="str">
        <f>name!E6</f>
        <v>Associate professional occupations</v>
      </c>
      <c r="P13" s="11">
        <f>'Occ T1'!H10</f>
        <v>16.460818304395346</v>
      </c>
      <c r="Q13" s="11">
        <f>'Occ T1'!J10</f>
        <v>70.614710121670925</v>
      </c>
    </row>
    <row r="14" spans="1:17" x14ac:dyDescent="0.2">
      <c r="O14" t="str">
        <f>name!E5</f>
        <v>Professional occupations</v>
      </c>
      <c r="P14" s="11">
        <f>'Occ T1'!H9</f>
        <v>34.151397321140109</v>
      </c>
      <c r="Q14" s="11">
        <f>'Occ T1'!J9</f>
        <v>119.32448917893652</v>
      </c>
    </row>
    <row r="15" spans="1:17" x14ac:dyDescent="0.2">
      <c r="O15" t="str">
        <f>name!E4</f>
        <v>Managers, directors and senior officials</v>
      </c>
      <c r="P15" s="11">
        <f>'Occ T1'!H8</f>
        <v>4.9852406216988641</v>
      </c>
      <c r="Q15" s="11">
        <f>'Occ T1'!J8</f>
        <v>51.543256827210634</v>
      </c>
    </row>
    <row r="34" spans="1:17" ht="15.75" x14ac:dyDescent="0.25">
      <c r="A34" s="80" t="str">
        <f>CONCATENATE("Replacement Demand Figure 1.1  Replacement Demand by Occupation (SOC 2020), ",P35,", ",Info!B5)</f>
        <v xml:space="preserve">Replacement Demand Figure 1.1  Replacement Demand by Occupation (SOC 2020), 2020-2035, Norfolk and Suffolk 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0.17466182630724347</v>
      </c>
      <c r="Q37" s="11">
        <f>'Occ T2'!J8</f>
        <v>30.409635125973452</v>
      </c>
    </row>
    <row r="38" spans="1:17" x14ac:dyDescent="0.2">
      <c r="O38" s="10" t="str">
        <f>name!D5</f>
        <v>12 Other managers and proprietors</v>
      </c>
      <c r="P38" s="11">
        <f>'Occ T2'!H9</f>
        <v>4.8105787953916277</v>
      </c>
      <c r="Q38" s="11">
        <f>'Occ T2'!J9</f>
        <v>21.133621701237189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19.786707883597913</v>
      </c>
      <c r="Q39" s="11">
        <f>'Occ T2'!J10</f>
        <v>42.733400891999793</v>
      </c>
    </row>
    <row r="40" spans="1:17" x14ac:dyDescent="0.2">
      <c r="O40" s="10" t="str">
        <f>name!D7</f>
        <v>22 Health professionals</v>
      </c>
      <c r="P40" s="11">
        <f>'Occ T2'!H11</f>
        <v>3.2001117194983024</v>
      </c>
      <c r="Q40" s="11">
        <f>'Occ T2'!J11</f>
        <v>21.007337696612911</v>
      </c>
    </row>
    <row r="41" spans="1:17" x14ac:dyDescent="0.2">
      <c r="O41" s="10" t="str">
        <f>name!D8</f>
        <v>23 Teaching and other educational professionals</v>
      </c>
      <c r="P41" s="11">
        <f>'Occ T2'!H12</f>
        <v>1.4421621705263092</v>
      </c>
      <c r="Q41" s="11">
        <f>'Occ T2'!J12</f>
        <v>19.489512967554713</v>
      </c>
    </row>
    <row r="42" spans="1:17" x14ac:dyDescent="0.2">
      <c r="O42" s="10" t="str">
        <f>name!D9</f>
        <v>24 Business, media and public service professionals</v>
      </c>
      <c r="P42" s="11">
        <f>'Occ T2'!H13</f>
        <v>9.7224155475175849</v>
      </c>
      <c r="Q42" s="11">
        <f>'Occ T2'!J13</f>
        <v>36.094237622769107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0.54498729002701474</v>
      </c>
      <c r="Q43" s="11">
        <f>'Occ T2'!J14</f>
        <v>6.7364418453065609</v>
      </c>
    </row>
    <row r="44" spans="1:17" x14ac:dyDescent="0.2">
      <c r="O44" s="10" t="str">
        <f>name!D11</f>
        <v>32 Health and social care associate professionals</v>
      </c>
      <c r="P44" s="11">
        <f>'Occ T2'!H15</f>
        <v>12.659511092818192</v>
      </c>
      <c r="Q44" s="11">
        <f>'Occ T2'!J15</f>
        <v>26.265325827951767</v>
      </c>
    </row>
    <row r="45" spans="1:17" x14ac:dyDescent="0.2">
      <c r="O45" s="10" t="str">
        <f>name!D12</f>
        <v>33 Protective service occupations</v>
      </c>
      <c r="P45" s="11">
        <f>'Occ T2'!H16</f>
        <v>-0.11414505066116298</v>
      </c>
      <c r="Q45" s="11">
        <f>'Occ T2'!J16</f>
        <v>3.2374980588130602</v>
      </c>
    </row>
    <row r="46" spans="1:17" x14ac:dyDescent="0.2">
      <c r="O46" s="10" t="str">
        <f>name!D13</f>
        <v>34 Culture, media and sports occupations</v>
      </c>
      <c r="P46" s="11">
        <f>'Occ T2'!H17</f>
        <v>-0.98585297519607806</v>
      </c>
      <c r="Q46" s="11">
        <f>'Occ T2'!J17</f>
        <v>6.2661955775024936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4.3563179474073905</v>
      </c>
      <c r="Q47" s="11">
        <f>'Occ T2'!J18</f>
        <v>28.109248812097061</v>
      </c>
    </row>
    <row r="48" spans="1:17" x14ac:dyDescent="0.2">
      <c r="O48" s="10" t="str">
        <f>name!D15</f>
        <v>41 Administrative occupations</v>
      </c>
      <c r="P48" s="11">
        <f>'Occ T2'!H19</f>
        <v>0.21449819805120285</v>
      </c>
      <c r="Q48" s="11">
        <f>'Occ T2'!J19</f>
        <v>34.816033077894431</v>
      </c>
    </row>
    <row r="49" spans="15:17" x14ac:dyDescent="0.2">
      <c r="O49" s="10" t="str">
        <f>name!D16</f>
        <v>42 Secretarial and related occupations</v>
      </c>
      <c r="P49" s="11">
        <f>'Occ T2'!H20</f>
        <v>-5.9305429962224583</v>
      </c>
      <c r="Q49" s="11">
        <f>'Occ T2'!J20</f>
        <v>1.7608514414120409</v>
      </c>
    </row>
    <row r="50" spans="15:17" x14ac:dyDescent="0.2">
      <c r="O50" s="10" t="str">
        <f>name!D17</f>
        <v>51 Skilled agricultural and related trades</v>
      </c>
      <c r="P50" s="11">
        <f>'Occ T2'!H21</f>
        <v>1.0923326557651656</v>
      </c>
      <c r="Q50" s="11">
        <f>'Occ T2'!J21</f>
        <v>6.0078782996261886</v>
      </c>
    </row>
    <row r="51" spans="15:17" x14ac:dyDescent="0.2">
      <c r="O51" s="10" t="str">
        <f>name!D18</f>
        <v>52 Skilled metal, electrical and electronic trades</v>
      </c>
      <c r="P51" s="11">
        <f>'Occ T2'!H22</f>
        <v>-0.71120911427340161</v>
      </c>
      <c r="Q51" s="11">
        <f>'Occ T2'!J22</f>
        <v>8.6319718342583549</v>
      </c>
    </row>
    <row r="52" spans="15:17" x14ac:dyDescent="0.2">
      <c r="O52" s="10" t="str">
        <f>name!D19</f>
        <v>53 Skilled construction and building trades</v>
      </c>
      <c r="P52" s="11">
        <f>'Occ T2'!H23</f>
        <v>-2.1005001137851593</v>
      </c>
      <c r="Q52" s="11">
        <f>'Occ T2'!J23</f>
        <v>5.8474409788166213</v>
      </c>
    </row>
    <row r="53" spans="15:17" x14ac:dyDescent="0.2">
      <c r="O53" s="10" t="str">
        <f>name!D20</f>
        <v>54 Textiles, printing and other skilled trades</v>
      </c>
      <c r="P53" s="11">
        <f>'Occ T2'!H24</f>
        <v>1.7094100839449879</v>
      </c>
      <c r="Q53" s="11">
        <f>'Occ T2'!J24</f>
        <v>9.3541313963356068</v>
      </c>
    </row>
    <row r="54" spans="15:17" x14ac:dyDescent="0.2">
      <c r="O54" s="10" t="str">
        <f>name!D21</f>
        <v>61 Caring personal service occupations</v>
      </c>
      <c r="P54" s="11">
        <f>'Occ T2'!H25</f>
        <v>9.4188044309392538</v>
      </c>
      <c r="Q54" s="11">
        <f>'Occ T2'!J25</f>
        <v>45.544804557332341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-0.63718560014485703</v>
      </c>
      <c r="Q55" s="11">
        <f>'Occ T2'!J26</f>
        <v>7.8348822844509556</v>
      </c>
    </row>
    <row r="56" spans="15:17" x14ac:dyDescent="0.2">
      <c r="O56" s="10" t="str">
        <f>name!D23</f>
        <v>63 Community and civil enforcement occupations</v>
      </c>
      <c r="P56" s="11">
        <f>'Occ T2'!H27</f>
        <v>-0.13129842908730904</v>
      </c>
      <c r="Q56" s="11">
        <f>'Occ T2'!J27</f>
        <v>0.26070894651573079</v>
      </c>
    </row>
    <row r="57" spans="15:17" x14ac:dyDescent="0.2">
      <c r="O57" s="10" t="str">
        <f>name!D24</f>
        <v>71 Sales occupations</v>
      </c>
      <c r="P57" s="11">
        <f>'Occ T2'!H28</f>
        <v>-2.0678246015934008</v>
      </c>
      <c r="Q57" s="11">
        <f>'Occ T2'!J28</f>
        <v>19.628275419454422</v>
      </c>
    </row>
    <row r="58" spans="15:17" x14ac:dyDescent="0.2">
      <c r="O58" s="10" t="str">
        <f>name!D25</f>
        <v>72 Customer service occupations</v>
      </c>
      <c r="P58" s="11">
        <f>'Occ T2'!H29</f>
        <v>2.9782264986591347</v>
      </c>
      <c r="Q58" s="11">
        <f>'Occ T2'!J29</f>
        <v>9.4821763783932909</v>
      </c>
    </row>
    <row r="59" spans="15:17" x14ac:dyDescent="0.2">
      <c r="O59" s="10" t="str">
        <f>name!D26</f>
        <v>81 Process, plant and machine operatives</v>
      </c>
      <c r="P59" s="11">
        <f>'Occ T2'!H30</f>
        <v>0.49473559855801241</v>
      </c>
      <c r="Q59" s="11">
        <f>'Occ T2'!J30</f>
        <v>8.4231168003546717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1.4771506584870266</v>
      </c>
      <c r="Q60" s="11">
        <f>'Occ T2'!J31</f>
        <v>17.077238864389592</v>
      </c>
    </row>
    <row r="61" spans="15:17" x14ac:dyDescent="0.2">
      <c r="O61" s="10" t="str">
        <f>name!D28</f>
        <v>91 Elementary trades and related occupations</v>
      </c>
      <c r="P61" s="11">
        <f>'Occ T2'!H32</f>
        <v>12.308716163545981</v>
      </c>
      <c r="Q61" s="11">
        <f>'Occ T2'!J32</f>
        <v>21.823935121371093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-13.564769680078868</v>
      </c>
      <c r="Q62" s="11">
        <f>'Occ T2'!J33</f>
        <v>20.589246512624648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60.147999999999683</v>
      </c>
      <c r="Q64" s="11">
        <f>'Occ T2'!J35</f>
        <v>458.56514804104808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 xml:space="preserve">Basic Table 1  Employment by Industry Sector, Occupation Group and Qualification, 2020-2035, Norfolk and Suffolk 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788.61200000000019</v>
      </c>
      <c r="C8" s="305">
        <f>SUM(C9:C17)</f>
        <v>813.53399999999965</v>
      </c>
      <c r="D8" s="305">
        <f>SUM(D9:D17)</f>
        <v>848.76000000000022</v>
      </c>
      <c r="E8" s="304"/>
      <c r="F8" s="305">
        <f>SUM(F9:F17)</f>
        <v>10.697047991540535</v>
      </c>
      <c r="G8" s="305">
        <f>SUM(G9:G17)</f>
        <v>13.635969412571164</v>
      </c>
      <c r="H8" s="305">
        <f>SUM(H9:H17)</f>
        <v>17.709419921199803</v>
      </c>
      <c r="I8" s="304"/>
      <c r="J8" s="305">
        <f>SUM(J9:J17)</f>
        <v>73.822446106163753</v>
      </c>
      <c r="K8" s="305">
        <f>SUM(K9:K17)</f>
        <v>94.420099247475363</v>
      </c>
      <c r="L8" s="305">
        <f>SUM(L9:L17)</f>
        <v>123.5814612019157</v>
      </c>
      <c r="M8" s="304"/>
      <c r="N8" s="305">
        <f>SUM(N9:N17)</f>
        <v>160.80091481481267</v>
      </c>
      <c r="O8" s="305">
        <f>SUM(O9:O17)</f>
        <v>168.32263525924157</v>
      </c>
      <c r="P8" s="305">
        <f>SUM(P9:P17)</f>
        <v>202.5620510611657</v>
      </c>
      <c r="Q8" s="306"/>
      <c r="R8" s="305">
        <f>SUM(R9:R17)</f>
        <v>46.250862394719341</v>
      </c>
      <c r="S8" s="305">
        <f>SUM(S9:S17)</f>
        <v>45.02858152436859</v>
      </c>
      <c r="T8" s="305">
        <f>SUM(T9:T17)</f>
        <v>52.168755744214003</v>
      </c>
      <c r="U8" s="306"/>
      <c r="V8" s="305">
        <f>SUM(V9:V17)</f>
        <v>45.322641709831913</v>
      </c>
      <c r="W8" s="305">
        <f>SUM(W9:W17)</f>
        <v>46.362348197160571</v>
      </c>
      <c r="X8" s="305">
        <f>SUM(X9:X17)</f>
        <v>55.137666737983238</v>
      </c>
      <c r="Y8" s="306"/>
      <c r="Z8" s="305">
        <f>SUM(Z9:Z17)</f>
        <v>153.71043015866138</v>
      </c>
      <c r="AA8" s="305">
        <f>SUM(AA9:AA17)</f>
        <v>165.9195273422223</v>
      </c>
      <c r="AB8" s="305">
        <f>SUM(AB9:AB17)</f>
        <v>173.90976181230431</v>
      </c>
      <c r="AC8" s="306"/>
      <c r="AD8" s="305">
        <f>SUM(AD9:AD17)</f>
        <v>165.21656255261865</v>
      </c>
      <c r="AE8" s="305">
        <f>SUM(AE9:AE17)</f>
        <v>160.65642297305794</v>
      </c>
      <c r="AF8" s="305">
        <f>SUM(AF9:AF17)</f>
        <v>139.98359547482877</v>
      </c>
      <c r="AG8" s="306"/>
      <c r="AH8" s="305">
        <f>SUM(AH9:AH17)</f>
        <v>104.58110194358082</v>
      </c>
      <c r="AI8" s="305">
        <f>SUM(AI9:AI17)</f>
        <v>95.924653555765218</v>
      </c>
      <c r="AJ8" s="305">
        <f>SUM(AJ9:AJ17)</f>
        <v>67.348114611263469</v>
      </c>
      <c r="AK8" s="306"/>
      <c r="AL8" s="305">
        <f>SUM(AL9:AL17)</f>
        <v>28.209992328071174</v>
      </c>
      <c r="AM8" s="305">
        <f>SUM(AM9:AM17)</f>
        <v>23.263762488137012</v>
      </c>
      <c r="AN8" s="305">
        <f>SUM(AN9:AN17)</f>
        <v>16.359173435125314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88.622868118513466</v>
      </c>
      <c r="C9" s="304">
        <f t="shared" ref="B9:D17" si="0">SUM(C21,C33,C51,C63,C75,C93)</f>
        <v>84.719606710294627</v>
      </c>
      <c r="D9" s="304">
        <f t="shared" si="0"/>
        <v>93.608108740212458</v>
      </c>
      <c r="E9" s="304"/>
      <c r="F9" s="304">
        <f t="shared" ref="F9:H17" si="1">SUM(F21,F33,F51,F63,F75,F93)</f>
        <v>1.0836513160549146</v>
      </c>
      <c r="G9" s="304">
        <f t="shared" si="1"/>
        <v>1.2987134193773135</v>
      </c>
      <c r="H9" s="304">
        <f t="shared" si="1"/>
        <v>1.7383811196687164</v>
      </c>
      <c r="I9" s="304"/>
      <c r="J9" s="304">
        <f t="shared" ref="J9:L17" si="2">SUM(J21,J33,J51,J63,J75,J93)</f>
        <v>9.1717271244579823</v>
      </c>
      <c r="K9" s="304">
        <f t="shared" si="2"/>
        <v>10.762415254934501</v>
      </c>
      <c r="L9" s="304">
        <f t="shared" si="2"/>
        <v>14.244716913475003</v>
      </c>
      <c r="M9" s="304"/>
      <c r="N9" s="304">
        <f t="shared" ref="N9:P17" si="3">SUM(N21,N33,N51,N63,N75,N93)</f>
        <v>23.217237228811719</v>
      </c>
      <c r="O9" s="304">
        <f t="shared" si="3"/>
        <v>22.305313458622841</v>
      </c>
      <c r="P9" s="304">
        <f t="shared" si="3"/>
        <v>26.975826731705666</v>
      </c>
      <c r="Q9" s="306"/>
      <c r="R9" s="304">
        <f t="shared" ref="R9:T9" si="4">SUM(R21,R33,R51,R63,R75,R93)</f>
        <v>5.6100728681241083</v>
      </c>
      <c r="S9" s="304">
        <f t="shared" si="4"/>
        <v>5.1999538725834471</v>
      </c>
      <c r="T9" s="304">
        <f t="shared" si="4"/>
        <v>6.2309942033812558</v>
      </c>
      <c r="U9" s="306"/>
      <c r="V9" s="304">
        <f t="shared" ref="V9:X9" si="5">SUM(V21,V33,V51,V63,V75,V93)</f>
        <v>6.8645720038209772</v>
      </c>
      <c r="W9" s="304">
        <f t="shared" si="5"/>
        <v>6.3863710939233593</v>
      </c>
      <c r="X9" s="304">
        <f t="shared" si="5"/>
        <v>7.544491500384888</v>
      </c>
      <c r="Y9" s="306"/>
      <c r="Z9" s="304">
        <f t="shared" ref="Z9:AB9" si="6">SUM(Z21,Z33,Z51,Z63,Z75,Z93)</f>
        <v>15.869219487536979</v>
      </c>
      <c r="AA9" s="304">
        <f t="shared" si="6"/>
        <v>15.423276961584097</v>
      </c>
      <c r="AB9" s="304">
        <f t="shared" si="6"/>
        <v>16.9668528090615</v>
      </c>
      <c r="AC9" s="306"/>
      <c r="AD9" s="304">
        <f>SUM(AD21,AD33,AD51,AD63,AD75,AD93)</f>
        <v>14.981626055160064</v>
      </c>
      <c r="AE9" s="304">
        <f t="shared" ref="AE9:AF9" si="7">SUM(AE21,AE33,AE51,AE63,AE75,AE93)</f>
        <v>12.881454311024749</v>
      </c>
      <c r="AF9" s="304">
        <f t="shared" si="7"/>
        <v>11.368309015334917</v>
      </c>
      <c r="AG9" s="306"/>
      <c r="AH9" s="304">
        <f t="shared" ref="AH9:AJ9" si="8">SUM(AH21,AH33,AH51,AH63,AH75,AH93)</f>
        <v>9.7876468519761897</v>
      </c>
      <c r="AI9" s="304">
        <f t="shared" si="8"/>
        <v>8.5691584610366665</v>
      </c>
      <c r="AJ9" s="304">
        <f t="shared" si="8"/>
        <v>6.8829995431819668</v>
      </c>
      <c r="AK9" s="306"/>
      <c r="AL9" s="304">
        <f t="shared" ref="AL9:AN9" si="9">SUM(AL21,AL33,AL51,AL63,AL75,AL93)</f>
        <v>2.0371151825705418</v>
      </c>
      <c r="AM9" s="304">
        <f t="shared" si="9"/>
        <v>1.8929498772076598</v>
      </c>
      <c r="AN9" s="304">
        <f t="shared" si="9"/>
        <v>1.6555369040185446</v>
      </c>
    </row>
    <row r="10" spans="1:40" x14ac:dyDescent="0.2">
      <c r="A10" s="13" t="str">
        <f>name!E5</f>
        <v>Professional occupations</v>
      </c>
      <c r="B10" s="304">
        <f t="shared" si="0"/>
        <v>166.98026543502954</v>
      </c>
      <c r="C10" s="304">
        <f t="shared" si="0"/>
        <v>180.07992312478567</v>
      </c>
      <c r="D10" s="304">
        <f t="shared" si="0"/>
        <v>201.1316627561697</v>
      </c>
      <c r="E10" s="304"/>
      <c r="F10" s="304">
        <f t="shared" si="1"/>
        <v>7.6604276412815802</v>
      </c>
      <c r="G10" s="304">
        <f t="shared" si="1"/>
        <v>9.6844609555201711</v>
      </c>
      <c r="H10" s="304">
        <f t="shared" si="1"/>
        <v>12.205622590432668</v>
      </c>
      <c r="I10" s="304"/>
      <c r="J10" s="304">
        <f t="shared" si="2"/>
        <v>40.166771057147393</v>
      </c>
      <c r="K10" s="304">
        <f t="shared" si="2"/>
        <v>50.386137292161123</v>
      </c>
      <c r="L10" s="304">
        <f t="shared" si="2"/>
        <v>63.253147644464875</v>
      </c>
      <c r="M10" s="304"/>
      <c r="N10" s="304">
        <f t="shared" si="3"/>
        <v>58.988457577450262</v>
      </c>
      <c r="O10" s="304">
        <f t="shared" si="3"/>
        <v>59.125176172865167</v>
      </c>
      <c r="P10" s="304">
        <f t="shared" si="3"/>
        <v>65.666118395794953</v>
      </c>
      <c r="Q10" s="306"/>
      <c r="R10" s="304">
        <f t="shared" ref="R10:T10" si="10">SUM(R22,R34,R52,R64,R76,R94)</f>
        <v>8.5852335713191756</v>
      </c>
      <c r="S10" s="304">
        <f t="shared" si="10"/>
        <v>6.3683162831017608</v>
      </c>
      <c r="T10" s="304">
        <f t="shared" si="10"/>
        <v>5.9601812993291841</v>
      </c>
      <c r="U10" s="306"/>
      <c r="V10" s="304">
        <f t="shared" ref="V10:X10" si="11">SUM(V22,V34,V52,V64,V76,V94)</f>
        <v>8.7025111243344391</v>
      </c>
      <c r="W10" s="304">
        <f t="shared" si="11"/>
        <v>8.9306396079507238</v>
      </c>
      <c r="X10" s="304">
        <f t="shared" si="11"/>
        <v>10.037056562426292</v>
      </c>
      <c r="Y10" s="306"/>
      <c r="Z10" s="304">
        <f t="shared" ref="Z10:AB10" si="12">SUM(Z22,Z34,Z52,Z64,Z76,Z94)</f>
        <v>18.137735859961456</v>
      </c>
      <c r="AA10" s="304">
        <f t="shared" si="12"/>
        <v>20.679644882702238</v>
      </c>
      <c r="AB10" s="304">
        <f t="shared" si="12"/>
        <v>22.885508026590486</v>
      </c>
      <c r="AC10" s="306"/>
      <c r="AD10" s="304">
        <f t="shared" ref="AD10:AF10" si="13">SUM(AD22,AD34,AD52,AD64,AD76,AD94)</f>
        <v>14.521070866656988</v>
      </c>
      <c r="AE10" s="304">
        <f t="shared" si="13"/>
        <v>14.58327218967149</v>
      </c>
      <c r="AF10" s="304">
        <f t="shared" si="13"/>
        <v>13.323854508437176</v>
      </c>
      <c r="AG10" s="306"/>
      <c r="AH10" s="304">
        <f t="shared" ref="AH10:AJ10" si="14">SUM(AH22,AH34,AH52,AH64,AH76,AH94)</f>
        <v>8.6335437164598101</v>
      </c>
      <c r="AI10" s="304">
        <f t="shared" si="14"/>
        <v>8.5485983338941374</v>
      </c>
      <c r="AJ10" s="304">
        <f t="shared" si="14"/>
        <v>6.1734605407798879</v>
      </c>
      <c r="AK10" s="306"/>
      <c r="AL10" s="304">
        <f t="shared" ref="AL10:AN10" si="15">SUM(AL22,AL34,AL52,AL64,AL76,AL94)</f>
        <v>1.5845140204184094</v>
      </c>
      <c r="AM10" s="304">
        <f t="shared" si="15"/>
        <v>1.7736774069188606</v>
      </c>
      <c r="AN10" s="304">
        <f t="shared" si="15"/>
        <v>1.6267131879141927</v>
      </c>
    </row>
    <row r="11" spans="1:40" x14ac:dyDescent="0.2">
      <c r="A11" s="13" t="str">
        <f>name!E6</f>
        <v>Associate professional occupations</v>
      </c>
      <c r="B11" s="304">
        <f>SUM(B23,B35,B53,B65,B77,B95)</f>
        <v>106.26216395686579</v>
      </c>
      <c r="C11" s="304">
        <f t="shared" si="0"/>
        <v>111.30490322656593</v>
      </c>
      <c r="D11" s="304">
        <f>SUM(D23,D35,D53,D65,D77,D95)</f>
        <v>122.72298226126122</v>
      </c>
      <c r="E11" s="304"/>
      <c r="F11" s="304">
        <f t="shared" si="1"/>
        <v>1.1361729884038072</v>
      </c>
      <c r="G11" s="304">
        <f t="shared" si="1"/>
        <v>1.4810294719690063</v>
      </c>
      <c r="H11" s="304">
        <f t="shared" si="1"/>
        <v>2.0705187160738037</v>
      </c>
      <c r="I11" s="304"/>
      <c r="J11" s="304">
        <f t="shared" si="2"/>
        <v>12.232009661934111</v>
      </c>
      <c r="K11" s="304">
        <f t="shared" si="2"/>
        <v>15.885958704431371</v>
      </c>
      <c r="L11" s="304">
        <f t="shared" si="2"/>
        <v>21.559606876379572</v>
      </c>
      <c r="M11" s="304"/>
      <c r="N11" s="304">
        <f t="shared" si="3"/>
        <v>30.841114002898685</v>
      </c>
      <c r="O11" s="304">
        <f t="shared" si="3"/>
        <v>32.492987835428025</v>
      </c>
      <c r="P11" s="304">
        <f t="shared" si="3"/>
        <v>39.342477109638011</v>
      </c>
      <c r="Q11" s="306"/>
      <c r="R11" s="304">
        <f t="shared" ref="R11:T11" si="16">SUM(R23,R35,R53,R65,R77,R95)</f>
        <v>8.1237715627833715</v>
      </c>
      <c r="S11" s="304">
        <f t="shared" si="16"/>
        <v>8.2211176877451884</v>
      </c>
      <c r="T11" s="304">
        <f t="shared" si="16"/>
        <v>8.8951967027280041</v>
      </c>
      <c r="U11" s="306"/>
      <c r="V11" s="304">
        <f t="shared" ref="V11:X11" si="17">SUM(V23,V35,V53,V65,V77,V95)</f>
        <v>7.1168388833786489</v>
      </c>
      <c r="W11" s="304">
        <f t="shared" si="17"/>
        <v>6.8966386268356317</v>
      </c>
      <c r="X11" s="304">
        <f t="shared" si="17"/>
        <v>7.8774055421862048</v>
      </c>
      <c r="Y11" s="306"/>
      <c r="Z11" s="304">
        <f t="shared" ref="Z11:AB11" si="18">SUM(Z23,Z35,Z53,Z65,Z77,Z95)</f>
        <v>18.689508125039026</v>
      </c>
      <c r="AA11" s="304">
        <f t="shared" si="18"/>
        <v>20.060106326155228</v>
      </c>
      <c r="AB11" s="304">
        <f t="shared" si="18"/>
        <v>20.866687727953707</v>
      </c>
      <c r="AC11" s="306"/>
      <c r="AD11" s="304">
        <f t="shared" ref="AD11:AF11" si="19">SUM(AD23,AD35,AD53,AD65,AD77,AD95)</f>
        <v>16.592893274657104</v>
      </c>
      <c r="AE11" s="304">
        <f t="shared" si="19"/>
        <v>15.965377186491416</v>
      </c>
      <c r="AF11" s="304">
        <f t="shared" si="19"/>
        <v>14.002193234973458</v>
      </c>
      <c r="AG11" s="306"/>
      <c r="AH11" s="304">
        <f t="shared" ref="AH11:AJ11" si="20">SUM(AH23,AH35,AH53,AH65,AH77,AH95)</f>
        <v>9.7396581160549403</v>
      </c>
      <c r="AI11" s="304">
        <f t="shared" si="20"/>
        <v>8.7251400121262428</v>
      </c>
      <c r="AJ11" s="304">
        <f t="shared" si="20"/>
        <v>6.53707180676615</v>
      </c>
      <c r="AK11" s="306"/>
      <c r="AL11" s="304">
        <f t="shared" ref="AL11:AN11" si="21">SUM(AL23,AL35,AL53,AL65,AL77,AL95)</f>
        <v>1.7901973417160946</v>
      </c>
      <c r="AM11" s="304">
        <f t="shared" si="21"/>
        <v>1.5765473753838055</v>
      </c>
      <c r="AN11" s="304">
        <f t="shared" si="21"/>
        <v>1.5718245445623147</v>
      </c>
    </row>
    <row r="12" spans="1:40" x14ac:dyDescent="0.2">
      <c r="A12" s="13" t="str">
        <f>name!E7</f>
        <v>Administrative and secretarial occupations</v>
      </c>
      <c r="B12" s="304">
        <f t="shared" si="0"/>
        <v>83.783567829702747</v>
      </c>
      <c r="C12" s="304">
        <f t="shared" si="0"/>
        <v>85.221973764033223</v>
      </c>
      <c r="D12" s="304">
        <f t="shared" si="0"/>
        <v>78.06752303153155</v>
      </c>
      <c r="E12" s="304"/>
      <c r="F12" s="304">
        <f t="shared" si="1"/>
        <v>0.36110115972974555</v>
      </c>
      <c r="G12" s="304">
        <f t="shared" si="1"/>
        <v>0.52273460956226758</v>
      </c>
      <c r="H12" s="304">
        <f t="shared" si="1"/>
        <v>0.78371909123037975</v>
      </c>
      <c r="I12" s="304"/>
      <c r="J12" s="304">
        <f t="shared" si="2"/>
        <v>4.4808058952751484</v>
      </c>
      <c r="K12" s="304">
        <f t="shared" si="2"/>
        <v>6.3822454311540326</v>
      </c>
      <c r="L12" s="304">
        <f t="shared" si="2"/>
        <v>8.6062436752935163</v>
      </c>
      <c r="M12" s="304"/>
      <c r="N12" s="304">
        <f t="shared" si="3"/>
        <v>15.843950286281316</v>
      </c>
      <c r="O12" s="304">
        <f t="shared" si="3"/>
        <v>17.975257180499664</v>
      </c>
      <c r="P12" s="304">
        <f t="shared" si="3"/>
        <v>21.85754092136952</v>
      </c>
      <c r="Q12" s="306"/>
      <c r="R12" s="304">
        <f t="shared" ref="R12:T12" si="22">SUM(R24,R36,R54,R66,R78,R96)</f>
        <v>6.804696020458934</v>
      </c>
      <c r="S12" s="304">
        <f t="shared" si="22"/>
        <v>7.3486006863101139</v>
      </c>
      <c r="T12" s="304">
        <f t="shared" si="22"/>
        <v>8.6765844662593885</v>
      </c>
      <c r="U12" s="306"/>
      <c r="V12" s="304">
        <f t="shared" ref="V12:X12" si="23">SUM(V24,V36,V54,V66,V78,V96)</f>
        <v>5.6502537717750778</v>
      </c>
      <c r="W12" s="304">
        <f t="shared" si="23"/>
        <v>5.7782481843452294</v>
      </c>
      <c r="X12" s="304">
        <f t="shared" si="23"/>
        <v>6.4789788755935742</v>
      </c>
      <c r="Y12" s="306"/>
      <c r="Z12" s="304">
        <f t="shared" ref="Z12:AA12" si="24">SUM(Z24,Z36,Z54,Z66,Z78,Z96)</f>
        <v>16.695716854702134</v>
      </c>
      <c r="AA12" s="304">
        <f t="shared" si="24"/>
        <v>18.024224146060991</v>
      </c>
      <c r="AB12" s="304">
        <f>SUM(AB24,AB36,AB54,AB66,AB78,AB96)</f>
        <v>15.493236721950511</v>
      </c>
      <c r="AC12" s="306"/>
      <c r="AD12" s="304">
        <f t="shared" ref="AD12:AE12" si="25">SUM(AD24,AD36,AD54,AD66,AD78,AD96)</f>
        <v>20.157111743858547</v>
      </c>
      <c r="AE12" s="304">
        <f t="shared" si="25"/>
        <v>18.799756611810047</v>
      </c>
      <c r="AF12" s="304">
        <f>SUM(AF24,AF36,AF54,AF66,AF78,AF96)</f>
        <v>11.675792800881533</v>
      </c>
      <c r="AG12" s="306"/>
      <c r="AH12" s="304">
        <f t="shared" ref="AH12:AI12" si="26">SUM(AH24,AH36,AH54,AH66,AH78,AH96)</f>
        <v>11.487668697607788</v>
      </c>
      <c r="AI12" s="304">
        <f t="shared" si="26"/>
        <v>8.3940818244617201</v>
      </c>
      <c r="AJ12" s="304">
        <f>SUM(AJ24,AJ36,AJ54,AJ66,AJ78,AJ96)</f>
        <v>2.8532329644813847</v>
      </c>
      <c r="AK12" s="306"/>
      <c r="AL12" s="304">
        <f t="shared" ref="AL12:AM12" si="27">SUM(AL24,AL36,AL54,AL66,AL78,AL96)</f>
        <v>2.3022634000140596</v>
      </c>
      <c r="AM12" s="304">
        <f t="shared" si="27"/>
        <v>1.99682508982916</v>
      </c>
      <c r="AN12" s="304">
        <f>SUM(AN24,AN36,AN54,AN66,AN78,AN96)</f>
        <v>1.6421935144717461</v>
      </c>
    </row>
    <row r="13" spans="1:40" x14ac:dyDescent="0.2">
      <c r="A13" s="13" t="str">
        <f>name!E8</f>
        <v>Skilled trades occupations</v>
      </c>
      <c r="B13" s="304">
        <f t="shared" si="0"/>
        <v>69.03092776011944</v>
      </c>
      <c r="C13" s="304">
        <f t="shared" si="0"/>
        <v>70.75641779494417</v>
      </c>
      <c r="D13" s="304">
        <f t="shared" si="0"/>
        <v>69.020961271771057</v>
      </c>
      <c r="E13" s="304"/>
      <c r="F13" s="304">
        <f t="shared" si="1"/>
        <v>0.11001998287872508</v>
      </c>
      <c r="G13" s="304">
        <f t="shared" si="1"/>
        <v>0.15964231586131852</v>
      </c>
      <c r="H13" s="304">
        <f t="shared" si="1"/>
        <v>0.22470296763210809</v>
      </c>
      <c r="I13" s="304"/>
      <c r="J13" s="304">
        <f t="shared" si="2"/>
        <v>1.1433491372442051</v>
      </c>
      <c r="K13" s="304">
        <f t="shared" si="2"/>
        <v>1.6308956947424229</v>
      </c>
      <c r="L13" s="304">
        <f t="shared" si="2"/>
        <v>2.350501452106017</v>
      </c>
      <c r="M13" s="304"/>
      <c r="N13" s="304">
        <f t="shared" si="3"/>
        <v>4.6879062868327281</v>
      </c>
      <c r="O13" s="304">
        <f t="shared" si="3"/>
        <v>5.5274092057640445</v>
      </c>
      <c r="P13" s="304">
        <f t="shared" si="3"/>
        <v>7.1567472902996787</v>
      </c>
      <c r="Q13" s="306"/>
      <c r="R13" s="304">
        <f t="shared" ref="R13:T13" si="28">SUM(R25,R37,R55,R67,R79,R97)</f>
        <v>2.1101932790579561</v>
      </c>
      <c r="S13" s="304">
        <f t="shared" si="28"/>
        <v>2.381238417191248</v>
      </c>
      <c r="T13" s="304">
        <f t="shared" si="28"/>
        <v>3.0596423812044384</v>
      </c>
      <c r="U13" s="306"/>
      <c r="V13" s="304">
        <f t="shared" ref="V13:X13" si="29">SUM(V25,V37,V55,V67,V79,V97)</f>
        <v>4.1064404894586888</v>
      </c>
      <c r="W13" s="304">
        <f t="shared" si="29"/>
        <v>4.537960636759812</v>
      </c>
      <c r="X13" s="304">
        <f t="shared" si="29"/>
        <v>5.4801408041797552</v>
      </c>
      <c r="Y13" s="306"/>
      <c r="Z13" s="304">
        <f t="shared" ref="Z13:AB13" si="30">SUM(Z25,Z37,Z55,Z67,Z79,Z97)</f>
        <v>20.451200928658761</v>
      </c>
      <c r="AA13" s="304">
        <f t="shared" si="30"/>
        <v>22.135594653464889</v>
      </c>
      <c r="AB13" s="304">
        <f t="shared" si="30"/>
        <v>21.532206777617013</v>
      </c>
      <c r="AC13" s="306"/>
      <c r="AD13" s="304">
        <f t="shared" ref="AD13:AF13" si="31">SUM(AD25,AD37,AD55,AD67,AD79,AD97)</f>
        <v>20.303117012073482</v>
      </c>
      <c r="AE13" s="304">
        <f t="shared" si="31"/>
        <v>19.083567805247277</v>
      </c>
      <c r="AF13" s="304">
        <f t="shared" si="31"/>
        <v>17.486233679903822</v>
      </c>
      <c r="AG13" s="306"/>
      <c r="AH13" s="304">
        <f t="shared" ref="AH13:AJ13" si="32">SUM(AH25,AH37,AH55,AH67,AH79,AH97)</f>
        <v>11.960886806009571</v>
      </c>
      <c r="AI13" s="304">
        <f t="shared" si="32"/>
        <v>11.830676882955878</v>
      </c>
      <c r="AJ13" s="304">
        <f t="shared" si="32"/>
        <v>9.8496846757400895</v>
      </c>
      <c r="AK13" s="306"/>
      <c r="AL13" s="304">
        <f t="shared" ref="AL13:AN13" si="33">SUM(AL25,AL37,AL55,AL67,AL79,AL97)</f>
        <v>4.1578138379053353</v>
      </c>
      <c r="AM13" s="304">
        <f t="shared" si="33"/>
        <v>3.469432182957271</v>
      </c>
      <c r="AN13" s="304">
        <f t="shared" si="33"/>
        <v>1.881101243088132</v>
      </c>
    </row>
    <row r="14" spans="1:40" x14ac:dyDescent="0.2">
      <c r="A14" s="13" t="str">
        <f>name!E9</f>
        <v>Caring, leisure and other service occupations</v>
      </c>
      <c r="B14" s="304">
        <f t="shared" si="0"/>
        <v>76.868537563632259</v>
      </c>
      <c r="C14" s="304">
        <f t="shared" si="0"/>
        <v>78.78287869708565</v>
      </c>
      <c r="D14" s="304">
        <f t="shared" si="0"/>
        <v>85.518857965339379</v>
      </c>
      <c r="E14" s="304"/>
      <c r="F14" s="304">
        <f t="shared" si="1"/>
        <v>6.0179433757573939E-2</v>
      </c>
      <c r="G14" s="304">
        <f t="shared" si="1"/>
        <v>8.6262435916990815E-2</v>
      </c>
      <c r="H14" s="304">
        <f t="shared" si="1"/>
        <v>0.12569502010673078</v>
      </c>
      <c r="I14" s="304"/>
      <c r="J14" s="304">
        <f t="shared" si="2"/>
        <v>2.4066034354323591</v>
      </c>
      <c r="K14" s="304">
        <f t="shared" si="2"/>
        <v>3.4623866271517505</v>
      </c>
      <c r="L14" s="304">
        <f t="shared" si="2"/>
        <v>5.035599073720852</v>
      </c>
      <c r="M14" s="304"/>
      <c r="N14" s="304">
        <f t="shared" si="3"/>
        <v>9.686206938955042</v>
      </c>
      <c r="O14" s="304">
        <f t="shared" si="3"/>
        <v>10.734576974325545</v>
      </c>
      <c r="P14" s="304">
        <f t="shared" si="3"/>
        <v>14.149532830782368</v>
      </c>
      <c r="Q14" s="306"/>
      <c r="R14" s="304">
        <f>SUM(R26,R38,R56,R68,R80,R98)</f>
        <v>7.6266005329811719</v>
      </c>
      <c r="S14" s="304">
        <f t="shared" ref="S14:T14" si="34">SUM(S26,S38,S56,S68,S80,S98)</f>
        <v>7.1917921589186431</v>
      </c>
      <c r="T14" s="304">
        <f t="shared" si="34"/>
        <v>8.3276194379965922</v>
      </c>
      <c r="U14" s="306"/>
      <c r="V14" s="304">
        <f t="shared" ref="V14:X14" si="35">SUM(V26,V38,V56,V68,V80,V98)</f>
        <v>5.2900093858792019</v>
      </c>
      <c r="W14" s="304">
        <f t="shared" si="35"/>
        <v>5.2316377501928288</v>
      </c>
      <c r="X14" s="304">
        <f t="shared" si="35"/>
        <v>6.574560282821631</v>
      </c>
      <c r="Y14" s="306"/>
      <c r="Z14" s="304">
        <f t="shared" ref="Z14:AB14" si="36">SUM(Z26,Z38,Z56,Z68,Z80,Z98)</f>
        <v>24.614758280340972</v>
      </c>
      <c r="AA14" s="304">
        <f t="shared" si="36"/>
        <v>26.451564870989507</v>
      </c>
      <c r="AB14" s="304">
        <f t="shared" si="36"/>
        <v>29.703293027448751</v>
      </c>
      <c r="AC14" s="306"/>
      <c r="AD14" s="304">
        <f t="shared" ref="AD14:AF14" si="37">SUM(AD26,AD38,AD56,AD68,AD80,AD98)</f>
        <v>20.207939378536619</v>
      </c>
      <c r="AE14" s="304">
        <f t="shared" si="37"/>
        <v>19.854225160000222</v>
      </c>
      <c r="AF14" s="304">
        <f t="shared" si="37"/>
        <v>17.242657607037419</v>
      </c>
      <c r="AG14" s="306"/>
      <c r="AH14" s="304">
        <f t="shared" ref="AH14:AJ14" si="38">SUM(AH26,AH38,AH56,AH68,AH80,AH98)</f>
        <v>5.6964890243692228</v>
      </c>
      <c r="AI14" s="304">
        <f t="shared" si="38"/>
        <v>4.7580672565621907</v>
      </c>
      <c r="AJ14" s="304">
        <f t="shared" si="38"/>
        <v>3.6516458670764851</v>
      </c>
      <c r="AK14" s="306"/>
      <c r="AL14" s="304">
        <f t="shared" ref="AL14:AN14" si="39">SUM(AL26,AL38,AL56,AL68,AL80,AL98)</f>
        <v>1.2797511533801049</v>
      </c>
      <c r="AM14" s="304">
        <f t="shared" si="39"/>
        <v>1.0123654630279668</v>
      </c>
      <c r="AN14" s="304">
        <f t="shared" si="39"/>
        <v>0.7082548183485502</v>
      </c>
    </row>
    <row r="15" spans="1:40" x14ac:dyDescent="0.2">
      <c r="A15" s="13" t="str">
        <f>name!E10</f>
        <v>Sales and customer service occupations</v>
      </c>
      <c r="B15" s="304">
        <f t="shared" si="0"/>
        <v>60.638230554750429</v>
      </c>
      <c r="C15" s="304">
        <f t="shared" si="0"/>
        <v>61.527117494482916</v>
      </c>
      <c r="D15" s="304">
        <f t="shared" si="0"/>
        <v>61.548632451816189</v>
      </c>
      <c r="E15" s="304"/>
      <c r="F15" s="304">
        <f t="shared" si="1"/>
        <v>0.14019715733562774</v>
      </c>
      <c r="G15" s="304">
        <f t="shared" si="1"/>
        <v>0.19177721993246294</v>
      </c>
      <c r="H15" s="304">
        <f t="shared" si="1"/>
        <v>0.25690798196088643</v>
      </c>
      <c r="I15" s="304"/>
      <c r="J15" s="304">
        <f t="shared" si="2"/>
        <v>1.9398241594265284</v>
      </c>
      <c r="K15" s="304">
        <f t="shared" si="2"/>
        <v>2.6683098919149582</v>
      </c>
      <c r="L15" s="304">
        <f t="shared" si="2"/>
        <v>3.8273013080236185</v>
      </c>
      <c r="M15" s="304"/>
      <c r="N15" s="304">
        <f t="shared" si="3"/>
        <v>8.6284153189232491</v>
      </c>
      <c r="O15" s="304">
        <f t="shared" si="3"/>
        <v>9.4750988877466682</v>
      </c>
      <c r="P15" s="304">
        <f t="shared" si="3"/>
        <v>12.60819920512554</v>
      </c>
      <c r="Q15" s="306"/>
      <c r="R15" s="304">
        <f t="shared" ref="R15:T15" si="40">SUM(R27,R39,R57,R69,R81,R99)</f>
        <v>2.8940680215850092</v>
      </c>
      <c r="S15" s="304">
        <f t="shared" si="40"/>
        <v>2.9333639690258089</v>
      </c>
      <c r="T15" s="304">
        <f t="shared" si="40"/>
        <v>3.7450797463116237</v>
      </c>
      <c r="U15" s="306"/>
      <c r="V15" s="304">
        <f t="shared" ref="V15:X15" si="41">SUM(V27,V39,V57,V69,V81,V99)</f>
        <v>2.4898327218252279</v>
      </c>
      <c r="W15" s="304">
        <f t="shared" si="41"/>
        <v>2.5023186961828827</v>
      </c>
      <c r="X15" s="304">
        <f t="shared" si="41"/>
        <v>3.0446354737263661</v>
      </c>
      <c r="Y15" s="306"/>
      <c r="Z15" s="304">
        <f t="shared" ref="Z15:AB15" si="42">SUM(Z27,Z39,Z57,Z69,Z81,Z99)</f>
        <v>15.126870196972906</v>
      </c>
      <c r="AA15" s="304">
        <f t="shared" si="42"/>
        <v>16.297361777797235</v>
      </c>
      <c r="AB15" s="304">
        <f t="shared" si="42"/>
        <v>17.475647694128938</v>
      </c>
      <c r="AC15" s="306"/>
      <c r="AD15" s="304">
        <f t="shared" ref="AD15:AF15" si="43">SUM(AD27,AD39,AD57,AD69,AD81,AD99)</f>
        <v>16.147085362603953</v>
      </c>
      <c r="AE15" s="304">
        <f t="shared" si="43"/>
        <v>16.226185464389712</v>
      </c>
      <c r="AF15" s="304">
        <f t="shared" si="43"/>
        <v>14.111010724347663</v>
      </c>
      <c r="AG15" s="306"/>
      <c r="AH15" s="304">
        <f t="shared" ref="AH15:AJ15" si="44">SUM(AH27,AH39,AH57,AH69,AH81,AH99)</f>
        <v>10.183626121081232</v>
      </c>
      <c r="AI15" s="304">
        <f t="shared" si="44"/>
        <v>8.7388916983727754</v>
      </c>
      <c r="AJ15" s="304">
        <f t="shared" si="44"/>
        <v>4.7946407017090653</v>
      </c>
      <c r="AK15" s="306"/>
      <c r="AL15" s="304">
        <f t="shared" ref="AL15:AN15" si="45">SUM(AL27,AL39,AL57,AL69,AL81,AL99)</f>
        <v>3.0883114949967099</v>
      </c>
      <c r="AM15" s="304">
        <f t="shared" si="45"/>
        <v>2.4938098891204104</v>
      </c>
      <c r="AN15" s="304">
        <f t="shared" si="45"/>
        <v>1.6852096164824846</v>
      </c>
    </row>
    <row r="16" spans="1:40" x14ac:dyDescent="0.2">
      <c r="A16" s="13" t="str">
        <f>name!E11</f>
        <v>Process, plant and machine operatives</v>
      </c>
      <c r="B16" s="304">
        <f t="shared" si="0"/>
        <v>47.329553292408207</v>
      </c>
      <c r="C16" s="304">
        <f t="shared" si="0"/>
        <v>50.171205343864251</v>
      </c>
      <c r="D16" s="304">
        <f t="shared" si="0"/>
        <v>49.301439549453264</v>
      </c>
      <c r="E16" s="304"/>
      <c r="F16" s="304">
        <f t="shared" si="1"/>
        <v>0.10027838596939599</v>
      </c>
      <c r="G16" s="304">
        <f t="shared" si="1"/>
        <v>0.15397663514868468</v>
      </c>
      <c r="H16" s="304">
        <f t="shared" si="1"/>
        <v>0.22994244010701809</v>
      </c>
      <c r="I16" s="304"/>
      <c r="J16" s="304">
        <f t="shared" si="2"/>
        <v>0.66619014586007275</v>
      </c>
      <c r="K16" s="304">
        <f t="shared" si="2"/>
        <v>1.0088956209911466</v>
      </c>
      <c r="L16" s="304">
        <f t="shared" si="2"/>
        <v>1.5307803816176861</v>
      </c>
      <c r="M16" s="304"/>
      <c r="N16" s="304">
        <f t="shared" si="3"/>
        <v>2.2655253943550449</v>
      </c>
      <c r="O16" s="304">
        <f t="shared" si="3"/>
        <v>3.0018671115554558</v>
      </c>
      <c r="P16" s="304">
        <f t="shared" si="3"/>
        <v>4.5136057424857077</v>
      </c>
      <c r="Q16" s="306"/>
      <c r="R16" s="304">
        <f t="shared" ref="R16:T16" si="46">SUM(R28,R40,R58,R70,R82,R100)</f>
        <v>1.0048760130269725</v>
      </c>
      <c r="S16" s="304">
        <f t="shared" si="46"/>
        <v>1.284884767129431</v>
      </c>
      <c r="T16" s="304">
        <f t="shared" si="46"/>
        <v>1.6618538723217882</v>
      </c>
      <c r="U16" s="306"/>
      <c r="V16" s="304">
        <f t="shared" ref="V16:X16" si="47">SUM(V28,V40,V58,V70,V82,V100)</f>
        <v>1.7488420332612142</v>
      </c>
      <c r="W16" s="304">
        <f t="shared" si="47"/>
        <v>2.1219541860133901</v>
      </c>
      <c r="X16" s="304">
        <f t="shared" si="47"/>
        <v>2.6385597236752742</v>
      </c>
      <c r="Y16" s="306"/>
      <c r="Z16" s="304">
        <f t="shared" ref="Z16:AB16" si="48">SUM(Z28,Z40,Z58,Z70,Z82,Z100)</f>
        <v>9.0339753268641445</v>
      </c>
      <c r="AA16" s="304">
        <f t="shared" si="48"/>
        <v>11.08417278858095</v>
      </c>
      <c r="AB16" s="304">
        <f t="shared" si="48"/>
        <v>12.565567865376666</v>
      </c>
      <c r="AC16" s="306"/>
      <c r="AD16" s="304">
        <f t="shared" ref="AD16:AF16" si="49">SUM(AD28,AD40,AD58,AD70,AD82,AD100)</f>
        <v>15.763591452191845</v>
      </c>
      <c r="AE16" s="304">
        <f t="shared" si="49"/>
        <v>16.513585434655699</v>
      </c>
      <c r="AF16" s="304">
        <f t="shared" si="49"/>
        <v>16.325726829955666</v>
      </c>
      <c r="AG16" s="306"/>
      <c r="AH16" s="304">
        <f t="shared" ref="AH16:AJ16" si="50">SUM(AH28,AH40,AH58,AH70,AH82,AH100)</f>
        <v>12.538676907339406</v>
      </c>
      <c r="AI16" s="304">
        <f t="shared" si="50"/>
        <v>12.047031899655259</v>
      </c>
      <c r="AJ16" s="304">
        <f t="shared" si="50"/>
        <v>8.2341511394615505</v>
      </c>
      <c r="AK16" s="306"/>
      <c r="AL16" s="304">
        <f t="shared" ref="AL16:AN16" si="51">SUM(AL28,AL40,AL58,AL70,AL82,AL100)</f>
        <v>4.2075976335401108</v>
      </c>
      <c r="AM16" s="304">
        <f t="shared" si="51"/>
        <v>2.9548369001342385</v>
      </c>
      <c r="AN16" s="304">
        <f t="shared" si="51"/>
        <v>1.601251554451905</v>
      </c>
    </row>
    <row r="17" spans="1:40" x14ac:dyDescent="0.2">
      <c r="A17" s="13" t="str">
        <f>name!E12</f>
        <v>Elementary occupations</v>
      </c>
      <c r="B17" s="304">
        <f t="shared" si="0"/>
        <v>89.095885488978325</v>
      </c>
      <c r="C17" s="304">
        <f t="shared" si="0"/>
        <v>90.969973843943293</v>
      </c>
      <c r="D17" s="304">
        <f t="shared" si="0"/>
        <v>87.839831972445452</v>
      </c>
      <c r="E17" s="304"/>
      <c r="F17" s="304">
        <f t="shared" si="1"/>
        <v>4.501992612916423E-2</v>
      </c>
      <c r="G17" s="304">
        <f t="shared" si="1"/>
        <v>5.7372349282950257E-2</v>
      </c>
      <c r="H17" s="304">
        <f t="shared" si="1"/>
        <v>7.3929993987493434E-2</v>
      </c>
      <c r="I17" s="304"/>
      <c r="J17" s="304">
        <f t="shared" si="2"/>
        <v>1.6151654893859588</v>
      </c>
      <c r="K17" s="304">
        <f t="shared" si="2"/>
        <v>2.2328547299940733</v>
      </c>
      <c r="L17" s="304">
        <f t="shared" si="2"/>
        <v>3.1735638768345611</v>
      </c>
      <c r="M17" s="304"/>
      <c r="N17" s="304">
        <f t="shared" si="3"/>
        <v>6.6421017803045821</v>
      </c>
      <c r="O17" s="304">
        <f t="shared" si="3"/>
        <v>7.6849484324341564</v>
      </c>
      <c r="P17" s="304">
        <f t="shared" si="3"/>
        <v>10.292002833964251</v>
      </c>
      <c r="Q17" s="306"/>
      <c r="R17" s="304">
        <f t="shared" ref="R17:T17" si="52">SUM(R29,R41,R59,R71,R83,R101)</f>
        <v>3.4913505253826425</v>
      </c>
      <c r="S17" s="304">
        <f t="shared" si="52"/>
        <v>4.0993136823629426</v>
      </c>
      <c r="T17" s="304">
        <f t="shared" si="52"/>
        <v>5.6116036346817308</v>
      </c>
      <c r="U17" s="306"/>
      <c r="V17" s="304">
        <f t="shared" ref="V17:X17" si="53">SUM(V29,V41,V59,V71,V83,V101)</f>
        <v>3.3533412960984332</v>
      </c>
      <c r="W17" s="304">
        <f t="shared" si="53"/>
        <v>3.9765794149567086</v>
      </c>
      <c r="X17" s="304">
        <f t="shared" si="53"/>
        <v>5.4618379729892581</v>
      </c>
      <c r="Y17" s="306"/>
      <c r="Z17" s="304">
        <f t="shared" ref="Z17:AB17" si="54">SUM(Z29,Z41,Z59,Z71,Z83,Z101)</f>
        <v>15.091445098584984</v>
      </c>
      <c r="AA17" s="304">
        <f t="shared" si="54"/>
        <v>15.763580934887138</v>
      </c>
      <c r="AB17" s="304">
        <f t="shared" si="54"/>
        <v>16.420761162176735</v>
      </c>
      <c r="AC17" s="306"/>
      <c r="AD17" s="304">
        <f t="shared" ref="AD17:AF17" si="55">SUM(AD29,AD41,AD59,AD71,AD83,AD101)</f>
        <v>26.542127406880084</v>
      </c>
      <c r="AE17" s="304">
        <f t="shared" si="55"/>
        <v>26.748998809767325</v>
      </c>
      <c r="AF17" s="304">
        <f t="shared" si="55"/>
        <v>24.447817073957104</v>
      </c>
      <c r="AG17" s="306"/>
      <c r="AH17" s="304">
        <f t="shared" ref="AH17:AJ17" si="56">SUM(AH29,AH41,AH59,AH71,AH83,AH101)</f>
        <v>24.552905702682668</v>
      </c>
      <c r="AI17" s="304">
        <f t="shared" si="56"/>
        <v>24.313007186700347</v>
      </c>
      <c r="AJ17" s="304">
        <f t="shared" si="56"/>
        <v>18.371227372066883</v>
      </c>
      <c r="AK17" s="306"/>
      <c r="AL17" s="304">
        <f t="shared" ref="AL17:AN17" si="57">SUM(AL29,AL41,AL59,AL71,AL83,AL101)</f>
        <v>7.762428263529805</v>
      </c>
      <c r="AM17" s="304">
        <f t="shared" si="57"/>
        <v>6.0933183035576413</v>
      </c>
      <c r="AN17" s="304">
        <f t="shared" si="57"/>
        <v>3.9870880517874441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20.319999999999997</v>
      </c>
      <c r="C20" s="305">
        <f>SUM(C21:C29)</f>
        <v>20.47600000000002</v>
      </c>
      <c r="D20" s="305">
        <f>SUM(D21:D29)</f>
        <v>20.177999999999997</v>
      </c>
      <c r="E20" s="304"/>
      <c r="F20" s="305">
        <f>SUM(F21:F29)</f>
        <v>0.21836608679503761</v>
      </c>
      <c r="G20" s="305">
        <f>SUM(G21:G29)</f>
        <v>0.27820502317557061</v>
      </c>
      <c r="H20" s="305">
        <f>SUM(H21:H29)</f>
        <v>0.36305636167890731</v>
      </c>
      <c r="I20" s="304"/>
      <c r="J20" s="305">
        <f>SUM(J21:J29)</f>
        <v>1.2478242405589446</v>
      </c>
      <c r="K20" s="305">
        <f>SUM(K21:K29)</f>
        <v>1.4730299904914788</v>
      </c>
      <c r="L20" s="305">
        <f>SUM(L21:L29)</f>
        <v>1.7814633633733647</v>
      </c>
      <c r="M20" s="304"/>
      <c r="N20" s="305">
        <f>SUM(N21:N29)</f>
        <v>3.3581331617156485</v>
      </c>
      <c r="O20" s="305">
        <f>SUM(O21:O29)</f>
        <v>3.5025118595118911</v>
      </c>
      <c r="P20" s="305">
        <f>SUM(P21:P29)</f>
        <v>4.0486850476364582</v>
      </c>
      <c r="Q20" s="306"/>
      <c r="R20" s="305">
        <f>SUM(R21:R29)</f>
        <v>0.82498973382964891</v>
      </c>
      <c r="S20" s="305">
        <f>SUM(S21:S29)</f>
        <v>0.86195157237059161</v>
      </c>
      <c r="T20" s="305">
        <f>SUM(T21:T29)</f>
        <v>0.99070308488638337</v>
      </c>
      <c r="U20" s="306"/>
      <c r="V20" s="305">
        <f>SUM(V21:V29)</f>
        <v>1.8450239495491823</v>
      </c>
      <c r="W20" s="305">
        <f>SUM(W21:W29)</f>
        <v>1.9605880695767572</v>
      </c>
      <c r="X20" s="305">
        <f>SUM(X21:X29)</f>
        <v>2.3077132554212865</v>
      </c>
      <c r="Y20" s="306"/>
      <c r="Z20" s="305">
        <f>SUM(Z21:Z29)</f>
        <v>4.0260965342153225</v>
      </c>
      <c r="AA20" s="305">
        <f>SUM(AA21:AA29)</f>
        <v>4.2724445961152266</v>
      </c>
      <c r="AB20" s="305">
        <f>SUM(AB21:AB29)</f>
        <v>4.2863716083279035</v>
      </c>
      <c r="AC20" s="306"/>
      <c r="AD20" s="305">
        <f>SUM(AD21:AD29)</f>
        <v>4.6014195396720261</v>
      </c>
      <c r="AE20" s="305">
        <f>SUM(AE21:AE29)</f>
        <v>4.3665715755585772</v>
      </c>
      <c r="AF20" s="305">
        <f>SUM(AF21:AF29)</f>
        <v>3.868645453720136</v>
      </c>
      <c r="AG20" s="306"/>
      <c r="AH20" s="305">
        <f>SUM(AH21:AH29)</f>
        <v>2.9740443682812274</v>
      </c>
      <c r="AI20" s="305">
        <f>SUM(AI21:AI29)</f>
        <v>2.5010916333784241</v>
      </c>
      <c r="AJ20" s="305">
        <f>SUM(AJ21:AJ29)</f>
        <v>1.6401239503474512</v>
      </c>
      <c r="AK20" s="306"/>
      <c r="AL20" s="305">
        <f>SUM(AL21:AL29)</f>
        <v>1.2241023853829593</v>
      </c>
      <c r="AM20" s="305">
        <f>SUM(AM21:AM29)</f>
        <v>1.2596056798215012</v>
      </c>
      <c r="AN20" s="305">
        <f>SUM(AN21:AN29)</f>
        <v>0.89123787460810144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2.134520600683115</v>
      </c>
      <c r="C21" s="304">
        <f t="shared" ref="C21:D21" si="59">SUM(G21,K21,O21,S21,W21,AA21,AE21,AI21,AM21)</f>
        <v>2.0802652388604255</v>
      </c>
      <c r="D21" s="304">
        <f t="shared" si="59"/>
        <v>2.1761503694693727</v>
      </c>
      <c r="E21" s="304"/>
      <c r="F21" s="304">
        <v>3.9190086030586387E-2</v>
      </c>
      <c r="G21" s="304">
        <v>4.8070990440784514E-2</v>
      </c>
      <c r="H21" s="304">
        <v>6.0595563999250035E-2</v>
      </c>
      <c r="I21" s="304"/>
      <c r="J21" s="304">
        <v>0.29531413970543346</v>
      </c>
      <c r="K21" s="304">
        <v>0.29757355965243437</v>
      </c>
      <c r="L21" s="304">
        <v>0.33011247227728013</v>
      </c>
      <c r="M21" s="304"/>
      <c r="N21" s="304">
        <v>0.48159584130871119</v>
      </c>
      <c r="O21" s="304">
        <v>0.46171700880888006</v>
      </c>
      <c r="P21" s="304">
        <v>0.53980748195030726</v>
      </c>
      <c r="Q21" s="306"/>
      <c r="R21" s="304">
        <v>9.9104111764442976E-2</v>
      </c>
      <c r="S21" s="304">
        <v>9.8390995128730341E-2</v>
      </c>
      <c r="T21" s="304">
        <v>0.1093685010567821</v>
      </c>
      <c r="U21" s="306"/>
      <c r="V21" s="304">
        <v>0.1154794782627883</v>
      </c>
      <c r="W21" s="304">
        <v>9.4194307665234733E-2</v>
      </c>
      <c r="X21" s="304">
        <v>9.3972077577939045E-2</v>
      </c>
      <c r="Y21" s="306"/>
      <c r="Z21" s="304">
        <v>0.38750294568362342</v>
      </c>
      <c r="AA21" s="304">
        <v>0.43833155636716209</v>
      </c>
      <c r="AB21" s="304">
        <v>0.53471656833398951</v>
      </c>
      <c r="AC21" s="306"/>
      <c r="AD21" s="304">
        <v>0.37327831664505923</v>
      </c>
      <c r="AE21" s="304">
        <v>0.32849997548185</v>
      </c>
      <c r="AF21" s="304">
        <v>0.2668612826479223</v>
      </c>
      <c r="AG21" s="306"/>
      <c r="AH21" s="304">
        <v>0.2330813497293909</v>
      </c>
      <c r="AI21" s="304">
        <v>0.1994379169240024</v>
      </c>
      <c r="AJ21" s="304">
        <v>0.13340928120566869</v>
      </c>
      <c r="AK21" s="306"/>
      <c r="AL21" s="304">
        <v>0.1099743315530792</v>
      </c>
      <c r="AM21" s="304">
        <v>0.11404892839134663</v>
      </c>
      <c r="AN21" s="304">
        <v>0.10730714042023332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2.7669510999882432</v>
      </c>
      <c r="C22" s="304">
        <f t="shared" ref="C22:C29" si="61">SUM(G22,K22,O22,S22,W22,AA22,AE22,AI22,AM22)</f>
        <v>2.9434452149831336</v>
      </c>
      <c r="D22" s="304">
        <f t="shared" ref="D22:D29" si="62">SUM(H22,L22,P22,T22,X22,AB22,AF22,AJ22,AN22)</f>
        <v>3.179633412251774</v>
      </c>
      <c r="E22" s="304"/>
      <c r="F22" s="304">
        <v>9.4809004518585857E-2</v>
      </c>
      <c r="G22" s="304">
        <v>0.12340702352336956</v>
      </c>
      <c r="H22" s="304">
        <v>0.16042409888079384</v>
      </c>
      <c r="I22" s="304"/>
      <c r="J22" s="304">
        <v>0.47563834341023564</v>
      </c>
      <c r="K22" s="304">
        <v>0.59443455847503612</v>
      </c>
      <c r="L22" s="304">
        <v>0.72654308667023182</v>
      </c>
      <c r="M22" s="304"/>
      <c r="N22" s="304">
        <v>0.87523967389318713</v>
      </c>
      <c r="O22" s="304">
        <v>0.8618322566292369</v>
      </c>
      <c r="P22" s="304">
        <v>0.88889979310541023</v>
      </c>
      <c r="Q22" s="306"/>
      <c r="R22" s="304">
        <v>9.0098978160046736E-2</v>
      </c>
      <c r="S22" s="304">
        <v>8.1398415328166607E-2</v>
      </c>
      <c r="T22" s="304">
        <v>9.1758016484578084E-2</v>
      </c>
      <c r="U22" s="306"/>
      <c r="V22" s="304">
        <v>0.36234888140381932</v>
      </c>
      <c r="W22" s="304">
        <v>0.38314811412639199</v>
      </c>
      <c r="X22" s="304">
        <v>0.44174293533896547</v>
      </c>
      <c r="Y22" s="306"/>
      <c r="Z22" s="304">
        <v>0.31340104181988487</v>
      </c>
      <c r="AA22" s="304">
        <v>0.32394520242304997</v>
      </c>
      <c r="AB22" s="304">
        <v>0.30378910043036061</v>
      </c>
      <c r="AC22" s="306"/>
      <c r="AD22" s="304">
        <v>0.29640793243384711</v>
      </c>
      <c r="AE22" s="304">
        <v>0.29958877464194056</v>
      </c>
      <c r="AF22" s="304">
        <v>0.32402812906698147</v>
      </c>
      <c r="AG22" s="306"/>
      <c r="AH22" s="304">
        <v>0.18437085948222051</v>
      </c>
      <c r="AI22" s="304">
        <v>0.17691592679890059</v>
      </c>
      <c r="AJ22" s="304">
        <v>0.15048320724151074</v>
      </c>
      <c r="AK22" s="306"/>
      <c r="AL22" s="304">
        <v>7.4636384866416328E-2</v>
      </c>
      <c r="AM22" s="304">
        <v>9.8774943037040971E-2</v>
      </c>
      <c r="AN22" s="304">
        <v>9.1965045032941853E-2</v>
      </c>
    </row>
    <row r="23" spans="1:40" x14ac:dyDescent="0.2">
      <c r="A23" s="13" t="str">
        <f t="shared" si="58"/>
        <v>Associate professional occupations</v>
      </c>
      <c r="B23" s="304">
        <f t="shared" si="60"/>
        <v>1.9466756181922804</v>
      </c>
      <c r="C23" s="304">
        <f t="shared" si="61"/>
        <v>1.8849203100753695</v>
      </c>
      <c r="D23" s="304">
        <f t="shared" si="62"/>
        <v>2.0425772356908132</v>
      </c>
      <c r="E23" s="304"/>
      <c r="F23" s="304">
        <v>4.1254796952887217E-2</v>
      </c>
      <c r="G23" s="304">
        <v>4.8164995992383657E-2</v>
      </c>
      <c r="H23" s="304">
        <v>6.5224723408222884E-2</v>
      </c>
      <c r="I23" s="304"/>
      <c r="J23" s="304">
        <v>0.19404949346126479</v>
      </c>
      <c r="K23" s="304">
        <v>0.22663040454572092</v>
      </c>
      <c r="L23" s="304">
        <v>0.28779133809049257</v>
      </c>
      <c r="M23" s="304"/>
      <c r="N23" s="304">
        <v>0.49937292370742037</v>
      </c>
      <c r="O23" s="304">
        <v>0.475454822763759</v>
      </c>
      <c r="P23" s="304">
        <v>0.52460165220837618</v>
      </c>
      <c r="Q23" s="306"/>
      <c r="R23" s="304">
        <v>5.8841959002756766E-2</v>
      </c>
      <c r="S23" s="304">
        <v>5.4640635614700971E-2</v>
      </c>
      <c r="T23" s="304">
        <v>7.1320932594207381E-2</v>
      </c>
      <c r="U23" s="306"/>
      <c r="V23" s="304">
        <v>0.26439340605707523</v>
      </c>
      <c r="W23" s="304">
        <v>0.26521687069987515</v>
      </c>
      <c r="X23" s="304">
        <v>0.32570740633262191</v>
      </c>
      <c r="Y23" s="306"/>
      <c r="Z23" s="304">
        <v>0.38508908084007432</v>
      </c>
      <c r="AA23" s="304">
        <v>0.35421118928550616</v>
      </c>
      <c r="AB23" s="304">
        <v>0.33887920196575239</v>
      </c>
      <c r="AC23" s="306"/>
      <c r="AD23" s="304">
        <v>0.24413449259636494</v>
      </c>
      <c r="AE23" s="304">
        <v>0.20406733702101287</v>
      </c>
      <c r="AF23" s="304">
        <v>0.16929730664725293</v>
      </c>
      <c r="AG23" s="306"/>
      <c r="AH23" s="304">
        <v>0.18785572352189422</v>
      </c>
      <c r="AI23" s="304">
        <v>0.18049435231996311</v>
      </c>
      <c r="AJ23" s="304">
        <v>0.16290460167501494</v>
      </c>
      <c r="AK23" s="306"/>
      <c r="AL23" s="304">
        <v>7.1683742052542618E-2</v>
      </c>
      <c r="AM23" s="304">
        <v>7.6039701832447765E-2</v>
      </c>
      <c r="AN23" s="304">
        <v>9.6850072768871892E-2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1.6416576490289774</v>
      </c>
      <c r="C24" s="304">
        <f t="shared" si="61"/>
        <v>1.4539425030271842</v>
      </c>
      <c r="D24" s="304">
        <f t="shared" si="62"/>
        <v>1.1893411719997333</v>
      </c>
      <c r="E24" s="304"/>
      <c r="F24" s="304">
        <v>3.6445960670507412E-3</v>
      </c>
      <c r="G24" s="304">
        <v>4.768485008785522E-3</v>
      </c>
      <c r="H24" s="304">
        <v>6.32404848244117E-3</v>
      </c>
      <c r="I24" s="304"/>
      <c r="J24" s="304">
        <v>9.9540166335496325E-2</v>
      </c>
      <c r="K24" s="304">
        <v>0.13095956591165014</v>
      </c>
      <c r="L24" s="304">
        <v>0.17550611542971611</v>
      </c>
      <c r="M24" s="304"/>
      <c r="N24" s="304">
        <v>0.23555312042483548</v>
      </c>
      <c r="O24" s="304">
        <v>0.24361808296066867</v>
      </c>
      <c r="P24" s="304">
        <v>0.25660876984231717</v>
      </c>
      <c r="Q24" s="306"/>
      <c r="R24" s="304">
        <v>5.5552770000090068E-2</v>
      </c>
      <c r="S24" s="304">
        <v>4.1292008721235354E-2</v>
      </c>
      <c r="T24" s="304">
        <v>4.0754881109389532E-2</v>
      </c>
      <c r="U24" s="306"/>
      <c r="V24" s="304">
        <v>0.17275906261575105</v>
      </c>
      <c r="W24" s="304">
        <v>0.15235390657161701</v>
      </c>
      <c r="X24" s="304">
        <v>0.15250730991368747</v>
      </c>
      <c r="Y24" s="306"/>
      <c r="Z24" s="304">
        <v>0.39774225920726736</v>
      </c>
      <c r="AA24" s="304">
        <v>0.32262907864497198</v>
      </c>
      <c r="AB24" s="304">
        <v>0.21921228279177721</v>
      </c>
      <c r="AC24" s="306"/>
      <c r="AD24" s="304">
        <v>0.33713819755906799</v>
      </c>
      <c r="AE24" s="304">
        <v>0.26084867026341552</v>
      </c>
      <c r="AF24" s="304">
        <v>0.16389788726321897</v>
      </c>
      <c r="AG24" s="306"/>
      <c r="AH24" s="304">
        <v>0.2171313321277496</v>
      </c>
      <c r="AI24" s="304">
        <v>0.16866406114422092</v>
      </c>
      <c r="AJ24" s="304">
        <v>7.7735992027227738E-2</v>
      </c>
      <c r="AK24" s="306"/>
      <c r="AL24" s="304">
        <v>0.12259614469166888</v>
      </c>
      <c r="AM24" s="304">
        <v>0.12880864380061913</v>
      </c>
      <c r="AN24" s="304">
        <v>9.6793885139957861E-2</v>
      </c>
    </row>
    <row r="25" spans="1:40" x14ac:dyDescent="0.2">
      <c r="A25" s="13" t="str">
        <f t="shared" si="58"/>
        <v>Skilled trades occupations</v>
      </c>
      <c r="B25" s="304">
        <f t="shared" si="60"/>
        <v>5.1185020840399451</v>
      </c>
      <c r="C25" s="304">
        <f t="shared" si="61"/>
        <v>4.9436747044403262</v>
      </c>
      <c r="D25" s="304">
        <f t="shared" si="62"/>
        <v>4.8620747600169549</v>
      </c>
      <c r="E25" s="304"/>
      <c r="F25" s="304">
        <v>3.0649412649403053E-2</v>
      </c>
      <c r="G25" s="304">
        <v>4.2355732900617296E-2</v>
      </c>
      <c r="H25" s="304">
        <v>5.6377746678261648E-2</v>
      </c>
      <c r="I25" s="304"/>
      <c r="J25" s="304">
        <v>6.1843770061438236E-2</v>
      </c>
      <c r="K25" s="304">
        <v>7.1287406152446983E-2</v>
      </c>
      <c r="L25" s="304">
        <v>8.9106130021875424E-2</v>
      </c>
      <c r="M25" s="304"/>
      <c r="N25" s="304">
        <v>0.76884078494960661</v>
      </c>
      <c r="O25" s="304">
        <v>0.88213037530608629</v>
      </c>
      <c r="P25" s="304">
        <v>1.1643102207451457</v>
      </c>
      <c r="Q25" s="306"/>
      <c r="R25" s="304">
        <v>0.19055637569855427</v>
      </c>
      <c r="S25" s="304">
        <v>0.18418351470710942</v>
      </c>
      <c r="T25" s="304">
        <v>0.21567723022992238</v>
      </c>
      <c r="U25" s="306"/>
      <c r="V25" s="304">
        <v>0.49576788964659046</v>
      </c>
      <c r="W25" s="304">
        <v>0.52779521143296282</v>
      </c>
      <c r="X25" s="304">
        <v>0.66334978639692044</v>
      </c>
      <c r="Y25" s="306"/>
      <c r="Z25" s="304">
        <v>1.0803050679544854</v>
      </c>
      <c r="AA25" s="304">
        <v>0.98964809354313299</v>
      </c>
      <c r="AB25" s="304">
        <v>0.86188145330257637</v>
      </c>
      <c r="AC25" s="306"/>
      <c r="AD25" s="304">
        <v>1.5175046468175699</v>
      </c>
      <c r="AE25" s="304">
        <v>1.4487906145436422</v>
      </c>
      <c r="AF25" s="304">
        <v>1.4950307246655166</v>
      </c>
      <c r="AG25" s="306"/>
      <c r="AH25" s="304">
        <v>0.62636045084772862</v>
      </c>
      <c r="AI25" s="304">
        <v>0.45198614200912546</v>
      </c>
      <c r="AJ25" s="304">
        <v>0.21138284301289362</v>
      </c>
      <c r="AK25" s="306"/>
      <c r="AL25" s="304">
        <v>0.3466736854145675</v>
      </c>
      <c r="AM25" s="304">
        <v>0.34549761384520317</v>
      </c>
      <c r="AN25" s="304">
        <v>0.10495862496384281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0.82440752882684476</v>
      </c>
      <c r="C26" s="304">
        <f t="shared" si="61"/>
        <v>0.79149703609241917</v>
      </c>
      <c r="D26" s="304">
        <f t="shared" si="62"/>
        <v>0.78601873436917702</v>
      </c>
      <c r="E26" s="304"/>
      <c r="F26" s="304">
        <v>3.2032065670079316E-3</v>
      </c>
      <c r="G26" s="304">
        <v>4.1041226014599114E-3</v>
      </c>
      <c r="H26" s="304">
        <v>4.8068126885663547E-3</v>
      </c>
      <c r="I26" s="304"/>
      <c r="J26" s="304">
        <v>2.3543905767856841E-2</v>
      </c>
      <c r="K26" s="304">
        <v>3.0489961536275936E-2</v>
      </c>
      <c r="L26" s="304">
        <v>3.7799281936065257E-2</v>
      </c>
      <c r="M26" s="304"/>
      <c r="N26" s="304">
        <v>0.1608751325794513</v>
      </c>
      <c r="O26" s="304">
        <v>0.16801538258417534</v>
      </c>
      <c r="P26" s="304">
        <v>0.16867957774865072</v>
      </c>
      <c r="Q26" s="306"/>
      <c r="R26" s="304">
        <v>6.0703025895882723E-2</v>
      </c>
      <c r="S26" s="304">
        <v>7.0539252518872539E-2</v>
      </c>
      <c r="T26" s="304">
        <v>8.3395139086849507E-2</v>
      </c>
      <c r="U26" s="306"/>
      <c r="V26" s="304">
        <v>4.6309548636186151E-2</v>
      </c>
      <c r="W26" s="304">
        <v>3.1244874038810808E-2</v>
      </c>
      <c r="X26" s="304">
        <v>2.7904902733690378E-2</v>
      </c>
      <c r="Y26" s="306"/>
      <c r="Z26" s="304">
        <v>8.1031355652901302E-2</v>
      </c>
      <c r="AA26" s="304">
        <v>7.2381354131977826E-2</v>
      </c>
      <c r="AB26" s="304">
        <v>8.237886929999412E-2</v>
      </c>
      <c r="AC26" s="306"/>
      <c r="AD26" s="304">
        <v>0.15026093640439486</v>
      </c>
      <c r="AE26" s="304">
        <v>0.10261417845873327</v>
      </c>
      <c r="AF26" s="304">
        <v>7.6033271037346223E-2</v>
      </c>
      <c r="AG26" s="306"/>
      <c r="AH26" s="304">
        <v>0.23014589688454923</v>
      </c>
      <c r="AI26" s="304">
        <v>0.24958143861210222</v>
      </c>
      <c r="AJ26" s="304">
        <v>0.25912779971514288</v>
      </c>
      <c r="AK26" s="306"/>
      <c r="AL26" s="304">
        <v>6.8334520438614391E-2</v>
      </c>
      <c r="AM26" s="304">
        <v>6.2526471610011403E-2</v>
      </c>
      <c r="AN26" s="304">
        <v>4.5893080122871667E-2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0.82832082976180199</v>
      </c>
      <c r="C27" s="304">
        <f t="shared" si="61"/>
        <v>0.78481730471769928</v>
      </c>
      <c r="D27" s="304">
        <f t="shared" si="62"/>
        <v>0.78200408180495973</v>
      </c>
      <c r="E27" s="304"/>
      <c r="F27" s="304">
        <v>5.0572780790571143E-3</v>
      </c>
      <c r="G27" s="304">
        <v>6.542587371490014E-3</v>
      </c>
      <c r="H27" s="304">
        <v>8.3002193039964211E-3</v>
      </c>
      <c r="I27" s="304"/>
      <c r="J27" s="304">
        <v>3.1122315933841842E-2</v>
      </c>
      <c r="K27" s="304">
        <v>3.5561248902347915E-2</v>
      </c>
      <c r="L27" s="304">
        <v>3.9754990083119481E-2</v>
      </c>
      <c r="M27" s="304"/>
      <c r="N27" s="304">
        <v>0.11494403349190375</v>
      </c>
      <c r="O27" s="304">
        <v>0.12227232762786693</v>
      </c>
      <c r="P27" s="304">
        <v>0.14752031836918963</v>
      </c>
      <c r="Q27" s="306"/>
      <c r="R27" s="304">
        <v>0.10520155690172471</v>
      </c>
      <c r="S27" s="304">
        <v>8.6558244905480725E-2</v>
      </c>
      <c r="T27" s="304">
        <v>0.10106803072851359</v>
      </c>
      <c r="U27" s="306"/>
      <c r="V27" s="304">
        <v>6.8347162563479863E-2</v>
      </c>
      <c r="W27" s="304">
        <v>5.6638615503870449E-2</v>
      </c>
      <c r="X27" s="304">
        <v>5.5309358655014032E-2</v>
      </c>
      <c r="Y27" s="306"/>
      <c r="Z27" s="304">
        <v>0.14951205316199287</v>
      </c>
      <c r="AA27" s="304">
        <v>0.15242640266833424</v>
      </c>
      <c r="AB27" s="304">
        <v>0.17332446904267471</v>
      </c>
      <c r="AC27" s="306"/>
      <c r="AD27" s="304">
        <v>0.15585482672579556</v>
      </c>
      <c r="AE27" s="304">
        <v>0.14529398077674324</v>
      </c>
      <c r="AF27" s="304">
        <v>0.1350899835380186</v>
      </c>
      <c r="AG27" s="306"/>
      <c r="AH27" s="304">
        <v>0.1553915527131117</v>
      </c>
      <c r="AI27" s="304">
        <v>0.13612775835807581</v>
      </c>
      <c r="AJ27" s="304">
        <v>8.8213596350647683E-2</v>
      </c>
      <c r="AK27" s="306"/>
      <c r="AL27" s="304">
        <v>4.2890050190894646E-2</v>
      </c>
      <c r="AM27" s="304">
        <v>4.3396138603489988E-2</v>
      </c>
      <c r="AN27" s="304">
        <v>3.3423115733785508E-2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2.0672041501406859</v>
      </c>
      <c r="C28" s="304">
        <f t="shared" si="61"/>
        <v>1.9807743109707738</v>
      </c>
      <c r="D28" s="304">
        <f t="shared" si="62"/>
        <v>1.8178786382812691</v>
      </c>
      <c r="E28" s="304"/>
      <c r="F28" s="304">
        <v>5.1573663900380726E-4</v>
      </c>
      <c r="G28" s="304">
        <v>7.4202084248017127E-4</v>
      </c>
      <c r="H28" s="304">
        <v>9.4332922664905588E-4</v>
      </c>
      <c r="I28" s="304"/>
      <c r="J28" s="304">
        <v>1.9353515297425829E-2</v>
      </c>
      <c r="K28" s="304">
        <v>2.6208541308755832E-2</v>
      </c>
      <c r="L28" s="304">
        <v>3.0129400023134599E-2</v>
      </c>
      <c r="M28" s="304"/>
      <c r="N28" s="304">
        <v>0.11154406662287249</v>
      </c>
      <c r="O28" s="304">
        <v>0.14396340788946774</v>
      </c>
      <c r="P28" s="304">
        <v>0.19258619203162181</v>
      </c>
      <c r="Q28" s="306"/>
      <c r="R28" s="304">
        <v>2.5659644127939193E-2</v>
      </c>
      <c r="S28" s="304">
        <v>2.7052266433198868E-2</v>
      </c>
      <c r="T28" s="304">
        <v>3.3878774403754863E-2</v>
      </c>
      <c r="U28" s="306"/>
      <c r="V28" s="304">
        <v>8.4579987464253367E-2</v>
      </c>
      <c r="W28" s="304">
        <v>8.8636382631423274E-2</v>
      </c>
      <c r="X28" s="304">
        <v>9.7553203345559031E-2</v>
      </c>
      <c r="Y28" s="306"/>
      <c r="Z28" s="304">
        <v>0.54241539592964527</v>
      </c>
      <c r="AA28" s="304">
        <v>0.59984295048756298</v>
      </c>
      <c r="AB28" s="304">
        <v>0.69107150908486525</v>
      </c>
      <c r="AC28" s="306"/>
      <c r="AD28" s="304">
        <v>0.64626471312069578</v>
      </c>
      <c r="AE28" s="304">
        <v>0.58670633910906733</v>
      </c>
      <c r="AF28" s="304">
        <v>0.51500139105964016</v>
      </c>
      <c r="AG28" s="306"/>
      <c r="AH28" s="304">
        <v>0.45916116524409489</v>
      </c>
      <c r="AI28" s="304">
        <v>0.34443472140216103</v>
      </c>
      <c r="AJ28" s="304">
        <v>0.16011698486784312</v>
      </c>
      <c r="AK28" s="306"/>
      <c r="AL28" s="304">
        <v>0.17770992569475533</v>
      </c>
      <c r="AM28" s="304">
        <v>0.1631876808666568</v>
      </c>
      <c r="AN28" s="304">
        <v>9.6597854238201164E-2</v>
      </c>
    </row>
    <row r="29" spans="1:40" x14ac:dyDescent="0.2">
      <c r="A29" s="13" t="str">
        <f t="shared" si="58"/>
        <v>Elementary occupations</v>
      </c>
      <c r="B29" s="304">
        <f t="shared" si="60"/>
        <v>2.9917604393381052</v>
      </c>
      <c r="C29" s="304">
        <f t="shared" si="61"/>
        <v>3.6126633768326881</v>
      </c>
      <c r="D29" s="304">
        <f t="shared" si="62"/>
        <v>3.3423215961159394</v>
      </c>
      <c r="E29" s="304"/>
      <c r="F29" s="304">
        <v>4.1969291455466584E-5</v>
      </c>
      <c r="G29" s="304">
        <v>4.9064494199979466E-5</v>
      </c>
      <c r="H29" s="304">
        <v>5.9819010725802019E-5</v>
      </c>
      <c r="I29" s="304"/>
      <c r="J29" s="304">
        <v>4.7418590585951603E-2</v>
      </c>
      <c r="K29" s="304">
        <v>5.9884744006810597E-2</v>
      </c>
      <c r="L29" s="304">
        <v>6.4720548841449108E-2</v>
      </c>
      <c r="M29" s="304"/>
      <c r="N29" s="304">
        <v>0.11016758473766038</v>
      </c>
      <c r="O29" s="304">
        <v>0.14350819494175066</v>
      </c>
      <c r="P29" s="304">
        <v>0.16567104163543997</v>
      </c>
      <c r="Q29" s="306"/>
      <c r="R29" s="304">
        <v>0.13927131227821152</v>
      </c>
      <c r="S29" s="304">
        <v>0.21789623901309671</v>
      </c>
      <c r="T29" s="304">
        <v>0.24348157919238603</v>
      </c>
      <c r="U29" s="306"/>
      <c r="V29" s="304">
        <v>0.23503853289923846</v>
      </c>
      <c r="W29" s="304">
        <v>0.361359786906571</v>
      </c>
      <c r="X29" s="304">
        <v>0.44966627512688889</v>
      </c>
      <c r="Y29" s="306"/>
      <c r="Z29" s="304">
        <v>0.68909733396544837</v>
      </c>
      <c r="AA29" s="304">
        <v>1.019028768563528</v>
      </c>
      <c r="AB29" s="304">
        <v>1.0811181540759136</v>
      </c>
      <c r="AC29" s="306"/>
      <c r="AD29" s="304">
        <v>0.88057547736923103</v>
      </c>
      <c r="AE29" s="304">
        <v>0.99016170526217262</v>
      </c>
      <c r="AF29" s="304">
        <v>0.7234054777942388</v>
      </c>
      <c r="AG29" s="306"/>
      <c r="AH29" s="304">
        <v>0.68054603773048761</v>
      </c>
      <c r="AI29" s="304">
        <v>0.59344931580987281</v>
      </c>
      <c r="AJ29" s="304">
        <v>0.39674964425150178</v>
      </c>
      <c r="AK29" s="306"/>
      <c r="AL29" s="304">
        <v>0.20960360048042054</v>
      </c>
      <c r="AM29" s="304">
        <v>0.22732555783468539</v>
      </c>
      <c r="AN29" s="304">
        <v>0.2174490561873953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67.149000000000044</v>
      </c>
      <c r="C32" s="305">
        <f>SUM(C33:C41)</f>
        <v>66.018999999999977</v>
      </c>
      <c r="D32" s="305">
        <f>SUM(D33:D41)</f>
        <v>62.261999999999958</v>
      </c>
      <c r="E32" s="304"/>
      <c r="F32" s="305">
        <f>SUM(F33:F41)</f>
        <v>0.69304897048404734</v>
      </c>
      <c r="G32" s="305">
        <f>SUM(G33:G41)</f>
        <v>0.8136655610979765</v>
      </c>
      <c r="H32" s="305">
        <f>SUM(H33:H41)</f>
        <v>0.91021451584192192</v>
      </c>
      <c r="I32" s="304"/>
      <c r="J32" s="305">
        <f>SUM(J33:J41)</f>
        <v>3.8987811912205625</v>
      </c>
      <c r="K32" s="305">
        <f>SUM(K33:K41)</f>
        <v>4.8338043134450563</v>
      </c>
      <c r="L32" s="305">
        <f>SUM(L33:L41)</f>
        <v>5.873723112001481</v>
      </c>
      <c r="M32" s="304"/>
      <c r="N32" s="305">
        <f>SUM(N33:N41)</f>
        <v>10.794767807294965</v>
      </c>
      <c r="O32" s="305">
        <f>SUM(O33:O41)</f>
        <v>10.924778915366515</v>
      </c>
      <c r="P32" s="305">
        <f>SUM(P33:P41)</f>
        <v>11.873032910298708</v>
      </c>
      <c r="Q32" s="306"/>
      <c r="R32" s="305">
        <f>SUM(R33:R41)</f>
        <v>2.7463937147674753</v>
      </c>
      <c r="S32" s="305">
        <f>SUM(S33:S41)</f>
        <v>2.8810775135336852</v>
      </c>
      <c r="T32" s="305">
        <f>SUM(T33:T41)</f>
        <v>3.3523977857088481</v>
      </c>
      <c r="U32" s="306"/>
      <c r="V32" s="305">
        <f>SUM(V33:V41)</f>
        <v>5.5990009250478954</v>
      </c>
      <c r="W32" s="305">
        <f>SUM(W33:W41)</f>
        <v>5.5769463713966116</v>
      </c>
      <c r="X32" s="305">
        <f>SUM(X33:X41)</f>
        <v>5.8501125306813302</v>
      </c>
      <c r="Y32" s="306"/>
      <c r="Z32" s="305">
        <f>SUM(Z33:Z41)</f>
        <v>14.407875393564913</v>
      </c>
      <c r="AA32" s="305">
        <f>SUM(AA33:AA41)</f>
        <v>15.294651765431681</v>
      </c>
      <c r="AB32" s="305">
        <f>SUM(AB33:AB41)</f>
        <v>15.030968927566876</v>
      </c>
      <c r="AC32" s="306"/>
      <c r="AD32" s="305">
        <f>SUM(AD33:AD41)</f>
        <v>14.828652921898753</v>
      </c>
      <c r="AE32" s="305">
        <f>SUM(AE33:AE41)</f>
        <v>13.431069192762326</v>
      </c>
      <c r="AF32" s="305">
        <f>SUM(AF33:AF41)</f>
        <v>10.92080475612925</v>
      </c>
      <c r="AG32" s="306"/>
      <c r="AH32" s="305">
        <f>SUM(AH33:AH41)</f>
        <v>11.057597919741228</v>
      </c>
      <c r="AI32" s="305">
        <f>SUM(AI33:AI41)</f>
        <v>9.9897998645526958</v>
      </c>
      <c r="AJ32" s="305">
        <f>SUM(AJ33:AJ41)</f>
        <v>6.8826184193764064</v>
      </c>
      <c r="AK32" s="306"/>
      <c r="AL32" s="305">
        <f>SUM(AL33:AL41)</f>
        <v>3.1228811559802008</v>
      </c>
      <c r="AM32" s="305">
        <f>SUM(AM33:AM41)</f>
        <v>2.2732065024134305</v>
      </c>
      <c r="AN32" s="305">
        <f>SUM(AN33:AN41)</f>
        <v>1.5681270423951377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9.0900207298184803</v>
      </c>
      <c r="C33" s="304">
        <f t="shared" ref="C33:C41" si="64">SUM(G33,K33,O33,S33,W33,AA33,AE33,AI33,AM33)</f>
        <v>7.9365977018232554</v>
      </c>
      <c r="D33" s="304">
        <f t="shared" ref="D33:D40" si="65">SUM(H33,L33,P33,T33,X33,AB33,AF33,AJ33,AN33)</f>
        <v>7.6420289574929088</v>
      </c>
      <c r="E33" s="304"/>
      <c r="F33" s="304">
        <v>0.10604615084256293</v>
      </c>
      <c r="G33" s="304">
        <v>9.9855691390409673E-2</v>
      </c>
      <c r="H33" s="304">
        <v>0.10051979761846867</v>
      </c>
      <c r="I33" s="304"/>
      <c r="J33" s="304">
        <v>0.82793699019605149</v>
      </c>
      <c r="K33" s="304">
        <v>0.87596020484576398</v>
      </c>
      <c r="L33" s="304">
        <v>0.96425349235644031</v>
      </c>
      <c r="M33" s="304"/>
      <c r="N33" s="304">
        <v>2.5027243755610584</v>
      </c>
      <c r="O33" s="304">
        <v>2.270846352547129</v>
      </c>
      <c r="P33" s="304">
        <v>2.4075804076792697</v>
      </c>
      <c r="Q33" s="306"/>
      <c r="R33" s="304">
        <v>0.56479807658580305</v>
      </c>
      <c r="S33" s="304">
        <v>0.51584845880234043</v>
      </c>
      <c r="T33" s="304">
        <v>0.56873840678228071</v>
      </c>
      <c r="U33" s="306"/>
      <c r="V33" s="304">
        <v>1.1385665227771407</v>
      </c>
      <c r="W33" s="304">
        <v>0.98019943905507423</v>
      </c>
      <c r="X33" s="304">
        <v>0.99885675609902369</v>
      </c>
      <c r="Y33" s="306"/>
      <c r="Z33" s="304">
        <v>1.5197039569751838</v>
      </c>
      <c r="AA33" s="304">
        <v>1.3617020350737341</v>
      </c>
      <c r="AB33" s="304">
        <v>1.2594240855495538</v>
      </c>
      <c r="AC33" s="306"/>
      <c r="AD33" s="304">
        <v>1.448627456911965</v>
      </c>
      <c r="AE33" s="304">
        <v>1.0768689317020002</v>
      </c>
      <c r="AF33" s="304">
        <v>0.84424959093585483</v>
      </c>
      <c r="AG33" s="306"/>
      <c r="AH33" s="304">
        <v>0.80412680175152829</v>
      </c>
      <c r="AI33" s="304">
        <v>0.59840302584780536</v>
      </c>
      <c r="AJ33" s="304">
        <v>0.35424183609041399</v>
      </c>
      <c r="AK33" s="306"/>
      <c r="AL33" s="304">
        <v>0.17749039821718704</v>
      </c>
      <c r="AM33" s="304">
        <v>0.15691356255899871</v>
      </c>
      <c r="AN33" s="304">
        <v>0.1441645843816047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12.14528565614496</v>
      </c>
      <c r="C34" s="304">
        <f t="shared" si="64"/>
        <v>13.243013700017439</v>
      </c>
      <c r="D34" s="304">
        <f t="shared" si="65"/>
        <v>13.405104332114181</v>
      </c>
      <c r="E34" s="304"/>
      <c r="F34" s="304">
        <v>0.42908167889959381</v>
      </c>
      <c r="G34" s="304">
        <v>0.53101022585528268</v>
      </c>
      <c r="H34" s="304">
        <v>0.59694013413741165</v>
      </c>
      <c r="I34" s="304"/>
      <c r="J34" s="304">
        <v>1.6001194730645325</v>
      </c>
      <c r="K34" s="304">
        <v>2.0766908878564991</v>
      </c>
      <c r="L34" s="304">
        <v>2.4556503627579844</v>
      </c>
      <c r="M34" s="304"/>
      <c r="N34" s="304">
        <v>3.4439139319191754</v>
      </c>
      <c r="O34" s="304">
        <v>3.546851597122048</v>
      </c>
      <c r="P34" s="304">
        <v>3.6471257987161119</v>
      </c>
      <c r="Q34" s="306"/>
      <c r="R34" s="304">
        <v>0.42197403064461936</v>
      </c>
      <c r="S34" s="304">
        <v>0.46217882767641988</v>
      </c>
      <c r="T34" s="304">
        <v>0.53355150724453093</v>
      </c>
      <c r="U34" s="306"/>
      <c r="V34" s="304">
        <v>1.5568051664311069</v>
      </c>
      <c r="W34" s="304">
        <v>1.6700061646720796</v>
      </c>
      <c r="X34" s="304">
        <v>1.7581470168436617</v>
      </c>
      <c r="Y34" s="306"/>
      <c r="Z34" s="304">
        <v>2.2583317475972544</v>
      </c>
      <c r="AA34" s="304">
        <v>2.6055474712872226</v>
      </c>
      <c r="AB34" s="304">
        <v>2.5527033298100332</v>
      </c>
      <c r="AC34" s="306"/>
      <c r="AD34" s="304">
        <v>1.3705588982268475</v>
      </c>
      <c r="AE34" s="304">
        <v>1.2623561699982417</v>
      </c>
      <c r="AF34" s="304">
        <v>0.93262376200207997</v>
      </c>
      <c r="AG34" s="306"/>
      <c r="AH34" s="304">
        <v>0.89479203436128751</v>
      </c>
      <c r="AI34" s="304">
        <v>0.89709874500957376</v>
      </c>
      <c r="AJ34" s="304">
        <v>0.76682673452524219</v>
      </c>
      <c r="AK34" s="306"/>
      <c r="AL34" s="304">
        <v>0.16970869500054056</v>
      </c>
      <c r="AM34" s="304">
        <v>0.19127361054007286</v>
      </c>
      <c r="AN34" s="304">
        <v>0.1615356860771239</v>
      </c>
    </row>
    <row r="35" spans="1:40" x14ac:dyDescent="0.2">
      <c r="A35" s="13" t="str">
        <f t="shared" si="63"/>
        <v>Associate professional occupations</v>
      </c>
      <c r="B35" s="304">
        <f t="shared" si="66"/>
        <v>9.2240421670594781</v>
      </c>
      <c r="C35" s="304">
        <f t="shared" si="64"/>
        <v>8.593478958042267</v>
      </c>
      <c r="D35" s="304">
        <f t="shared" si="65"/>
        <v>8.4834325163013897</v>
      </c>
      <c r="E35" s="304"/>
      <c r="F35" s="304">
        <v>0.10554817779644798</v>
      </c>
      <c r="G35" s="304">
        <v>0.11789591991177695</v>
      </c>
      <c r="H35" s="304">
        <v>0.13662613945919078</v>
      </c>
      <c r="I35" s="304"/>
      <c r="J35" s="304">
        <v>0.74987387180250464</v>
      </c>
      <c r="K35" s="304">
        <v>0.84823719308312517</v>
      </c>
      <c r="L35" s="304">
        <v>0.98414092491827887</v>
      </c>
      <c r="M35" s="304"/>
      <c r="N35" s="304">
        <v>2.268594717983762</v>
      </c>
      <c r="O35" s="304">
        <v>2.1839821347077875</v>
      </c>
      <c r="P35" s="304">
        <v>2.3208190022345461</v>
      </c>
      <c r="Q35" s="306"/>
      <c r="R35" s="304">
        <v>0.62916294077113899</v>
      </c>
      <c r="S35" s="304">
        <v>0.6338214413082297</v>
      </c>
      <c r="T35" s="304">
        <v>0.72381105565353032</v>
      </c>
      <c r="U35" s="306"/>
      <c r="V35" s="304">
        <v>0.84563877966037826</v>
      </c>
      <c r="W35" s="304">
        <v>0.73809458123661842</v>
      </c>
      <c r="X35" s="304">
        <v>0.72802172649067942</v>
      </c>
      <c r="Y35" s="306"/>
      <c r="Z35" s="304">
        <v>2.0879396232679399</v>
      </c>
      <c r="AA35" s="304">
        <v>2.0741519536624851</v>
      </c>
      <c r="AB35" s="304">
        <v>2.0498165207348684</v>
      </c>
      <c r="AC35" s="306"/>
      <c r="AD35" s="304">
        <v>1.5527580114787924</v>
      </c>
      <c r="AE35" s="304">
        <v>1.2360817230700081</v>
      </c>
      <c r="AF35" s="304">
        <v>0.9833881964979424</v>
      </c>
      <c r="AG35" s="306"/>
      <c r="AH35" s="304">
        <v>0.85893827166553405</v>
      </c>
      <c r="AI35" s="304">
        <v>0.63160820158752684</v>
      </c>
      <c r="AJ35" s="304">
        <v>0.44921522461486851</v>
      </c>
      <c r="AK35" s="306"/>
      <c r="AL35" s="304">
        <v>0.12558777263297979</v>
      </c>
      <c r="AM35" s="304">
        <v>0.12960580947470873</v>
      </c>
      <c r="AN35" s="304">
        <v>0.10759372569748607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5.1058588945334975</v>
      </c>
      <c r="C36" s="304">
        <f t="shared" si="64"/>
        <v>4.7937560377619217</v>
      </c>
      <c r="D36" s="304">
        <f t="shared" si="65"/>
        <v>4.3174613967218001</v>
      </c>
      <c r="E36" s="304"/>
      <c r="F36" s="304">
        <v>1.3511340744808658E-2</v>
      </c>
      <c r="G36" s="304">
        <v>1.6625815957192064E-2</v>
      </c>
      <c r="H36" s="304">
        <v>1.8733932456153773E-2</v>
      </c>
      <c r="I36" s="304"/>
      <c r="J36" s="304">
        <v>0.19597042782273907</v>
      </c>
      <c r="K36" s="304">
        <v>0.26141532803785777</v>
      </c>
      <c r="L36" s="304">
        <v>0.3334169423880749</v>
      </c>
      <c r="M36" s="304"/>
      <c r="N36" s="304">
        <v>0.77440311187140809</v>
      </c>
      <c r="O36" s="304">
        <v>0.78798027325937259</v>
      </c>
      <c r="P36" s="304">
        <v>0.83372793648437493</v>
      </c>
      <c r="Q36" s="306"/>
      <c r="R36" s="304">
        <v>0.32411352210349048</v>
      </c>
      <c r="S36" s="304">
        <v>0.33735493110123216</v>
      </c>
      <c r="T36" s="304">
        <v>0.39758578201056993</v>
      </c>
      <c r="U36" s="306"/>
      <c r="V36" s="304">
        <v>0.40300279675448852</v>
      </c>
      <c r="W36" s="304">
        <v>0.41916018718298875</v>
      </c>
      <c r="X36" s="304">
        <v>0.46735535625262276</v>
      </c>
      <c r="Y36" s="306"/>
      <c r="Z36" s="304">
        <v>1.0968019090187344</v>
      </c>
      <c r="AA36" s="304">
        <v>1.1703661579576004</v>
      </c>
      <c r="AB36" s="304">
        <v>1.1908245335478016</v>
      </c>
      <c r="AC36" s="306"/>
      <c r="AD36" s="304">
        <v>1.520576237202802</v>
      </c>
      <c r="AE36" s="304">
        <v>1.2692014888923639</v>
      </c>
      <c r="AF36" s="304">
        <v>0.85481415163060326</v>
      </c>
      <c r="AG36" s="306"/>
      <c r="AH36" s="304">
        <v>0.67174981055083094</v>
      </c>
      <c r="AI36" s="304">
        <v>0.43892287306138766</v>
      </c>
      <c r="AJ36" s="304">
        <v>0.15181195653530094</v>
      </c>
      <c r="AK36" s="306"/>
      <c r="AL36" s="304">
        <v>0.10572973846419566</v>
      </c>
      <c r="AM36" s="304">
        <v>9.2728982311926444E-2</v>
      </c>
      <c r="AN36" s="304">
        <v>6.9190805416297865E-2</v>
      </c>
    </row>
    <row r="37" spans="1:40" x14ac:dyDescent="0.2">
      <c r="A37" s="13" t="str">
        <f t="shared" si="63"/>
        <v>Skilled trades occupations</v>
      </c>
      <c r="B37" s="304">
        <f t="shared" si="66"/>
        <v>12.590370873565696</v>
      </c>
      <c r="C37" s="304">
        <f t="shared" si="64"/>
        <v>11.906849208837391</v>
      </c>
      <c r="D37" s="304">
        <f t="shared" si="65"/>
        <v>10.213319081344462</v>
      </c>
      <c r="E37" s="304"/>
      <c r="F37" s="304">
        <v>1.1723718700593353E-2</v>
      </c>
      <c r="G37" s="304">
        <v>1.5349026206075688E-2</v>
      </c>
      <c r="H37" s="304">
        <v>1.8569916345230336E-2</v>
      </c>
      <c r="I37" s="304"/>
      <c r="J37" s="304">
        <v>0.19451930165076528</v>
      </c>
      <c r="K37" s="304">
        <v>0.26553413272308746</v>
      </c>
      <c r="L37" s="304">
        <v>0.34933770431697087</v>
      </c>
      <c r="M37" s="304"/>
      <c r="N37" s="304">
        <v>0.62321841103867137</v>
      </c>
      <c r="O37" s="304">
        <v>0.68491796548077633</v>
      </c>
      <c r="P37" s="304">
        <v>0.77926726726792472</v>
      </c>
      <c r="Q37" s="306"/>
      <c r="R37" s="304">
        <v>0.33190589725000275</v>
      </c>
      <c r="S37" s="304">
        <v>0.37038283167640096</v>
      </c>
      <c r="T37" s="304">
        <v>0.44481191233007811</v>
      </c>
      <c r="U37" s="306"/>
      <c r="V37" s="304">
        <v>0.91137433967781301</v>
      </c>
      <c r="W37" s="304">
        <v>0.88762259275442057</v>
      </c>
      <c r="X37" s="304">
        <v>0.88794932780201796</v>
      </c>
      <c r="Y37" s="306"/>
      <c r="Z37" s="304">
        <v>3.9992696105477625</v>
      </c>
      <c r="AA37" s="304">
        <v>4.0135681758720825</v>
      </c>
      <c r="AB37" s="304">
        <v>3.5865462236555774</v>
      </c>
      <c r="AC37" s="306"/>
      <c r="AD37" s="304">
        <v>3.2914242129074118</v>
      </c>
      <c r="AE37" s="304">
        <v>2.7461045657129604</v>
      </c>
      <c r="AF37" s="304">
        <v>1.919834385079134</v>
      </c>
      <c r="AG37" s="306"/>
      <c r="AH37" s="304">
        <v>2.4605998696236129</v>
      </c>
      <c r="AI37" s="304">
        <v>2.2976387759569574</v>
      </c>
      <c r="AJ37" s="304">
        <v>1.8207362032218135</v>
      </c>
      <c r="AK37" s="306"/>
      <c r="AL37" s="304">
        <v>0.76633551216906393</v>
      </c>
      <c r="AM37" s="304">
        <v>0.62573114245463168</v>
      </c>
      <c r="AN37" s="304">
        <v>0.4062661413257152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0.83237867816383104</v>
      </c>
      <c r="C38" s="304">
        <f t="shared" si="64"/>
        <v>0.78799856966510173</v>
      </c>
      <c r="D38" s="304">
        <f t="shared" si="65"/>
        <v>0.76483814093415858</v>
      </c>
      <c r="E38" s="304"/>
      <c r="F38" s="304">
        <v>6.5693117560424227E-3</v>
      </c>
      <c r="G38" s="304">
        <v>7.8192724626032495E-3</v>
      </c>
      <c r="H38" s="304">
        <v>9.5274673368452942E-3</v>
      </c>
      <c r="I38" s="304"/>
      <c r="J38" s="304">
        <v>1.1059920040760894E-2</v>
      </c>
      <c r="K38" s="304">
        <v>1.2639847293422707E-2</v>
      </c>
      <c r="L38" s="304">
        <v>1.3478410891894006E-2</v>
      </c>
      <c r="M38" s="304"/>
      <c r="N38" s="304">
        <v>7.7933725848889676E-2</v>
      </c>
      <c r="O38" s="304">
        <v>6.9260618722297607E-2</v>
      </c>
      <c r="P38" s="304">
        <v>6.6795950833600001E-2</v>
      </c>
      <c r="Q38" s="306"/>
      <c r="R38" s="304">
        <v>2.263678189903677E-2</v>
      </c>
      <c r="S38" s="304">
        <v>1.8477619640611804E-2</v>
      </c>
      <c r="T38" s="304">
        <v>1.7262266676176957E-2</v>
      </c>
      <c r="U38" s="306"/>
      <c r="V38" s="304">
        <v>7.284488278040703E-2</v>
      </c>
      <c r="W38" s="304">
        <v>6.093030334380687E-2</v>
      </c>
      <c r="X38" s="304">
        <v>5.7468881710142423E-2</v>
      </c>
      <c r="Y38" s="306"/>
      <c r="Z38" s="304">
        <v>0.11093933218592329</v>
      </c>
      <c r="AA38" s="304">
        <v>0.10023768541598725</v>
      </c>
      <c r="AB38" s="304">
        <v>9.8863457994100151E-2</v>
      </c>
      <c r="AC38" s="306"/>
      <c r="AD38" s="304">
        <v>0.1575172835327365</v>
      </c>
      <c r="AE38" s="304">
        <v>0.13994693933605254</v>
      </c>
      <c r="AF38" s="304">
        <v>0.11795882774514942</v>
      </c>
      <c r="AG38" s="306"/>
      <c r="AH38" s="304">
        <v>0.32367081071696185</v>
      </c>
      <c r="AI38" s="304">
        <v>0.32816815578910263</v>
      </c>
      <c r="AJ38" s="304">
        <v>0.33606334216222189</v>
      </c>
      <c r="AK38" s="306"/>
      <c r="AL38" s="304">
        <v>4.9206629403072535E-2</v>
      </c>
      <c r="AM38" s="304">
        <v>5.0518127661217153E-2</v>
      </c>
      <c r="AN38" s="304">
        <v>4.7419535584028408E-2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2.3020928521526569</v>
      </c>
      <c r="C39" s="304">
        <f t="shared" si="64"/>
        <v>2.2757223981972485</v>
      </c>
      <c r="D39" s="304">
        <f t="shared" si="65"/>
        <v>2.2674863098382962</v>
      </c>
      <c r="E39" s="304"/>
      <c r="F39" s="304">
        <v>1.0982420388735878E-2</v>
      </c>
      <c r="G39" s="304">
        <v>1.4288738012081722E-2</v>
      </c>
      <c r="H39" s="304">
        <v>1.6358664404233871E-2</v>
      </c>
      <c r="I39" s="304"/>
      <c r="J39" s="304">
        <v>0.13790994609427251</v>
      </c>
      <c r="K39" s="304">
        <v>0.18099580841492791</v>
      </c>
      <c r="L39" s="304">
        <v>0.21434873756074505</v>
      </c>
      <c r="M39" s="304"/>
      <c r="N39" s="304">
        <v>0.44732383016134197</v>
      </c>
      <c r="O39" s="304">
        <v>0.47541543172555983</v>
      </c>
      <c r="P39" s="304">
        <v>0.53708979401161294</v>
      </c>
      <c r="Q39" s="306"/>
      <c r="R39" s="304">
        <v>0.1426017357220043</v>
      </c>
      <c r="S39" s="304">
        <v>0.15563000664379659</v>
      </c>
      <c r="T39" s="304">
        <v>0.18358867830594716</v>
      </c>
      <c r="U39" s="306"/>
      <c r="V39" s="304">
        <v>0.14833490897124479</v>
      </c>
      <c r="W39" s="304">
        <v>0.15197403099154444</v>
      </c>
      <c r="X39" s="304">
        <v>0.17232513297166849</v>
      </c>
      <c r="Y39" s="306"/>
      <c r="Z39" s="304">
        <v>0.51045581917731908</v>
      </c>
      <c r="AA39" s="304">
        <v>0.49347180135551877</v>
      </c>
      <c r="AB39" s="304">
        <v>0.47511247145732788</v>
      </c>
      <c r="AC39" s="306"/>
      <c r="AD39" s="304">
        <v>0.48521743302814563</v>
      </c>
      <c r="AE39" s="304">
        <v>0.46507174349691921</v>
      </c>
      <c r="AF39" s="304">
        <v>0.45352687492979765</v>
      </c>
      <c r="AG39" s="306"/>
      <c r="AH39" s="304">
        <v>0.28447192678943772</v>
      </c>
      <c r="AI39" s="304">
        <v>0.22013075301050788</v>
      </c>
      <c r="AJ39" s="304">
        <v>0.10403303754425244</v>
      </c>
      <c r="AK39" s="306"/>
      <c r="AL39" s="304">
        <v>0.13479483182015523</v>
      </c>
      <c r="AM39" s="304">
        <v>0.11874408454639243</v>
      </c>
      <c r="AN39" s="304">
        <v>0.11110291865271062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11.325354476560062</v>
      </c>
      <c r="C40" s="304">
        <f t="shared" si="64"/>
        <v>11.167130755853227</v>
      </c>
      <c r="D40" s="304">
        <f t="shared" si="65"/>
        <v>9.9806069239211688</v>
      </c>
      <c r="E40" s="304"/>
      <c r="F40" s="304">
        <v>1.8503097362874235E-3</v>
      </c>
      <c r="G40" s="304">
        <v>2.0099923327782637E-3</v>
      </c>
      <c r="H40" s="304">
        <v>1.9327500706098908E-3</v>
      </c>
      <c r="I40" s="304"/>
      <c r="J40" s="304">
        <v>0.1435100999650486</v>
      </c>
      <c r="K40" s="304">
        <v>0.26006767671377934</v>
      </c>
      <c r="L40" s="304">
        <v>0.4932023722649404</v>
      </c>
      <c r="M40" s="304"/>
      <c r="N40" s="304">
        <v>0.39188198154029363</v>
      </c>
      <c r="O40" s="304">
        <v>0.49081964867373273</v>
      </c>
      <c r="P40" s="304">
        <v>0.71264871646849093</v>
      </c>
      <c r="Q40" s="306"/>
      <c r="R40" s="305">
        <v>0.1853157233939072</v>
      </c>
      <c r="S40" s="305">
        <v>0.21603312728394763</v>
      </c>
      <c r="T40" s="305">
        <v>0.23652751328918117</v>
      </c>
      <c r="U40" s="306"/>
      <c r="V40" s="305">
        <v>0.39147627483033043</v>
      </c>
      <c r="W40" s="305">
        <v>0.47379314267743056</v>
      </c>
      <c r="X40" s="305">
        <v>0.52072365765808315</v>
      </c>
      <c r="Y40" s="306"/>
      <c r="Z40" s="305">
        <v>2.2365115784529306</v>
      </c>
      <c r="AA40" s="305">
        <v>2.6769671568387721</v>
      </c>
      <c r="AB40" s="305">
        <v>2.8705267026734016</v>
      </c>
      <c r="AC40" s="306"/>
      <c r="AD40" s="305">
        <v>3.8425222827024843</v>
      </c>
      <c r="AE40" s="305">
        <v>3.8528871116220245</v>
      </c>
      <c r="AF40" s="305">
        <v>3.570303836496151</v>
      </c>
      <c r="AG40" s="306"/>
      <c r="AH40" s="305">
        <v>3.0668029854383709</v>
      </c>
      <c r="AI40" s="305">
        <v>2.6791027592905086</v>
      </c>
      <c r="AJ40" s="305">
        <v>1.3240346333360131</v>
      </c>
      <c r="AK40" s="306"/>
      <c r="AL40" s="305">
        <v>1.06548324050041</v>
      </c>
      <c r="AM40" s="305">
        <v>0.51545014042025483</v>
      </c>
      <c r="AN40" s="305">
        <v>0.25070674166429902</v>
      </c>
    </row>
    <row r="41" spans="1:40" x14ac:dyDescent="0.2">
      <c r="A41" s="39" t="str">
        <f t="shared" si="63"/>
        <v>Elementary occupations</v>
      </c>
      <c r="B41" s="307">
        <f t="shared" si="66"/>
        <v>4.533595672001379</v>
      </c>
      <c r="C41" s="307">
        <f t="shared" si="64"/>
        <v>5.3144526698021197</v>
      </c>
      <c r="D41" s="307">
        <f>SUM(H41,L41,P41,T41,X41,AB41,AF41,AJ41,AN41)</f>
        <v>5.1877223413315896</v>
      </c>
      <c r="E41" s="307"/>
      <c r="F41" s="307">
        <v>7.7358616189748958E-3</v>
      </c>
      <c r="G41" s="307">
        <v>8.8108789697762657E-3</v>
      </c>
      <c r="H41" s="307">
        <v>1.1005714013777841E-2</v>
      </c>
      <c r="I41" s="307"/>
      <c r="J41" s="307">
        <v>3.7881160583888178E-2</v>
      </c>
      <c r="K41" s="307">
        <v>5.2263234476591751E-2</v>
      </c>
      <c r="L41" s="307">
        <v>6.5894164546151421E-2</v>
      </c>
      <c r="M41" s="307"/>
      <c r="N41" s="307">
        <v>0.2647737213703657</v>
      </c>
      <c r="O41" s="307">
        <v>0.41470489312781011</v>
      </c>
      <c r="P41" s="307">
        <v>0.56797803660277713</v>
      </c>
      <c r="Q41" s="308"/>
      <c r="R41" s="307">
        <v>0.12388500639747252</v>
      </c>
      <c r="S41" s="307">
        <v>0.17135026940070622</v>
      </c>
      <c r="T41" s="307">
        <v>0.24652066341655279</v>
      </c>
      <c r="U41" s="308"/>
      <c r="V41" s="307">
        <v>0.13095725316498527</v>
      </c>
      <c r="W41" s="307">
        <v>0.19516592948264722</v>
      </c>
      <c r="X41" s="307">
        <v>0.25926467485343124</v>
      </c>
      <c r="Y41" s="308"/>
      <c r="Z41" s="307">
        <v>0.58792181634186591</v>
      </c>
      <c r="AA41" s="307">
        <v>0.79863932796827886</v>
      </c>
      <c r="AB41" s="307">
        <v>0.94715160214421101</v>
      </c>
      <c r="AC41" s="308"/>
      <c r="AD41" s="307">
        <v>1.1594511059075683</v>
      </c>
      <c r="AE41" s="307">
        <v>1.3825505189317557</v>
      </c>
      <c r="AF41" s="307">
        <v>1.2441051308125362</v>
      </c>
      <c r="AG41" s="308"/>
      <c r="AH41" s="307">
        <v>1.6924454088436618</v>
      </c>
      <c r="AI41" s="307">
        <v>1.8987265749993265</v>
      </c>
      <c r="AJ41" s="307">
        <v>1.5756554513462797</v>
      </c>
      <c r="AK41" s="308"/>
      <c r="AL41" s="307">
        <v>0.52854433777259557</v>
      </c>
      <c r="AM41" s="307">
        <v>0.39224104244522745</v>
      </c>
      <c r="AN41" s="307">
        <v>0.27014690359587201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Norfolk and Suffolk 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62.07099999999987</v>
      </c>
      <c r="C50" s="305">
        <f>SUM(C51:C59)</f>
        <v>66.448999999999941</v>
      </c>
      <c r="D50" s="305">
        <f>SUM(D51:D59)</f>
        <v>72.145999999999972</v>
      </c>
      <c r="E50" s="304"/>
      <c r="F50" s="305">
        <f>SUM(F51:F59)</f>
        <v>0.18161019629267375</v>
      </c>
      <c r="G50" s="305">
        <f>SUM(G51:G59)</f>
        <v>0.25379363559479123</v>
      </c>
      <c r="H50" s="305">
        <f>SUM(H51:H59)</f>
        <v>0.3766957178219893</v>
      </c>
      <c r="I50" s="304"/>
      <c r="J50" s="305">
        <f>SUM(J51:J59)</f>
        <v>3.038143595901615</v>
      </c>
      <c r="K50" s="305">
        <f>SUM(K51:K59)</f>
        <v>4.2493392020912086</v>
      </c>
      <c r="L50" s="305">
        <f>SUM(L51:L59)</f>
        <v>5.970277987391075</v>
      </c>
      <c r="M50" s="304"/>
      <c r="N50" s="305">
        <f>SUM(N51:N59)</f>
        <v>6.2808880888664262</v>
      </c>
      <c r="O50" s="305">
        <f>SUM(O51:O59)</f>
        <v>6.9604175046359877</v>
      </c>
      <c r="P50" s="305">
        <f>SUM(P51:P59)</f>
        <v>8.6689017775010448</v>
      </c>
      <c r="Q50" s="304"/>
      <c r="R50" s="305">
        <f>SUM(R51:R59)</f>
        <v>2.2109579029037731</v>
      </c>
      <c r="S50" s="305">
        <f>SUM(S51:S59)</f>
        <v>2.4189443299750382</v>
      </c>
      <c r="T50" s="305">
        <f>SUM(T51:T59)</f>
        <v>3.1316029664326481</v>
      </c>
      <c r="U50" s="304"/>
      <c r="V50" s="305">
        <f>SUM(V51:V59)</f>
        <v>4.4395483009601806</v>
      </c>
      <c r="W50" s="305">
        <f>SUM(W51:W59)</f>
        <v>4.7571480480661874</v>
      </c>
      <c r="X50" s="305">
        <f>SUM(X51:X59)</f>
        <v>5.7513179617349408</v>
      </c>
      <c r="Y50" s="304"/>
      <c r="Z50" s="305">
        <f>SUM(Z51:Z59)</f>
        <v>16.695678736295541</v>
      </c>
      <c r="AA50" s="305">
        <f>SUM(AA51:AA59)</f>
        <v>19.17349546708656</v>
      </c>
      <c r="AB50" s="305">
        <f>SUM(AB51:AB59)</f>
        <v>21.614220360144802</v>
      </c>
      <c r="AC50" s="304"/>
      <c r="AD50" s="305">
        <f>SUM(AD51:AD59)</f>
        <v>16.464607559464589</v>
      </c>
      <c r="AE50" s="305">
        <f>SUM(AE51:AE59)</f>
        <v>16.329996274775645</v>
      </c>
      <c r="AF50" s="305">
        <f>SUM(AF51:AF59)</f>
        <v>16.860564261327227</v>
      </c>
      <c r="AG50" s="304"/>
      <c r="AH50" s="305">
        <f>SUM(AH51:AH59)</f>
        <v>10.089644191111542</v>
      </c>
      <c r="AI50" s="305">
        <f>SUM(AI51:AI59)</f>
        <v>10.257279109254764</v>
      </c>
      <c r="AJ50" s="305">
        <f>SUM(AJ51:AJ59)</f>
        <v>8.845074651215791</v>
      </c>
      <c r="AK50" s="304"/>
      <c r="AL50" s="305">
        <f>SUM(AL51:AL59)</f>
        <v>2.6699214282035375</v>
      </c>
      <c r="AM50" s="305">
        <f>SUM(AM51:AM59)</f>
        <v>2.0485864285197488</v>
      </c>
      <c r="AN50" s="305">
        <f>SUM(AN51:AN59)</f>
        <v>0.92734431643045367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9.1784984052662857</v>
      </c>
      <c r="C51" s="304">
        <f t="shared" ref="C51:D51" si="68">SUM(G51,K51,O51,S51,W51,AA51,AE51,AI51,AM51)</f>
        <v>8.8385122870716479</v>
      </c>
      <c r="D51" s="304">
        <f t="shared" si="68"/>
        <v>10.299076277535496</v>
      </c>
      <c r="E51" s="304"/>
      <c r="F51" s="304">
        <v>3.7382566373537054E-2</v>
      </c>
      <c r="G51" s="304">
        <v>4.8977520118735358E-2</v>
      </c>
      <c r="H51" s="304">
        <v>6.9847469154884809E-2</v>
      </c>
      <c r="I51" s="304"/>
      <c r="J51" s="304">
        <v>0.79949058362768155</v>
      </c>
      <c r="K51" s="304">
        <v>0.98609085992120471</v>
      </c>
      <c r="L51" s="304">
        <v>1.3932226344368774</v>
      </c>
      <c r="M51" s="304"/>
      <c r="N51" s="304">
        <v>1.5432923395713098</v>
      </c>
      <c r="O51" s="304">
        <v>1.4896756343373199</v>
      </c>
      <c r="P51" s="304">
        <v>1.8164976380969537</v>
      </c>
      <c r="Q51" s="304"/>
      <c r="R51" s="304">
        <v>0.41177764363059566</v>
      </c>
      <c r="S51" s="304">
        <v>0.36124285921113325</v>
      </c>
      <c r="T51" s="304">
        <v>0.40410508170897669</v>
      </c>
      <c r="U51" s="304"/>
      <c r="V51" s="304">
        <v>1.0525325723609851</v>
      </c>
      <c r="W51" s="304">
        <v>0.98861049367729126</v>
      </c>
      <c r="X51" s="304">
        <v>1.2164178748361647</v>
      </c>
      <c r="Y51" s="304"/>
      <c r="Z51" s="304">
        <v>2.2877448495804091</v>
      </c>
      <c r="AA51" s="304">
        <v>2.2998874466960371</v>
      </c>
      <c r="AB51" s="304">
        <v>2.9172576758063133</v>
      </c>
      <c r="AC51" s="304"/>
      <c r="AD51" s="304">
        <v>1.7340351946198425</v>
      </c>
      <c r="AE51" s="304">
        <v>1.4402575163810565</v>
      </c>
      <c r="AF51" s="304">
        <v>1.4265763480107081</v>
      </c>
      <c r="AG51" s="304"/>
      <c r="AH51" s="304">
        <v>1.0027708394486166</v>
      </c>
      <c r="AI51" s="304">
        <v>0.89707737010806754</v>
      </c>
      <c r="AJ51" s="304">
        <v>0.78830623547081879</v>
      </c>
      <c r="AK51" s="304"/>
      <c r="AL51" s="304">
        <v>0.30947181605330731</v>
      </c>
      <c r="AM51" s="304">
        <v>0.32669258662080314</v>
      </c>
      <c r="AN51" s="304">
        <v>0.26684532001380007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8.8567382952691762</v>
      </c>
      <c r="C52" s="304">
        <f t="shared" ref="C52:C59" si="70">SUM(G52,K52,O52,S52,W52,AA52,AE52,AI52,AM52)</f>
        <v>10.459644620420706</v>
      </c>
      <c r="D52" s="304">
        <f t="shared" ref="D52:D59" si="71">SUM(H52,L52,P52,T52,X52,AB52,AF52,AJ52,AN52)</f>
        <v>12.70254899122995</v>
      </c>
      <c r="E52" s="304"/>
      <c r="F52" s="304">
        <v>7.4075047095358434E-2</v>
      </c>
      <c r="G52" s="304">
        <v>0.10090131158880533</v>
      </c>
      <c r="H52" s="304">
        <v>0.12972253569528627</v>
      </c>
      <c r="I52" s="304"/>
      <c r="J52" s="304">
        <v>1.2264084439034981</v>
      </c>
      <c r="K52" s="304">
        <v>1.8177814947747839</v>
      </c>
      <c r="L52" s="304">
        <v>2.5554498051245393</v>
      </c>
      <c r="M52" s="304"/>
      <c r="N52" s="304">
        <v>1.9058397336693451</v>
      </c>
      <c r="O52" s="304">
        <v>2.0307355440831483</v>
      </c>
      <c r="P52" s="304">
        <v>2.2955867768821441</v>
      </c>
      <c r="Q52" s="304"/>
      <c r="R52" s="304">
        <v>0.26815189611542195</v>
      </c>
      <c r="S52" s="304">
        <v>0.23777275536945802</v>
      </c>
      <c r="T52" s="304">
        <v>0.29734460160931514</v>
      </c>
      <c r="U52" s="304"/>
      <c r="V52" s="304">
        <v>0.74957217686132571</v>
      </c>
      <c r="W52" s="304">
        <v>0.69215017088194086</v>
      </c>
      <c r="X52" s="304">
        <v>0.59047339691061573</v>
      </c>
      <c r="Y52" s="304"/>
      <c r="Z52" s="304">
        <v>2.2924303753286677</v>
      </c>
      <c r="AA52" s="304">
        <v>3.0344503007849224</v>
      </c>
      <c r="AB52" s="304">
        <v>4.1999172167578616</v>
      </c>
      <c r="AC52" s="304"/>
      <c r="AD52" s="304">
        <v>1.5593003759864223</v>
      </c>
      <c r="AE52" s="304">
        <v>1.7155417693354329</v>
      </c>
      <c r="AF52" s="304">
        <v>1.9724076113068185</v>
      </c>
      <c r="AG52" s="304"/>
      <c r="AH52" s="304">
        <v>0.60620757387368029</v>
      </c>
      <c r="AI52" s="304">
        <v>0.63030096491292065</v>
      </c>
      <c r="AJ52" s="304">
        <v>0.53052584484421683</v>
      </c>
      <c r="AK52" s="304"/>
      <c r="AL52" s="304">
        <v>0.17475267243545728</v>
      </c>
      <c r="AM52" s="304">
        <v>0.20001030868929293</v>
      </c>
      <c r="AN52" s="304">
        <v>0.13112120209915212</v>
      </c>
    </row>
    <row r="53" spans="1:40" x14ac:dyDescent="0.2">
      <c r="A53" s="13" t="str">
        <f t="shared" si="67"/>
        <v>Associate professional occupations</v>
      </c>
      <c r="B53" s="304">
        <f t="shared" si="69"/>
        <v>5.2529874087557848</v>
      </c>
      <c r="C53" s="304">
        <f t="shared" si="70"/>
        <v>5.4504821104854377</v>
      </c>
      <c r="D53" s="304">
        <f t="shared" si="71"/>
        <v>6.3662301715458263</v>
      </c>
      <c r="E53" s="304"/>
      <c r="F53" s="304">
        <v>1.21671459376395E-2</v>
      </c>
      <c r="G53" s="304">
        <v>1.577071186771737E-2</v>
      </c>
      <c r="H53" s="304">
        <v>2.2726617082614965E-2</v>
      </c>
      <c r="I53" s="304"/>
      <c r="J53" s="304">
        <v>0.37685052906042688</v>
      </c>
      <c r="K53" s="304">
        <v>0.52019686064951043</v>
      </c>
      <c r="L53" s="304">
        <v>0.72998546405054843</v>
      </c>
      <c r="M53" s="304"/>
      <c r="N53" s="304">
        <v>0.81052948795348867</v>
      </c>
      <c r="O53" s="304">
        <v>0.85509831084878796</v>
      </c>
      <c r="P53" s="304">
        <v>1.0427673722247368</v>
      </c>
      <c r="Q53" s="304"/>
      <c r="R53" s="304">
        <v>0.37465108596846042</v>
      </c>
      <c r="S53" s="304">
        <v>0.42758524645276119</v>
      </c>
      <c r="T53" s="304">
        <v>0.56644542161697742</v>
      </c>
      <c r="U53" s="304"/>
      <c r="V53" s="304">
        <v>0.7167349067211094</v>
      </c>
      <c r="W53" s="304">
        <v>0.70935547408456845</v>
      </c>
      <c r="X53" s="304">
        <v>0.88187292232620285</v>
      </c>
      <c r="Y53" s="304"/>
      <c r="Z53" s="304">
        <v>1.0078109710361962</v>
      </c>
      <c r="AA53" s="304">
        <v>0.98549710596186602</v>
      </c>
      <c r="AB53" s="304">
        <v>1.0409345900456155</v>
      </c>
      <c r="AC53" s="304"/>
      <c r="AD53" s="304">
        <v>1.1100607030559022</v>
      </c>
      <c r="AE53" s="304">
        <v>1.0709724977296238</v>
      </c>
      <c r="AF53" s="304">
        <v>1.2254385831747185</v>
      </c>
      <c r="AG53" s="304"/>
      <c r="AH53" s="304">
        <v>0.74317411560158897</v>
      </c>
      <c r="AI53" s="304">
        <v>0.78733037669959438</v>
      </c>
      <c r="AJ53" s="304">
        <v>0.7787873827595776</v>
      </c>
      <c r="AK53" s="304"/>
      <c r="AL53" s="304">
        <v>0.10100846342097217</v>
      </c>
      <c r="AM53" s="304">
        <v>7.8675526191008316E-2</v>
      </c>
      <c r="AN53" s="304">
        <v>7.7271818264833841E-2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5.9273745076094659</v>
      </c>
      <c r="C54" s="304">
        <f t="shared" si="70"/>
        <v>6.2664519620982562</v>
      </c>
      <c r="D54" s="304">
        <f t="shared" si="71"/>
        <v>6.4403585448903353</v>
      </c>
      <c r="E54" s="304"/>
      <c r="F54" s="304">
        <v>3.8410417935243017E-2</v>
      </c>
      <c r="G54" s="304">
        <v>5.9479270362272803E-2</v>
      </c>
      <c r="H54" s="304">
        <v>0.11637381991097158</v>
      </c>
      <c r="I54" s="304"/>
      <c r="J54" s="304">
        <v>0.30699481207349583</v>
      </c>
      <c r="K54" s="304">
        <v>0.45501345972341461</v>
      </c>
      <c r="L54" s="304">
        <v>0.68160179207285043</v>
      </c>
      <c r="M54" s="304"/>
      <c r="N54" s="304">
        <v>0.98361867708743078</v>
      </c>
      <c r="O54" s="304">
        <v>1.2455828315286974</v>
      </c>
      <c r="P54" s="304">
        <v>1.8109620790379508</v>
      </c>
      <c r="Q54" s="304"/>
      <c r="R54" s="304">
        <v>0.58607181446784351</v>
      </c>
      <c r="S54" s="304">
        <v>0.65253663285251218</v>
      </c>
      <c r="T54" s="304">
        <v>0.91432783874574342</v>
      </c>
      <c r="U54" s="304"/>
      <c r="V54" s="304">
        <v>0.30958258211154643</v>
      </c>
      <c r="W54" s="304">
        <v>0.33514324099015541</v>
      </c>
      <c r="X54" s="304">
        <v>0.46859423282161433</v>
      </c>
      <c r="Y54" s="304"/>
      <c r="Z54" s="304">
        <v>0.95036314450343207</v>
      </c>
      <c r="AA54" s="304">
        <v>0.96677529950459018</v>
      </c>
      <c r="AB54" s="304">
        <v>0.8267789988574592</v>
      </c>
      <c r="AC54" s="304"/>
      <c r="AD54" s="304">
        <v>0.99337039581818753</v>
      </c>
      <c r="AE54" s="304">
        <v>0.81686107385889561</v>
      </c>
      <c r="AF54" s="304">
        <v>0.41325592905471698</v>
      </c>
      <c r="AG54" s="304"/>
      <c r="AH54" s="304">
        <v>1.5015748878092763</v>
      </c>
      <c r="AI54" s="304">
        <v>1.6026510013578168</v>
      </c>
      <c r="AJ54" s="304">
        <v>1.1668438166230399</v>
      </c>
      <c r="AK54" s="304"/>
      <c r="AL54" s="304">
        <v>0.25738777580301092</v>
      </c>
      <c r="AM54" s="304">
        <v>0.13240915191990141</v>
      </c>
      <c r="AN54" s="304">
        <v>4.1620037765987869E-2</v>
      </c>
    </row>
    <row r="55" spans="1:40" x14ac:dyDescent="0.2">
      <c r="A55" s="13" t="str">
        <f t="shared" si="67"/>
        <v>Skilled trades occupations</v>
      </c>
      <c r="B55" s="304">
        <f t="shared" si="69"/>
        <v>21.674708730251901</v>
      </c>
      <c r="C55" s="304">
        <f t="shared" si="70"/>
        <v>22.802173377532199</v>
      </c>
      <c r="D55" s="304">
        <f t="shared" si="71"/>
        <v>22.463253833447535</v>
      </c>
      <c r="E55" s="304"/>
      <c r="F55" s="304">
        <v>2.8080466298103356E-3</v>
      </c>
      <c r="G55" s="304">
        <v>3.8745269929918807E-3</v>
      </c>
      <c r="H55" s="304">
        <v>4.4716313030344658E-3</v>
      </c>
      <c r="I55" s="304"/>
      <c r="J55" s="304">
        <v>0.15078767015031155</v>
      </c>
      <c r="K55" s="304">
        <v>0.22109571892335209</v>
      </c>
      <c r="L55" s="304">
        <v>0.28402296304225066</v>
      </c>
      <c r="M55" s="304"/>
      <c r="N55" s="304">
        <v>0.63227517268330247</v>
      </c>
      <c r="O55" s="304">
        <v>0.82385452565971951</v>
      </c>
      <c r="P55" s="304">
        <v>1.0201951909764058</v>
      </c>
      <c r="Q55" s="304"/>
      <c r="R55" s="304">
        <v>0.39354391220399904</v>
      </c>
      <c r="S55" s="304">
        <v>0.49859227302178655</v>
      </c>
      <c r="T55" s="304">
        <v>0.61510494116048087</v>
      </c>
      <c r="U55" s="304"/>
      <c r="V55" s="304">
        <v>1.1103341301192695</v>
      </c>
      <c r="W55" s="304">
        <v>1.369007637267329</v>
      </c>
      <c r="X55" s="304">
        <v>1.7401055417335132</v>
      </c>
      <c r="Y55" s="304"/>
      <c r="Z55" s="304">
        <v>7.3084320384479096</v>
      </c>
      <c r="AA55" s="304">
        <v>8.0691788030412948</v>
      </c>
      <c r="AB55" s="304">
        <v>7.5490080191071227</v>
      </c>
      <c r="AC55" s="304"/>
      <c r="AD55" s="304">
        <v>7.520786938017916</v>
      </c>
      <c r="AE55" s="304">
        <v>7.4808326314506823</v>
      </c>
      <c r="AF55" s="304">
        <v>7.6572611477352766</v>
      </c>
      <c r="AG55" s="304"/>
      <c r="AH55" s="304">
        <v>3.4485336789484791</v>
      </c>
      <c r="AI55" s="304">
        <v>3.5290057237235035</v>
      </c>
      <c r="AJ55" s="304">
        <v>3.4510961450507791</v>
      </c>
      <c r="AK55" s="304"/>
      <c r="AL55" s="304">
        <v>1.1072071430509041</v>
      </c>
      <c r="AM55" s="304">
        <v>0.80673153745154025</v>
      </c>
      <c r="AN55" s="304">
        <v>0.14198825333866966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0.22212024152703636</v>
      </c>
      <c r="C56" s="304">
        <f t="shared" si="70"/>
        <v>0.21018304333994658</v>
      </c>
      <c r="D56" s="304">
        <f t="shared" si="71"/>
        <v>0.22759891773809071</v>
      </c>
      <c r="E56" s="304"/>
      <c r="F56" s="304">
        <v>1.8651182083368977E-4</v>
      </c>
      <c r="G56" s="304">
        <v>1.6343302314677556E-4</v>
      </c>
      <c r="H56" s="304">
        <v>2.3223601553838081E-4</v>
      </c>
      <c r="I56" s="304"/>
      <c r="J56" s="304">
        <v>5.18015522294647E-3</v>
      </c>
      <c r="K56" s="304">
        <v>6.2150967665967841E-3</v>
      </c>
      <c r="L56" s="304">
        <v>7.6558270085112104E-3</v>
      </c>
      <c r="M56" s="304"/>
      <c r="N56" s="304">
        <v>9.1750629264108485E-3</v>
      </c>
      <c r="O56" s="304">
        <v>7.903524287428217E-3</v>
      </c>
      <c r="P56" s="304">
        <v>9.3286544023847388E-3</v>
      </c>
      <c r="Q56" s="304"/>
      <c r="R56" s="304">
        <v>1.8497250181228515E-3</v>
      </c>
      <c r="S56" s="304">
        <v>1.5271104733094476E-3</v>
      </c>
      <c r="T56" s="304">
        <v>1.68968231975633E-3</v>
      </c>
      <c r="U56" s="304"/>
      <c r="V56" s="304">
        <v>6.3903998292639671E-3</v>
      </c>
      <c r="W56" s="304">
        <v>6.3093584385305089E-3</v>
      </c>
      <c r="X56" s="304">
        <v>7.1171608371827485E-3</v>
      </c>
      <c r="Y56" s="304"/>
      <c r="Z56" s="304">
        <v>6.2850931466449336E-2</v>
      </c>
      <c r="AA56" s="304">
        <v>7.7303026858136267E-2</v>
      </c>
      <c r="AB56" s="304">
        <v>0.10096705107512358</v>
      </c>
      <c r="AC56" s="304"/>
      <c r="AD56" s="304">
        <v>1.3757616895016209E-2</v>
      </c>
      <c r="AE56" s="304">
        <v>1.1026296491192286E-2</v>
      </c>
      <c r="AF56" s="304">
        <v>1.2728528528147105E-2</v>
      </c>
      <c r="AG56" s="304"/>
      <c r="AH56" s="304">
        <v>7.3754673361139139E-2</v>
      </c>
      <c r="AI56" s="304">
        <v>5.8974105517552014E-2</v>
      </c>
      <c r="AJ56" s="304">
        <v>5.9843063166578635E-2</v>
      </c>
      <c r="AK56" s="304"/>
      <c r="AL56" s="304">
        <v>4.8975164986853822E-2</v>
      </c>
      <c r="AM56" s="304">
        <v>4.0761091484054254E-2</v>
      </c>
      <c r="AN56" s="304">
        <v>2.8036714384867982E-2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1.3793257601826734</v>
      </c>
      <c r="C57" s="304">
        <f t="shared" si="70"/>
        <v>1.5301401257451828</v>
      </c>
      <c r="D57" s="304">
        <f t="shared" si="71"/>
        <v>1.6619181398944816</v>
      </c>
      <c r="E57" s="304"/>
      <c r="F57" s="304">
        <v>3.0613578273575239E-3</v>
      </c>
      <c r="G57" s="304">
        <v>4.2397480503673819E-3</v>
      </c>
      <c r="H57" s="304">
        <v>6.1546148795396929E-3</v>
      </c>
      <c r="I57" s="304"/>
      <c r="J57" s="304">
        <v>8.9075036899290166E-2</v>
      </c>
      <c r="K57" s="304">
        <v>0.10506193158185136</v>
      </c>
      <c r="L57" s="304">
        <v>0.12198877924209063</v>
      </c>
      <c r="M57" s="304"/>
      <c r="N57" s="304">
        <v>0.21661362929810377</v>
      </c>
      <c r="O57" s="304">
        <v>0.24393666213059295</v>
      </c>
      <c r="P57" s="304">
        <v>0.30339705995328853</v>
      </c>
      <c r="Q57" s="304"/>
      <c r="R57" s="304">
        <v>5.8548060917816031E-2</v>
      </c>
      <c r="S57" s="304">
        <v>7.3078210843602845E-2</v>
      </c>
      <c r="T57" s="304">
        <v>9.3738294636703648E-2</v>
      </c>
      <c r="U57" s="304"/>
      <c r="V57" s="304">
        <v>8.6729378565923623E-2</v>
      </c>
      <c r="W57" s="304">
        <v>9.8111981831221134E-2</v>
      </c>
      <c r="X57" s="304">
        <v>0.11900995810043688</v>
      </c>
      <c r="Y57" s="304"/>
      <c r="Z57" s="304">
        <v>0.53766647560865544</v>
      </c>
      <c r="AA57" s="304">
        <v>0.63320328788122893</v>
      </c>
      <c r="AB57" s="304">
        <v>0.77296001396666048</v>
      </c>
      <c r="AC57" s="304"/>
      <c r="AD57" s="304">
        <v>0.10280885039586922</v>
      </c>
      <c r="AE57" s="304">
        <v>8.6266268536306367E-2</v>
      </c>
      <c r="AF57" s="304">
        <v>4.7201349172684363E-2</v>
      </c>
      <c r="AG57" s="304"/>
      <c r="AH57" s="304">
        <v>0.15820860589058677</v>
      </c>
      <c r="AI57" s="304">
        <v>0.1543726788076536</v>
      </c>
      <c r="AJ57" s="304">
        <v>8.3616543636524987E-2</v>
      </c>
      <c r="AK57" s="304"/>
      <c r="AL57" s="304">
        <v>0.1266143647790707</v>
      </c>
      <c r="AM57" s="304">
        <v>0.13186935608235853</v>
      </c>
      <c r="AN57" s="304">
        <v>0.11385152630655222</v>
      </c>
    </row>
    <row r="58" spans="1:40" x14ac:dyDescent="0.2">
      <c r="A58" s="13" t="str">
        <f t="shared" si="67"/>
        <v>Process, plant and machine operatives</v>
      </c>
      <c r="B58" s="304">
        <f t="shared" si="69"/>
        <v>5.4892986975458724</v>
      </c>
      <c r="C58" s="304">
        <f t="shared" si="70"/>
        <v>6.1590074194337943</v>
      </c>
      <c r="D58" s="304">
        <f t="shared" si="71"/>
        <v>6.4805256526567234</v>
      </c>
      <c r="E58" s="304"/>
      <c r="F58" s="304">
        <v>1.3210554200133791E-2</v>
      </c>
      <c r="G58" s="304">
        <v>2.0016363511662354E-2</v>
      </c>
      <c r="H58" s="304">
        <v>2.6682729461849561E-2</v>
      </c>
      <c r="I58" s="304"/>
      <c r="J58" s="304">
        <v>4.6201417982966224E-2</v>
      </c>
      <c r="K58" s="304">
        <v>7.7133612159784315E-2</v>
      </c>
      <c r="L58" s="304">
        <v>0.11257131342319562</v>
      </c>
      <c r="M58" s="304"/>
      <c r="N58" s="304">
        <v>8.3551174756048313E-2</v>
      </c>
      <c r="O58" s="304">
        <v>0.12174511432223203</v>
      </c>
      <c r="P58" s="304">
        <v>0.19202715023570249</v>
      </c>
      <c r="Q58" s="304"/>
      <c r="R58" s="304">
        <v>9.5453430531597036E-2</v>
      </c>
      <c r="S58" s="304">
        <v>0.13959928670454178</v>
      </c>
      <c r="T58" s="304">
        <v>0.20987192032719831</v>
      </c>
      <c r="U58" s="304"/>
      <c r="V58" s="304">
        <v>0.23017209583690931</v>
      </c>
      <c r="W58" s="304">
        <v>0.2963769790230818</v>
      </c>
      <c r="X58" s="304">
        <v>0.37042316935339342</v>
      </c>
      <c r="Y58" s="304"/>
      <c r="Z58" s="304">
        <v>1.304800824313018</v>
      </c>
      <c r="AA58" s="304">
        <v>1.7304459299556501</v>
      </c>
      <c r="AB58" s="304">
        <v>2.1691700587401277</v>
      </c>
      <c r="AC58" s="304"/>
      <c r="AD58" s="304">
        <v>2.1611580410236728</v>
      </c>
      <c r="AE58" s="304">
        <v>2.3387819074636638</v>
      </c>
      <c r="AF58" s="304">
        <v>2.5347762056456293</v>
      </c>
      <c r="AG58" s="304"/>
      <c r="AH58" s="304">
        <v>1.3126837832405227</v>
      </c>
      <c r="AI58" s="304">
        <v>1.2577971132784891</v>
      </c>
      <c r="AJ58" s="304">
        <v>0.81871827554880361</v>
      </c>
      <c r="AK58" s="304"/>
      <c r="AL58" s="304">
        <v>0.24206737566100428</v>
      </c>
      <c r="AM58" s="304">
        <v>0.17711111301468888</v>
      </c>
      <c r="AN58" s="304">
        <v>4.6284829920823709E-2</v>
      </c>
    </row>
    <row r="59" spans="1:40" x14ac:dyDescent="0.2">
      <c r="A59" s="13" t="str">
        <f t="shared" si="67"/>
        <v>Elementary occupations</v>
      </c>
      <c r="B59" s="304">
        <f t="shared" si="69"/>
        <v>4.089947953591679</v>
      </c>
      <c r="C59" s="304">
        <f t="shared" si="70"/>
        <v>4.7324050538727613</v>
      </c>
      <c r="D59" s="304">
        <f t="shared" si="71"/>
        <v>5.504489471061536</v>
      </c>
      <c r="E59" s="304"/>
      <c r="F59" s="304">
        <v>3.085484727604333E-4</v>
      </c>
      <c r="G59" s="304">
        <v>3.7075007909196224E-4</v>
      </c>
      <c r="H59" s="304">
        <v>4.8406431826958032E-4</v>
      </c>
      <c r="I59" s="304"/>
      <c r="J59" s="304">
        <v>3.7154946980997854E-2</v>
      </c>
      <c r="K59" s="304">
        <v>6.0750167590709579E-2</v>
      </c>
      <c r="L59" s="304">
        <v>8.3779408990211274E-2</v>
      </c>
      <c r="M59" s="304"/>
      <c r="N59" s="304">
        <v>9.5992810920986271E-2</v>
      </c>
      <c r="O59" s="304">
        <v>0.1418853574380623</v>
      </c>
      <c r="P59" s="304">
        <v>0.17813985569147767</v>
      </c>
      <c r="Q59" s="304"/>
      <c r="R59" s="304">
        <v>2.0910334049916424E-2</v>
      </c>
      <c r="S59" s="304">
        <v>2.7009955045933211E-2</v>
      </c>
      <c r="T59" s="304">
        <v>2.8975184307496252E-2</v>
      </c>
      <c r="U59" s="304"/>
      <c r="V59" s="304">
        <v>0.17750005855384729</v>
      </c>
      <c r="W59" s="304">
        <v>0.26208271187207027</v>
      </c>
      <c r="X59" s="304">
        <v>0.35730370481581736</v>
      </c>
      <c r="Y59" s="304"/>
      <c r="Z59" s="304">
        <v>0.94357912601080174</v>
      </c>
      <c r="AA59" s="304">
        <v>1.3767542664028352</v>
      </c>
      <c r="AB59" s="304">
        <v>2.0372267357885181</v>
      </c>
      <c r="AC59" s="304"/>
      <c r="AD59" s="304">
        <v>1.2693294436517586</v>
      </c>
      <c r="AE59" s="304">
        <v>1.3694563135287914</v>
      </c>
      <c r="AF59" s="304">
        <v>1.570918558698529</v>
      </c>
      <c r="AG59" s="304"/>
      <c r="AH59" s="304">
        <v>1.2427360329376524</v>
      </c>
      <c r="AI59" s="304">
        <v>1.3397697748491659</v>
      </c>
      <c r="AJ59" s="304">
        <v>1.1673373441154504</v>
      </c>
      <c r="AK59" s="304"/>
      <c r="AL59" s="304">
        <v>0.30243665201295727</v>
      </c>
      <c r="AM59" s="304">
        <v>0.1543257570661013</v>
      </c>
      <c r="AN59" s="304">
        <v>8.0324614335766251E-2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213.04100000000014</v>
      </c>
      <c r="C62" s="305">
        <f>SUM(C63:C71)</f>
        <v>219.00499999999977</v>
      </c>
      <c r="D62" s="305">
        <f>SUM(D63:D71)</f>
        <v>227.6430000000002</v>
      </c>
      <c r="E62" s="304"/>
      <c r="F62" s="305">
        <f>SUM(F63:F71)</f>
        <v>0.62145181789746085</v>
      </c>
      <c r="G62" s="305">
        <f>SUM(G63:G71)</f>
        <v>0.88174321410375045</v>
      </c>
      <c r="H62" s="305">
        <f>SUM(H63:H71)</f>
        <v>1.3323354061541712</v>
      </c>
      <c r="I62" s="304"/>
      <c r="J62" s="305">
        <f>SUM(J63:J71)</f>
        <v>6.8396571264860073</v>
      </c>
      <c r="K62" s="305">
        <f>SUM(K63:K71)</f>
        <v>9.4025750659169294</v>
      </c>
      <c r="L62" s="305">
        <f>SUM(L63:L71)</f>
        <v>14.243803481520665</v>
      </c>
      <c r="M62" s="304"/>
      <c r="N62" s="305">
        <f>SUM(N63:N71)</f>
        <v>28.862677412677417</v>
      </c>
      <c r="O62" s="305">
        <f>SUM(O63:O71)</f>
        <v>32.474899713769815</v>
      </c>
      <c r="P62" s="305">
        <f>SUM(P63:P71)</f>
        <v>44.561893726458472</v>
      </c>
      <c r="Q62" s="304"/>
      <c r="R62" s="305">
        <f>SUM(R63:R71)</f>
        <v>9.0633003664597549</v>
      </c>
      <c r="S62" s="305">
        <f>SUM(S63:S71)</f>
        <v>9.8299028312002861</v>
      </c>
      <c r="T62" s="305">
        <f>SUM(T63:T71)</f>
        <v>13.414146562926382</v>
      </c>
      <c r="U62" s="304"/>
      <c r="V62" s="305">
        <f>SUM(V63:V71)</f>
        <v>10.138805645311184</v>
      </c>
      <c r="W62" s="305">
        <f>SUM(W63:W71)</f>
        <v>10.937479487491547</v>
      </c>
      <c r="X62" s="305">
        <f>SUM(X63:X71)</f>
        <v>14.416411272780266</v>
      </c>
      <c r="Y62" s="304"/>
      <c r="Z62" s="305">
        <f>SUM(Z63:Z71)</f>
        <v>46.683939911409212</v>
      </c>
      <c r="AA62" s="305">
        <f>SUM(AA63:AA71)</f>
        <v>50.931567452192674</v>
      </c>
      <c r="AB62" s="305">
        <f>SUM(AB63:AB71)</f>
        <v>56.234263095333105</v>
      </c>
      <c r="AC62" s="304"/>
      <c r="AD62" s="305">
        <f>SUM(AD63:AD71)</f>
        <v>58.823615086200995</v>
      </c>
      <c r="AE62" s="305">
        <f>SUM(AE63:AE71)</f>
        <v>58.214374204264601</v>
      </c>
      <c r="AF62" s="305">
        <f>SUM(AF63:AF71)</f>
        <v>53.222988420698215</v>
      </c>
      <c r="AG62" s="304"/>
      <c r="AH62" s="305">
        <f>SUM(AH63:AH71)</f>
        <v>40.469966060231599</v>
      </c>
      <c r="AI62" s="305">
        <f>SUM(AI63:AI71)</f>
        <v>36.951637974383836</v>
      </c>
      <c r="AJ62" s="305">
        <f>SUM(AJ63:AJ71)</f>
        <v>23.619400123919355</v>
      </c>
      <c r="AK62" s="304"/>
      <c r="AL62" s="305">
        <f>SUM(AL63:AL71)</f>
        <v>11.537586573326504</v>
      </c>
      <c r="AM62" s="305">
        <f>SUM(AM63:AM71)</f>
        <v>9.3808200566763205</v>
      </c>
      <c r="AN62" s="305">
        <f>SUM(AN63:AN71)</f>
        <v>6.5977579102096104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26.648682135305108</v>
      </c>
      <c r="C63" s="304">
        <f t="shared" ref="C63:C71" si="73">SUM(G63,K63,O63,S63,W63,AA63,AE63,AI63,AM63)</f>
        <v>25.628137888950118</v>
      </c>
      <c r="D63" s="304">
        <f t="shared" ref="D63:D71" si="74">SUM(H63,L63,P63,T63,X63,AB63,AF63,AJ63,AN63)</f>
        <v>28.930007675126994</v>
      </c>
      <c r="E63" s="304"/>
      <c r="F63" s="304">
        <v>0.11058362199918309</v>
      </c>
      <c r="G63" s="304">
        <v>0.15037856233286631</v>
      </c>
      <c r="H63" s="304">
        <v>0.23736908981686811</v>
      </c>
      <c r="I63" s="304"/>
      <c r="J63" s="304">
        <v>1.3518812234101321</v>
      </c>
      <c r="K63" s="304">
        <v>1.6772410818781516</v>
      </c>
      <c r="L63" s="304">
        <v>2.4811741832316874</v>
      </c>
      <c r="M63" s="304"/>
      <c r="N63" s="304">
        <v>5.9328367101947643</v>
      </c>
      <c r="O63" s="304">
        <v>6.0731678712977173</v>
      </c>
      <c r="P63" s="304">
        <v>8.0984036002793154</v>
      </c>
      <c r="Q63" s="304"/>
      <c r="R63" s="304">
        <v>1.275990210527195</v>
      </c>
      <c r="S63" s="304">
        <v>1.2374250127109683</v>
      </c>
      <c r="T63" s="304">
        <v>1.6720179793500345</v>
      </c>
      <c r="U63" s="304"/>
      <c r="V63" s="304">
        <v>1.6099663902390664</v>
      </c>
      <c r="W63" s="304">
        <v>1.5609841772287032</v>
      </c>
      <c r="X63" s="304">
        <v>1.9252985867544858</v>
      </c>
      <c r="Y63" s="304"/>
      <c r="Z63" s="304">
        <v>5.1197338479241088</v>
      </c>
      <c r="AA63" s="304">
        <v>5.1827883684744291</v>
      </c>
      <c r="AB63" s="304">
        <v>6.2303695576886815</v>
      </c>
      <c r="AC63" s="304"/>
      <c r="AD63" s="304">
        <v>5.9939071378748494</v>
      </c>
      <c r="AE63" s="304">
        <v>5.1598023913200786</v>
      </c>
      <c r="AF63" s="304">
        <v>4.5718476118106857</v>
      </c>
      <c r="AG63" s="304"/>
      <c r="AH63" s="304">
        <v>4.6144066846226375</v>
      </c>
      <c r="AI63" s="304">
        <v>4.0476399244198884</v>
      </c>
      <c r="AJ63" s="304">
        <v>3.2253354582391536</v>
      </c>
      <c r="AK63" s="304"/>
      <c r="AL63" s="304">
        <v>0.63937630851317018</v>
      </c>
      <c r="AM63" s="304">
        <v>0.53871049928731596</v>
      </c>
      <c r="AN63" s="304">
        <v>0.48819160795607952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16.928726196121506</v>
      </c>
      <c r="C64" s="304">
        <f t="shared" si="73"/>
        <v>19.059305029531178</v>
      </c>
      <c r="D64" s="304">
        <f t="shared" si="74"/>
        <v>22.165132095234043</v>
      </c>
      <c r="E64" s="304"/>
      <c r="F64" s="304">
        <v>0.26005185747440068</v>
      </c>
      <c r="G64" s="304">
        <v>0.37457502345151622</v>
      </c>
      <c r="H64" s="304">
        <v>0.55424280841415163</v>
      </c>
      <c r="I64" s="304"/>
      <c r="J64" s="304">
        <v>1.5695824348001943</v>
      </c>
      <c r="K64" s="304">
        <v>2.2100118208520851</v>
      </c>
      <c r="L64" s="304">
        <v>3.2901650024991893</v>
      </c>
      <c r="M64" s="304"/>
      <c r="N64" s="304">
        <v>4.4865226755604946</v>
      </c>
      <c r="O64" s="304">
        <v>5.1740765888404052</v>
      </c>
      <c r="P64" s="304">
        <v>6.8219612812634809</v>
      </c>
      <c r="Q64" s="304"/>
      <c r="R64" s="304">
        <v>0.83815805734274573</v>
      </c>
      <c r="S64" s="304">
        <v>0.9029885618619713</v>
      </c>
      <c r="T64" s="304">
        <v>1.0856422743022718</v>
      </c>
      <c r="U64" s="304"/>
      <c r="V64" s="304">
        <v>1.0197542223581391</v>
      </c>
      <c r="W64" s="304">
        <v>1.1445413881853734</v>
      </c>
      <c r="X64" s="304">
        <v>1.4902290726902172</v>
      </c>
      <c r="Y64" s="304"/>
      <c r="Z64" s="304">
        <v>3.3659966730682278</v>
      </c>
      <c r="AA64" s="304">
        <v>3.9888474640452651</v>
      </c>
      <c r="AB64" s="304">
        <v>4.8148707850884431</v>
      </c>
      <c r="AC64" s="304"/>
      <c r="AD64" s="304">
        <v>3.0087887543845895</v>
      </c>
      <c r="AE64" s="304">
        <v>2.9596045909351458</v>
      </c>
      <c r="AF64" s="304">
        <v>2.4980445890691945</v>
      </c>
      <c r="AG64" s="304"/>
      <c r="AH64" s="304">
        <v>2.0210912813312665</v>
      </c>
      <c r="AI64" s="304">
        <v>1.99392095345724</v>
      </c>
      <c r="AJ64" s="304">
        <v>1.2883303821730996</v>
      </c>
      <c r="AK64" s="304"/>
      <c r="AL64" s="304">
        <v>0.35878023980144708</v>
      </c>
      <c r="AM64" s="304">
        <v>0.31073863790217371</v>
      </c>
      <c r="AN64" s="304">
        <v>0.32164589973399527</v>
      </c>
    </row>
    <row r="65" spans="1:40" x14ac:dyDescent="0.2">
      <c r="A65" s="13" t="str">
        <f t="shared" si="72"/>
        <v>Associate professional occupations</v>
      </c>
      <c r="B65" s="304">
        <f t="shared" si="75"/>
        <v>16.020165702319595</v>
      </c>
      <c r="C65" s="304">
        <f t="shared" si="73"/>
        <v>16.45095430028794</v>
      </c>
      <c r="D65" s="304">
        <f t="shared" si="74"/>
        <v>18.418204556910514</v>
      </c>
      <c r="E65" s="304"/>
      <c r="F65" s="304">
        <v>7.4749718160846634E-2</v>
      </c>
      <c r="G65" s="304">
        <v>9.6933367919778413E-2</v>
      </c>
      <c r="H65" s="304">
        <v>0.13529802357079668</v>
      </c>
      <c r="I65" s="304"/>
      <c r="J65" s="304">
        <v>0.74112095658213972</v>
      </c>
      <c r="K65" s="304">
        <v>0.9852603398382207</v>
      </c>
      <c r="L65" s="304">
        <v>1.3958836244111796</v>
      </c>
      <c r="M65" s="304"/>
      <c r="N65" s="304">
        <v>3.1704633563541775</v>
      </c>
      <c r="O65" s="304">
        <v>3.3500603079939242</v>
      </c>
      <c r="P65" s="304">
        <v>4.3060108206977876</v>
      </c>
      <c r="Q65" s="304"/>
      <c r="R65" s="304">
        <v>0.78412238528075884</v>
      </c>
      <c r="S65" s="304">
        <v>0.82633506904675891</v>
      </c>
      <c r="T65" s="304">
        <v>1.1184430906549425</v>
      </c>
      <c r="U65" s="304"/>
      <c r="V65" s="304">
        <v>0.95611378157797511</v>
      </c>
      <c r="W65" s="304">
        <v>1.0059952858011834</v>
      </c>
      <c r="X65" s="304">
        <v>1.2875725940003313</v>
      </c>
      <c r="Y65" s="304"/>
      <c r="Z65" s="304">
        <v>3.6496930289735419</v>
      </c>
      <c r="AA65" s="304">
        <v>4.0044587693004061</v>
      </c>
      <c r="AB65" s="304">
        <v>4.7297108875991691</v>
      </c>
      <c r="AC65" s="304"/>
      <c r="AD65" s="304">
        <v>3.8959438374568536</v>
      </c>
      <c r="AE65" s="304">
        <v>3.8938868440460395</v>
      </c>
      <c r="AF65" s="304">
        <v>3.9421947777534756</v>
      </c>
      <c r="AG65" s="304"/>
      <c r="AH65" s="304">
        <v>2.2576674817986513</v>
      </c>
      <c r="AI65" s="304">
        <v>1.9338104298616881</v>
      </c>
      <c r="AJ65" s="304">
        <v>1.139880871641036</v>
      </c>
      <c r="AK65" s="304"/>
      <c r="AL65" s="304">
        <v>0.49029115613465418</v>
      </c>
      <c r="AM65" s="304">
        <v>0.35421388647994262</v>
      </c>
      <c r="AN65" s="304">
        <v>0.36320986658179788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18.373017280072222</v>
      </c>
      <c r="C66" s="304">
        <f t="shared" si="73"/>
        <v>19.556331023055332</v>
      </c>
      <c r="D66" s="304">
        <f t="shared" si="74"/>
        <v>20.483973470262463</v>
      </c>
      <c r="E66" s="304"/>
      <c r="F66" s="304">
        <v>3.7811836701593264E-2</v>
      </c>
      <c r="G66" s="304">
        <v>5.7156009589718358E-2</v>
      </c>
      <c r="H66" s="304">
        <v>9.5896673487492576E-2</v>
      </c>
      <c r="I66" s="304"/>
      <c r="J66" s="304">
        <v>0.68044218757975827</v>
      </c>
      <c r="K66" s="304">
        <v>0.99559002037776856</v>
      </c>
      <c r="L66" s="304">
        <v>1.5681030442903894</v>
      </c>
      <c r="M66" s="304"/>
      <c r="N66" s="304">
        <v>2.7659882279040229</v>
      </c>
      <c r="O66" s="304">
        <v>3.3486687046776198</v>
      </c>
      <c r="P66" s="304">
        <v>4.7014782707511493</v>
      </c>
      <c r="Q66" s="304"/>
      <c r="R66" s="304">
        <v>0.92591011096017328</v>
      </c>
      <c r="S66" s="304">
        <v>1.0109669470178919</v>
      </c>
      <c r="T66" s="304">
        <v>1.3197435333195211</v>
      </c>
      <c r="U66" s="304"/>
      <c r="V66" s="304">
        <v>0.85355395343332652</v>
      </c>
      <c r="W66" s="304">
        <v>0.89830853282131629</v>
      </c>
      <c r="X66" s="304">
        <v>1.128302623855483</v>
      </c>
      <c r="Y66" s="304"/>
      <c r="Z66" s="304">
        <v>4.1825938037671806</v>
      </c>
      <c r="AA66" s="304">
        <v>4.8057322718042546</v>
      </c>
      <c r="AB66" s="304">
        <v>5.0272040884217386</v>
      </c>
      <c r="AC66" s="304"/>
      <c r="AD66" s="304">
        <v>5.98829605608974</v>
      </c>
      <c r="AE66" s="304">
        <v>6.4439333538312802</v>
      </c>
      <c r="AF66" s="304">
        <v>5.9050852209419329</v>
      </c>
      <c r="AG66" s="304"/>
      <c r="AH66" s="304">
        <v>2.5588818457026132</v>
      </c>
      <c r="AI66" s="304">
        <v>1.7254363430820876</v>
      </c>
      <c r="AJ66" s="304">
        <v>0.58329664614373589</v>
      </c>
      <c r="AK66" s="304"/>
      <c r="AL66" s="304">
        <v>0.37953925793380988</v>
      </c>
      <c r="AM66" s="304">
        <v>0.27053883985339827</v>
      </c>
      <c r="AN66" s="304">
        <v>0.15486336905102216</v>
      </c>
    </row>
    <row r="67" spans="1:40" x14ac:dyDescent="0.2">
      <c r="A67" s="13" t="str">
        <f t="shared" si="72"/>
        <v>Skilled trades occupations</v>
      </c>
      <c r="B67" s="304">
        <f t="shared" si="75"/>
        <v>18.595361490064001</v>
      </c>
      <c r="C67" s="304">
        <f t="shared" si="73"/>
        <v>19.413270316424619</v>
      </c>
      <c r="D67" s="304">
        <f t="shared" si="74"/>
        <v>19.423900545732437</v>
      </c>
      <c r="E67" s="304"/>
      <c r="F67" s="304">
        <v>9.0984788864655469E-3</v>
      </c>
      <c r="G67" s="304">
        <v>1.4235900153232596E-2</v>
      </c>
      <c r="H67" s="304">
        <v>2.6765289161196932E-2</v>
      </c>
      <c r="I67" s="304"/>
      <c r="J67" s="304">
        <v>0.26234444420205255</v>
      </c>
      <c r="K67" s="304">
        <v>0.39777278670451588</v>
      </c>
      <c r="L67" s="304">
        <v>0.62836051385962255</v>
      </c>
      <c r="M67" s="304"/>
      <c r="N67" s="304">
        <v>1.0848611243881183</v>
      </c>
      <c r="O67" s="304">
        <v>1.3579367535162683</v>
      </c>
      <c r="P67" s="304">
        <v>1.8385024127692546</v>
      </c>
      <c r="Q67" s="304"/>
      <c r="R67" s="304">
        <v>0.57749367381381655</v>
      </c>
      <c r="S67" s="304">
        <v>0.63279712252799258</v>
      </c>
      <c r="T67" s="304">
        <v>0.8173281106351542</v>
      </c>
      <c r="U67" s="304"/>
      <c r="V67" s="304">
        <v>0.89978887149698816</v>
      </c>
      <c r="W67" s="304">
        <v>1.0209039511338422</v>
      </c>
      <c r="X67" s="304">
        <v>1.2839096794342972</v>
      </c>
      <c r="Y67" s="304"/>
      <c r="Z67" s="304">
        <v>5.7596422998572816</v>
      </c>
      <c r="AA67" s="304">
        <v>6.6466781684401219</v>
      </c>
      <c r="AB67" s="304">
        <v>7.3182984000753075</v>
      </c>
      <c r="AC67" s="304"/>
      <c r="AD67" s="304">
        <v>4.9358473764655324</v>
      </c>
      <c r="AE67" s="304">
        <v>4.4625306963470228</v>
      </c>
      <c r="AF67" s="304">
        <v>3.9113619433460345</v>
      </c>
      <c r="AG67" s="304"/>
      <c r="AH67" s="304">
        <v>3.8067643610097202</v>
      </c>
      <c r="AI67" s="304">
        <v>3.9039558426617473</v>
      </c>
      <c r="AJ67" s="304">
        <v>2.9416663184878917</v>
      </c>
      <c r="AK67" s="304"/>
      <c r="AL67" s="304">
        <v>1.2595208599440268</v>
      </c>
      <c r="AM67" s="304">
        <v>0.97645909493987193</v>
      </c>
      <c r="AN67" s="304">
        <v>0.65770787796368169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6.074735043486835</v>
      </c>
      <c r="C68" s="304">
        <f t="shared" si="73"/>
        <v>5.9400629910464016</v>
      </c>
      <c r="D68" s="304">
        <f t="shared" si="74"/>
        <v>6.7861787286968056</v>
      </c>
      <c r="E68" s="304"/>
      <c r="F68" s="304">
        <v>6.8362240415774257E-3</v>
      </c>
      <c r="G68" s="304">
        <v>1.0198903976937327E-2</v>
      </c>
      <c r="H68" s="304">
        <v>1.7089630559306825E-2</v>
      </c>
      <c r="I68" s="304"/>
      <c r="J68" s="304">
        <v>0.11860891588184752</v>
      </c>
      <c r="K68" s="304">
        <v>0.16083063607480652</v>
      </c>
      <c r="L68" s="304">
        <v>0.24891936166590944</v>
      </c>
      <c r="M68" s="304"/>
      <c r="N68" s="304">
        <v>0.75478402550544688</v>
      </c>
      <c r="O68" s="304">
        <v>0.78606449946997659</v>
      </c>
      <c r="P68" s="304">
        <v>1.0343951999134822</v>
      </c>
      <c r="Q68" s="304"/>
      <c r="R68" s="304">
        <v>0.63695899565010594</v>
      </c>
      <c r="S68" s="304">
        <v>0.69582619870045581</v>
      </c>
      <c r="T68" s="304">
        <v>1.0728989541763996</v>
      </c>
      <c r="U68" s="304"/>
      <c r="V68" s="304">
        <v>0.59151798323196292</v>
      </c>
      <c r="W68" s="304">
        <v>0.60171998466101773</v>
      </c>
      <c r="X68" s="304">
        <v>0.87008867291956915</v>
      </c>
      <c r="Y68" s="304"/>
      <c r="Z68" s="304">
        <v>1.0331125374875152</v>
      </c>
      <c r="AA68" s="304">
        <v>1.0243322440506764</v>
      </c>
      <c r="AB68" s="304">
        <v>1.1570839515658968</v>
      </c>
      <c r="AC68" s="304"/>
      <c r="AD68" s="304">
        <v>1.5767004804812603</v>
      </c>
      <c r="AE68" s="304">
        <v>1.485570449250547</v>
      </c>
      <c r="AF68" s="304">
        <v>1.4984470257266109</v>
      </c>
      <c r="AG68" s="304"/>
      <c r="AH68" s="304">
        <v>0.93592833370035589</v>
      </c>
      <c r="AI68" s="304">
        <v>0.87741861054291004</v>
      </c>
      <c r="AJ68" s="304">
        <v>0.66430594807714427</v>
      </c>
      <c r="AK68" s="304"/>
      <c r="AL68" s="304">
        <v>0.42028754750676395</v>
      </c>
      <c r="AM68" s="304">
        <v>0.29810146431907425</v>
      </c>
      <c r="AN68" s="304">
        <v>0.22294998409248723</v>
      </c>
    </row>
    <row r="69" spans="1:40" x14ac:dyDescent="0.2">
      <c r="A69" s="13" t="str">
        <f t="shared" si="72"/>
        <v>Sales and customer service occupations</v>
      </c>
      <c r="B69" s="304">
        <f t="shared" si="75"/>
        <v>42.309633621371518</v>
      </c>
      <c r="C69" s="304">
        <f t="shared" si="73"/>
        <v>42.054991340656613</v>
      </c>
      <c r="D69" s="304">
        <f t="shared" si="74"/>
        <v>41.227760911203376</v>
      </c>
      <c r="E69" s="304"/>
      <c r="F69" s="304">
        <v>5.0008704143037944E-2</v>
      </c>
      <c r="G69" s="304">
        <v>6.7043801346431786E-2</v>
      </c>
      <c r="H69" s="304">
        <v>8.8925324693871058E-2</v>
      </c>
      <c r="I69" s="304"/>
      <c r="J69" s="304">
        <v>0.9130187053937624</v>
      </c>
      <c r="K69" s="304">
        <v>1.2783186867150822</v>
      </c>
      <c r="L69" s="304">
        <v>1.9766633106123104</v>
      </c>
      <c r="M69" s="304"/>
      <c r="N69" s="304">
        <v>4.9646733573002582</v>
      </c>
      <c r="O69" s="304">
        <v>5.5089313256635739</v>
      </c>
      <c r="P69" s="304">
        <v>7.7625855971559092</v>
      </c>
      <c r="Q69" s="304"/>
      <c r="R69" s="304">
        <v>1.5838096400529038</v>
      </c>
      <c r="S69" s="304">
        <v>1.5815200713898576</v>
      </c>
      <c r="T69" s="304">
        <v>2.0765762389052753</v>
      </c>
      <c r="U69" s="304"/>
      <c r="V69" s="304">
        <v>1.2868760128519425</v>
      </c>
      <c r="W69" s="304">
        <v>1.2166748918283186</v>
      </c>
      <c r="X69" s="304">
        <v>1.5226794181032894</v>
      </c>
      <c r="Y69" s="304"/>
      <c r="Z69" s="304">
        <v>11.251598092743727</v>
      </c>
      <c r="AA69" s="304">
        <v>12.143335319885267</v>
      </c>
      <c r="AB69" s="304">
        <v>13.359789507485861</v>
      </c>
      <c r="AC69" s="304"/>
      <c r="AD69" s="304">
        <v>11.875516661386932</v>
      </c>
      <c r="AE69" s="304">
        <v>11.700896205646902</v>
      </c>
      <c r="AF69" s="304">
        <v>10.045896288548416</v>
      </c>
      <c r="AG69" s="304"/>
      <c r="AH69" s="304">
        <v>8.0479578142114345</v>
      </c>
      <c r="AI69" s="304">
        <v>6.8199580381330085</v>
      </c>
      <c r="AJ69" s="304">
        <v>3.4134543064768641</v>
      </c>
      <c r="AK69" s="304"/>
      <c r="AL69" s="304">
        <v>2.3361746332875231</v>
      </c>
      <c r="AM69" s="304">
        <v>1.7383130000481635</v>
      </c>
      <c r="AN69" s="304">
        <v>0.98119091922157797</v>
      </c>
    </row>
    <row r="70" spans="1:40" x14ac:dyDescent="0.2">
      <c r="A70" s="13" t="str">
        <f t="shared" si="72"/>
        <v>Process, plant and machine operatives</v>
      </c>
      <c r="B70" s="304">
        <f t="shared" si="75"/>
        <v>22.852319922531361</v>
      </c>
      <c r="C70" s="304">
        <f t="shared" si="73"/>
        <v>24.777752045080213</v>
      </c>
      <c r="D70" s="304">
        <f t="shared" si="74"/>
        <v>25.165451633349342</v>
      </c>
      <c r="E70" s="304"/>
      <c r="F70" s="304">
        <v>6.2399299378455578E-2</v>
      </c>
      <c r="G70" s="304">
        <v>9.8458486958266006E-2</v>
      </c>
      <c r="H70" s="304">
        <v>0.15955240794911782</v>
      </c>
      <c r="I70" s="304"/>
      <c r="J70" s="304">
        <v>0.26846174934939654</v>
      </c>
      <c r="K70" s="304">
        <v>0.38455250046534911</v>
      </c>
      <c r="L70" s="304">
        <v>0.54504160147576752</v>
      </c>
      <c r="M70" s="304"/>
      <c r="N70" s="304">
        <v>1.2258578656793824</v>
      </c>
      <c r="O70" s="304">
        <v>1.7105769804949522</v>
      </c>
      <c r="P70" s="304">
        <v>2.7342269227466129</v>
      </c>
      <c r="Q70" s="304"/>
      <c r="R70" s="304">
        <v>0.52820693693852616</v>
      </c>
      <c r="S70" s="304">
        <v>0.6851451851786392</v>
      </c>
      <c r="T70" s="304">
        <v>0.9140341954902238</v>
      </c>
      <c r="U70" s="304"/>
      <c r="V70" s="304">
        <v>0.7911240378750205</v>
      </c>
      <c r="W70" s="304">
        <v>0.96765403530827165</v>
      </c>
      <c r="X70" s="304">
        <v>1.2854916391635867</v>
      </c>
      <c r="Y70" s="304"/>
      <c r="Z70" s="304">
        <v>3.7133765216792192</v>
      </c>
      <c r="AA70" s="304">
        <v>4.5879190054502592</v>
      </c>
      <c r="AB70" s="304">
        <v>5.1159590683565979</v>
      </c>
      <c r="AC70" s="304"/>
      <c r="AD70" s="304">
        <v>7.752166165589828</v>
      </c>
      <c r="AE70" s="304">
        <v>8.3324401311894096</v>
      </c>
      <c r="AF70" s="304">
        <v>8.4563808203464994</v>
      </c>
      <c r="AG70" s="304"/>
      <c r="AH70" s="304">
        <v>6.4290537850608533</v>
      </c>
      <c r="AI70" s="304">
        <v>6.5191309413874601</v>
      </c>
      <c r="AJ70" s="304">
        <v>5.0798843064006354</v>
      </c>
      <c r="AK70" s="304"/>
      <c r="AL70" s="304">
        <v>2.0816735609806782</v>
      </c>
      <c r="AM70" s="304">
        <v>1.4918747786476079</v>
      </c>
      <c r="AN70" s="304">
        <v>0.87488067142029891</v>
      </c>
    </row>
    <row r="71" spans="1:40" x14ac:dyDescent="0.2">
      <c r="A71" s="13" t="str">
        <f t="shared" si="72"/>
        <v>Elementary occupations</v>
      </c>
      <c r="B71" s="304">
        <f t="shared" si="75"/>
        <v>45.238358608727992</v>
      </c>
      <c r="C71" s="304">
        <f t="shared" si="73"/>
        <v>46.124195064967338</v>
      </c>
      <c r="D71" s="304">
        <f t="shared" si="74"/>
        <v>45.04239038348426</v>
      </c>
      <c r="E71" s="304"/>
      <c r="F71" s="304">
        <v>9.9120771119006433E-3</v>
      </c>
      <c r="G71" s="304">
        <v>1.2763158375003488E-2</v>
      </c>
      <c r="H71" s="304">
        <v>1.7196158501369633E-2</v>
      </c>
      <c r="I71" s="304"/>
      <c r="J71" s="304">
        <v>0.93419650928672371</v>
      </c>
      <c r="K71" s="304">
        <v>1.312997193010951</v>
      </c>
      <c r="L71" s="304">
        <v>2.1094928394746102</v>
      </c>
      <c r="M71" s="304"/>
      <c r="N71" s="304">
        <v>4.4766900697907497</v>
      </c>
      <c r="O71" s="304">
        <v>5.1654166818153788</v>
      </c>
      <c r="P71" s="304">
        <v>7.2643296208814734</v>
      </c>
      <c r="Q71" s="304"/>
      <c r="R71" s="304">
        <v>1.9126503558935299</v>
      </c>
      <c r="S71" s="304">
        <v>2.2568986627657504</v>
      </c>
      <c r="T71" s="304">
        <v>3.3374621860925582</v>
      </c>
      <c r="U71" s="304"/>
      <c r="V71" s="304">
        <v>2.1301103922467624</v>
      </c>
      <c r="W71" s="304">
        <v>2.5206972405235222</v>
      </c>
      <c r="X71" s="304">
        <v>3.6228389858590062</v>
      </c>
      <c r="Y71" s="304"/>
      <c r="Z71" s="304">
        <v>8.6081931059084091</v>
      </c>
      <c r="AA71" s="304">
        <v>8.5474758407419866</v>
      </c>
      <c r="AB71" s="304">
        <v>8.4809768490514141</v>
      </c>
      <c r="AC71" s="304"/>
      <c r="AD71" s="304">
        <v>13.796448616471418</v>
      </c>
      <c r="AE71" s="304">
        <v>13.775709541698166</v>
      </c>
      <c r="AF71" s="304">
        <v>12.393730143155365</v>
      </c>
      <c r="AG71" s="304"/>
      <c r="AH71" s="304">
        <v>9.7982144727940685</v>
      </c>
      <c r="AI71" s="304">
        <v>9.1303668908378075</v>
      </c>
      <c r="AJ71" s="304">
        <v>5.2832458862797935</v>
      </c>
      <c r="AK71" s="304"/>
      <c r="AL71" s="304">
        <v>3.5719430092244302</v>
      </c>
      <c r="AM71" s="304">
        <v>3.4018698551987718</v>
      </c>
      <c r="AN71" s="304">
        <v>2.5331177141886703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220.46499999999997</v>
      </c>
      <c r="C74" s="305">
        <f>SUM(C75:C83)</f>
        <v>226.61299999999991</v>
      </c>
      <c r="D74" s="305">
        <f>SUM(D75:D83)</f>
        <v>238.18299999999999</v>
      </c>
      <c r="E74" s="304"/>
      <c r="F74" s="305">
        <f>SUM(F75:F83)</f>
        <v>3.5702379319797597</v>
      </c>
      <c r="G74" s="305">
        <f>SUM(G75:G83)</f>
        <v>4.564913842750979</v>
      </c>
      <c r="H74" s="305">
        <f>SUM(H75:H83)</f>
        <v>5.9239087308363043</v>
      </c>
      <c r="I74" s="304"/>
      <c r="J74" s="305">
        <f>SUM(J75:J83)</f>
        <v>26.870348607029847</v>
      </c>
      <c r="K74" s="305">
        <f>SUM(K75:K83)</f>
        <v>34.308945139205463</v>
      </c>
      <c r="L74" s="305">
        <f>SUM(L75:L83)</f>
        <v>45.093603271586339</v>
      </c>
      <c r="M74" s="304"/>
      <c r="N74" s="305">
        <f>SUM(N75:N83)</f>
        <v>59.88766814863191</v>
      </c>
      <c r="O74" s="305">
        <f>SUM(O75:O83)</f>
        <v>60.560426381770398</v>
      </c>
      <c r="P74" s="305">
        <f>SUM(P75:P83)</f>
        <v>69.239961930764949</v>
      </c>
      <c r="Q74" s="304"/>
      <c r="R74" s="305">
        <f>SUM(R75:R83)</f>
        <v>11.412426151819377</v>
      </c>
      <c r="S74" s="305">
        <f>SUM(S75:S83)</f>
        <v>11.834058424396074</v>
      </c>
      <c r="T74" s="305">
        <f>SUM(T75:T83)</f>
        <v>14.639839686818474</v>
      </c>
      <c r="U74" s="304"/>
      <c r="V74" s="305">
        <f>SUM(V75:V83)</f>
        <v>13.37340936827753</v>
      </c>
      <c r="W74" s="305">
        <f>SUM(W75:W83)</f>
        <v>13.327370118548227</v>
      </c>
      <c r="X74" s="305">
        <f>SUM(X75:X83)</f>
        <v>15.707648928247753</v>
      </c>
      <c r="Y74" s="304"/>
      <c r="Z74" s="305">
        <f>SUM(Z75:Z83)</f>
        <v>32.461216997474104</v>
      </c>
      <c r="AA74" s="305">
        <f>SUM(AA75:AA83)</f>
        <v>32.336501187990748</v>
      </c>
      <c r="AB74" s="305">
        <f>SUM(AB75:AB83)</f>
        <v>30.068697478856507</v>
      </c>
      <c r="AC74" s="304"/>
      <c r="AD74" s="305">
        <f>SUM(AD75:AD83)</f>
        <v>37.583192618622398</v>
      </c>
      <c r="AE74" s="305">
        <f>SUM(AE75:AE83)</f>
        <v>36.09884317011705</v>
      </c>
      <c r="AF74" s="305">
        <f>SUM(AF75:AF83)</f>
        <v>30.647217265928848</v>
      </c>
      <c r="AG74" s="304"/>
      <c r="AH74" s="305">
        <f>SUM(AH75:AH83)</f>
        <v>27.574404853390639</v>
      </c>
      <c r="AI74" s="305">
        <f>SUM(AI75:AI83)</f>
        <v>26.789210980918618</v>
      </c>
      <c r="AJ74" s="305">
        <f>SUM(AJ75:AJ83)</f>
        <v>21.810548566689107</v>
      </c>
      <c r="AK74" s="304"/>
      <c r="AL74" s="305">
        <f>SUM(AL75:AL83)</f>
        <v>7.7320953227744322</v>
      </c>
      <c r="AM74" s="305">
        <f>SUM(AM75:AM83)</f>
        <v>6.7927307543023456</v>
      </c>
      <c r="AN74" s="305">
        <f>SUM(AN75:AN83)</f>
        <v>5.0515741402717387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31.435683064303497</v>
      </c>
      <c r="C75" s="305">
        <f t="shared" ref="C75:C83" si="77">SUM(G75,K75,O75,S75,W75,AA75,AE75,AI75,AM75)</f>
        <v>30.195256530503393</v>
      </c>
      <c r="D75" s="305">
        <f t="shared" ref="D75:D83" si="78">SUM(H75,L75,P75,T75,X75,AB75,AF75,AJ75,AN75)</f>
        <v>33.172375420024224</v>
      </c>
      <c r="E75" s="304"/>
      <c r="F75" s="304">
        <v>0.60844091201520123</v>
      </c>
      <c r="G75" s="304">
        <v>0.71973206205678264</v>
      </c>
      <c r="H75" s="304">
        <v>0.95298616625180543</v>
      </c>
      <c r="I75" s="304"/>
      <c r="J75" s="304">
        <v>4.1698814433787588</v>
      </c>
      <c r="K75" s="304">
        <v>4.9039180428797984</v>
      </c>
      <c r="L75" s="304">
        <v>6.5982395897105732</v>
      </c>
      <c r="M75" s="304"/>
      <c r="N75" s="304">
        <v>9.5333020528043786</v>
      </c>
      <c r="O75" s="304">
        <v>8.8360243690887206</v>
      </c>
      <c r="P75" s="304">
        <v>10.267277743458191</v>
      </c>
      <c r="Q75" s="304"/>
      <c r="R75" s="304">
        <v>1.4089506328525476</v>
      </c>
      <c r="S75" s="304">
        <v>1.2781508780233777</v>
      </c>
      <c r="T75" s="304">
        <v>1.5123705412866413</v>
      </c>
      <c r="U75" s="304"/>
      <c r="V75" s="304">
        <v>2.5178310918198417</v>
      </c>
      <c r="W75" s="304">
        <v>2.3966401875473493</v>
      </c>
      <c r="X75" s="304">
        <v>2.9369515567445501</v>
      </c>
      <c r="Y75" s="304"/>
      <c r="Z75" s="304">
        <v>5.066220321194181</v>
      </c>
      <c r="AA75" s="304">
        <v>4.6836548414623156</v>
      </c>
      <c r="AB75" s="304">
        <v>4.537840175694015</v>
      </c>
      <c r="AC75" s="304"/>
      <c r="AD75" s="304">
        <v>4.6500909609409078</v>
      </c>
      <c r="AE75" s="304">
        <v>4.2048311632900646</v>
      </c>
      <c r="AF75" s="304">
        <v>3.685261532344613</v>
      </c>
      <c r="AG75" s="304"/>
      <c r="AH75" s="304">
        <v>2.8293651758172937</v>
      </c>
      <c r="AI75" s="304">
        <v>2.5799125434545869</v>
      </c>
      <c r="AJ75" s="304">
        <v>2.2088782679486281</v>
      </c>
      <c r="AK75" s="304"/>
      <c r="AL75" s="304">
        <v>0.65160047348038408</v>
      </c>
      <c r="AM75" s="304">
        <v>0.59239244270039704</v>
      </c>
      <c r="AN75" s="304">
        <v>0.4725698465852059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54.450687525001499</v>
      </c>
      <c r="C76" s="305">
        <f t="shared" si="77"/>
        <v>60.578486419119557</v>
      </c>
      <c r="D76" s="305">
        <f>SUM(H76,L76,P76,T76,X76,AB76,AF76,AJ76,AN76)</f>
        <v>67.517628980747077</v>
      </c>
      <c r="E76" s="304"/>
      <c r="F76" s="304">
        <v>2.0347409266215086</v>
      </c>
      <c r="G76" s="304">
        <v>2.6371676583414101</v>
      </c>
      <c r="H76" s="304">
        <v>3.3063294836875268</v>
      </c>
      <c r="I76" s="304"/>
      <c r="J76" s="304">
        <v>11.871134169921177</v>
      </c>
      <c r="K76" s="304">
        <v>15.57317419150815</v>
      </c>
      <c r="L76" s="304">
        <v>19.857812809977549</v>
      </c>
      <c r="M76" s="304"/>
      <c r="N76" s="304">
        <v>21.516421101130131</v>
      </c>
      <c r="O76" s="304">
        <v>22.405976454377729</v>
      </c>
      <c r="P76" s="304">
        <v>24.524502901089779</v>
      </c>
      <c r="Q76" s="304"/>
      <c r="R76" s="304">
        <v>1.9022570169116395</v>
      </c>
      <c r="S76" s="304">
        <v>2.0352269802759739</v>
      </c>
      <c r="T76" s="304">
        <v>2.4852170595434608</v>
      </c>
      <c r="U76" s="304"/>
      <c r="V76" s="304">
        <v>3.2960403597336749</v>
      </c>
      <c r="W76" s="304">
        <v>3.3287013556304852</v>
      </c>
      <c r="X76" s="304">
        <v>3.8023546465520566</v>
      </c>
      <c r="Y76" s="304"/>
      <c r="Z76" s="304">
        <v>5.3796357352587103</v>
      </c>
      <c r="AA76" s="304">
        <v>5.8830308360971646</v>
      </c>
      <c r="AB76" s="304">
        <v>5.8803413839118663</v>
      </c>
      <c r="AC76" s="304"/>
      <c r="AD76" s="304">
        <v>5.011309494308871</v>
      </c>
      <c r="AE76" s="304">
        <v>5.13157551919653</v>
      </c>
      <c r="AF76" s="304">
        <v>4.9401107012716166</v>
      </c>
      <c r="AG76" s="304"/>
      <c r="AH76" s="304">
        <v>2.8642031520545048</v>
      </c>
      <c r="AI76" s="304">
        <v>2.8737727069356858</v>
      </c>
      <c r="AJ76" s="304">
        <v>2.0769339935092979</v>
      </c>
      <c r="AK76" s="304"/>
      <c r="AL76" s="304">
        <v>0.5749455690612757</v>
      </c>
      <c r="AM76" s="304">
        <v>0.70986071675642637</v>
      </c>
      <c r="AN76" s="304">
        <v>0.64402600120393139</v>
      </c>
    </row>
    <row r="77" spans="1:40" x14ac:dyDescent="0.2">
      <c r="A77" s="13" t="str">
        <f t="shared" si="76"/>
        <v>Associate professional occupations</v>
      </c>
      <c r="B77" s="305">
        <f t="shared" si="79"/>
        <v>43.943272528848226</v>
      </c>
      <c r="C77" s="305">
        <f t="shared" si="77"/>
        <v>42.775704980071581</v>
      </c>
      <c r="D77" s="305">
        <f t="shared" si="78"/>
        <v>45.995997196288251</v>
      </c>
      <c r="E77" s="304"/>
      <c r="F77" s="304">
        <v>0.66118673090468372</v>
      </c>
      <c r="G77" s="304">
        <v>0.83228482035841966</v>
      </c>
      <c r="H77" s="304">
        <v>1.1345680466780972</v>
      </c>
      <c r="I77" s="304"/>
      <c r="J77" s="304">
        <v>6.9609511568623246</v>
      </c>
      <c r="K77" s="304">
        <v>8.4675906312847857</v>
      </c>
      <c r="L77" s="304">
        <v>11.297915088542684</v>
      </c>
      <c r="M77" s="304"/>
      <c r="N77" s="304">
        <v>15.207760892672555</v>
      </c>
      <c r="O77" s="304">
        <v>14.286066539906171</v>
      </c>
      <c r="P77" s="304">
        <v>15.95834317916249</v>
      </c>
      <c r="Q77" s="304"/>
      <c r="R77" s="304">
        <v>2.6234846960826417</v>
      </c>
      <c r="S77" s="304">
        <v>2.6643771279810022</v>
      </c>
      <c r="T77" s="304">
        <v>3.3682428839180387</v>
      </c>
      <c r="U77" s="304"/>
      <c r="V77" s="304">
        <v>2.6710505426780626</v>
      </c>
      <c r="W77" s="304">
        <v>2.4796295591564803</v>
      </c>
      <c r="X77" s="304">
        <v>2.6029500804821653</v>
      </c>
      <c r="Y77" s="304"/>
      <c r="Z77" s="304">
        <v>6.0712283703468666</v>
      </c>
      <c r="AA77" s="304">
        <v>5.5922585458546932</v>
      </c>
      <c r="AB77" s="304">
        <v>4.9199947062798532</v>
      </c>
      <c r="AC77" s="304"/>
      <c r="AD77" s="304">
        <v>5.3601431735184297</v>
      </c>
      <c r="AE77" s="304">
        <v>4.5191235415620783</v>
      </c>
      <c r="AF77" s="304">
        <v>3.4049818906326856</v>
      </c>
      <c r="AG77" s="304"/>
      <c r="AH77" s="304">
        <v>3.6196249074382036</v>
      </c>
      <c r="AI77" s="304">
        <v>3.1879028158983296</v>
      </c>
      <c r="AJ77" s="304">
        <v>2.635263267617832</v>
      </c>
      <c r="AK77" s="304"/>
      <c r="AL77" s="304">
        <v>0.76784205834445562</v>
      </c>
      <c r="AM77" s="304">
        <v>0.74647139806961704</v>
      </c>
      <c r="AN77" s="304">
        <v>0.67373805297440381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26.312071560884814</v>
      </c>
      <c r="C78" s="305">
        <f t="shared" si="77"/>
        <v>26.394043705650077</v>
      </c>
      <c r="D78" s="305">
        <f t="shared" si="78"/>
        <v>23.79971184384349</v>
      </c>
      <c r="E78" s="304"/>
      <c r="F78" s="304">
        <v>0.13095516888875042</v>
      </c>
      <c r="G78" s="304">
        <v>0.18528752879373997</v>
      </c>
      <c r="H78" s="304">
        <v>0.26706333566737817</v>
      </c>
      <c r="I78" s="304"/>
      <c r="J78" s="304">
        <v>1.6626996818212787</v>
      </c>
      <c r="K78" s="304">
        <v>2.3233916078806431</v>
      </c>
      <c r="L78" s="304">
        <v>3.2089503259541377</v>
      </c>
      <c r="M78" s="304"/>
      <c r="N78" s="304">
        <v>6.031157682684424</v>
      </c>
      <c r="O78" s="304">
        <v>6.5806961603987268</v>
      </c>
      <c r="P78" s="304">
        <v>7.5812269844821545</v>
      </c>
      <c r="Q78" s="304"/>
      <c r="R78" s="304">
        <v>1.8468646851143447</v>
      </c>
      <c r="S78" s="304">
        <v>1.9168114542161163</v>
      </c>
      <c r="T78" s="304">
        <v>2.1805512801589377</v>
      </c>
      <c r="U78" s="304"/>
      <c r="V78" s="304">
        <v>2.0362994831457852</v>
      </c>
      <c r="W78" s="304">
        <v>2.1177988333526145</v>
      </c>
      <c r="X78" s="304">
        <v>2.492287927112693</v>
      </c>
      <c r="Y78" s="304"/>
      <c r="Z78" s="304">
        <v>4.3999941003704608</v>
      </c>
      <c r="AA78" s="304">
        <v>4.2151427598530669</v>
      </c>
      <c r="AB78" s="304">
        <v>2.9295581995095823</v>
      </c>
      <c r="AC78" s="304"/>
      <c r="AD78" s="304">
        <v>5.8308364305637301</v>
      </c>
      <c r="AE78" s="304">
        <v>5.392735330154367</v>
      </c>
      <c r="AF78" s="304">
        <v>3.1667195263147434</v>
      </c>
      <c r="AG78" s="304"/>
      <c r="AH78" s="304">
        <v>3.2464959522947958</v>
      </c>
      <c r="AI78" s="304">
        <v>2.4834007716075379</v>
      </c>
      <c r="AJ78" s="304">
        <v>0.7380344918102425</v>
      </c>
      <c r="AK78" s="304"/>
      <c r="AL78" s="304">
        <v>1.1267683760012459</v>
      </c>
      <c r="AM78" s="304">
        <v>1.1787792593932671</v>
      </c>
      <c r="AN78" s="304">
        <v>1.2353197728336196</v>
      </c>
    </row>
    <row r="79" spans="1:40" x14ac:dyDescent="0.2">
      <c r="A79" s="13" t="str">
        <f t="shared" si="76"/>
        <v>Skilled trades occupations</v>
      </c>
      <c r="B79" s="305">
        <f t="shared" si="79"/>
        <v>8.8033118916314503</v>
      </c>
      <c r="C79" s="305">
        <f t="shared" si="77"/>
        <v>9.4678315196705913</v>
      </c>
      <c r="D79" s="305">
        <f t="shared" si="78"/>
        <v>10.074760426583925</v>
      </c>
      <c r="E79" s="304"/>
      <c r="F79" s="304">
        <v>3.4291678638900806E-2</v>
      </c>
      <c r="G79" s="304">
        <v>5.1584049878148221E-2</v>
      </c>
      <c r="H79" s="304">
        <v>7.0883025764676061E-2</v>
      </c>
      <c r="I79" s="304"/>
      <c r="J79" s="304">
        <v>0.42415295030208927</v>
      </c>
      <c r="K79" s="304">
        <v>0.60080917692808611</v>
      </c>
      <c r="L79" s="304">
        <v>0.89339516702757826</v>
      </c>
      <c r="M79" s="304"/>
      <c r="N79" s="304">
        <v>1.3181225735685518</v>
      </c>
      <c r="O79" s="304">
        <v>1.4647181671199243</v>
      </c>
      <c r="P79" s="304">
        <v>1.9626232431745871</v>
      </c>
      <c r="Q79" s="304"/>
      <c r="R79" s="304">
        <v>0.49711680121004725</v>
      </c>
      <c r="S79" s="304">
        <v>0.57414345416829515</v>
      </c>
      <c r="T79" s="304">
        <v>0.8320862192756604</v>
      </c>
      <c r="U79" s="304"/>
      <c r="V79" s="304">
        <v>0.57515182648497243</v>
      </c>
      <c r="W79" s="304">
        <v>0.61149061732913113</v>
      </c>
      <c r="X79" s="304">
        <v>0.75017176564968568</v>
      </c>
      <c r="Y79" s="304"/>
      <c r="Z79" s="304">
        <v>1.8023534539063615</v>
      </c>
      <c r="AA79" s="304">
        <v>1.9063239229020499</v>
      </c>
      <c r="AB79" s="304">
        <v>1.7562740086094006</v>
      </c>
      <c r="AC79" s="304"/>
      <c r="AD79" s="304">
        <v>2.2918289202510875</v>
      </c>
      <c r="AE79" s="304">
        <v>2.2840154852420311</v>
      </c>
      <c r="AF79" s="304">
        <v>2.1405722616133169</v>
      </c>
      <c r="AG79" s="304"/>
      <c r="AH79" s="304">
        <v>1.2732736310497526</v>
      </c>
      <c r="AI79" s="304">
        <v>1.3399225949787912</v>
      </c>
      <c r="AJ79" s="304">
        <v>1.1542054671767494</v>
      </c>
      <c r="AK79" s="304"/>
      <c r="AL79" s="304">
        <v>0.58702005621968778</v>
      </c>
      <c r="AM79" s="304">
        <v>0.63482405112413387</v>
      </c>
      <c r="AN79" s="304">
        <v>0.5145492682922711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15.990600140848938</v>
      </c>
      <c r="C80" s="305">
        <f t="shared" si="77"/>
        <v>16.225584464873407</v>
      </c>
      <c r="D80" s="305">
        <f t="shared" si="78"/>
        <v>16.883760397614797</v>
      </c>
      <c r="E80" s="304"/>
      <c r="F80" s="304">
        <v>1.0985775686942751E-2</v>
      </c>
      <c r="G80" s="304">
        <v>1.5084431849973511E-2</v>
      </c>
      <c r="H80" s="304">
        <v>2.3598003161018712E-2</v>
      </c>
      <c r="I80" s="304"/>
      <c r="J80" s="304">
        <v>0.60534752375069145</v>
      </c>
      <c r="K80" s="304">
        <v>0.82953512443931399</v>
      </c>
      <c r="L80" s="304">
        <v>1.1490064649439875</v>
      </c>
      <c r="M80" s="304"/>
      <c r="N80" s="304">
        <v>2.3941685760860123</v>
      </c>
      <c r="O80" s="304">
        <v>2.7481224433020248</v>
      </c>
      <c r="P80" s="304">
        <v>3.7798006350606501</v>
      </c>
      <c r="Q80" s="304"/>
      <c r="R80" s="304">
        <v>1.4044077141923337</v>
      </c>
      <c r="S80" s="304">
        <v>1.4336767725622228</v>
      </c>
      <c r="T80" s="304">
        <v>1.8377624241154891</v>
      </c>
      <c r="U80" s="304"/>
      <c r="V80" s="304">
        <v>1.0491298510533975</v>
      </c>
      <c r="W80" s="304">
        <v>1.1272058649730214</v>
      </c>
      <c r="X80" s="304">
        <v>1.5738969649037799</v>
      </c>
      <c r="Y80" s="304"/>
      <c r="Z80" s="304">
        <v>3.9748463253402471</v>
      </c>
      <c r="AA80" s="304">
        <v>4.0388009915644361</v>
      </c>
      <c r="AB80" s="304">
        <v>3.9986290278266465</v>
      </c>
      <c r="AC80" s="304"/>
      <c r="AD80" s="304">
        <v>3.6892889865076346</v>
      </c>
      <c r="AE80" s="304">
        <v>3.3696874080718424</v>
      </c>
      <c r="AF80" s="304">
        <v>2.5150221670883606</v>
      </c>
      <c r="AG80" s="304"/>
      <c r="AH80" s="304">
        <v>2.413774197463765</v>
      </c>
      <c r="AI80" s="304">
        <v>2.2972687406622718</v>
      </c>
      <c r="AJ80" s="304">
        <v>1.776365813369281</v>
      </c>
      <c r="AK80" s="304"/>
      <c r="AL80" s="304">
        <v>0.44865119076791438</v>
      </c>
      <c r="AM80" s="304">
        <v>0.36620268744829881</v>
      </c>
      <c r="AN80" s="304">
        <v>0.22967889714558354</v>
      </c>
    </row>
    <row r="81" spans="1:40" x14ac:dyDescent="0.2">
      <c r="A81" s="13" t="str">
        <f t="shared" si="76"/>
        <v>Sales and customer service occupations</v>
      </c>
      <c r="B81" s="305">
        <f t="shared" si="79"/>
        <v>11.012571462422841</v>
      </c>
      <c r="C81" s="305">
        <f t="shared" si="77"/>
        <v>11.756493839358146</v>
      </c>
      <c r="D81" s="305">
        <f t="shared" si="78"/>
        <v>12.361623315241188</v>
      </c>
      <c r="E81" s="304"/>
      <c r="F81" s="304">
        <v>5.8879045096391969E-2</v>
      </c>
      <c r="G81" s="304">
        <v>8.1450327319665283E-2</v>
      </c>
      <c r="H81" s="304">
        <v>0.11325159246133097</v>
      </c>
      <c r="I81" s="304"/>
      <c r="J81" s="304">
        <v>0.55071763380780059</v>
      </c>
      <c r="K81" s="304">
        <v>0.76335668388549249</v>
      </c>
      <c r="L81" s="304">
        <v>1.0869528285908634</v>
      </c>
      <c r="M81" s="304"/>
      <c r="N81" s="304">
        <v>2.2102255037536485</v>
      </c>
      <c r="O81" s="304">
        <v>2.3697185648711372</v>
      </c>
      <c r="P81" s="304">
        <v>2.9751146470460821</v>
      </c>
      <c r="Q81" s="304"/>
      <c r="R81" s="304">
        <v>0.63508752014468095</v>
      </c>
      <c r="S81" s="304">
        <v>0.70949841041298289</v>
      </c>
      <c r="T81" s="304">
        <v>0.94872614272628497</v>
      </c>
      <c r="U81" s="304"/>
      <c r="V81" s="304">
        <v>0.64699053730580036</v>
      </c>
      <c r="W81" s="304">
        <v>0.6963383207143603</v>
      </c>
      <c r="X81" s="304">
        <v>0.83901101664515487</v>
      </c>
      <c r="Y81" s="304"/>
      <c r="Z81" s="304">
        <v>2.1153271938965963</v>
      </c>
      <c r="AA81" s="304">
        <v>2.2142865992081213</v>
      </c>
      <c r="AB81" s="304">
        <v>1.9923740642250025</v>
      </c>
      <c r="AC81" s="304"/>
      <c r="AD81" s="304">
        <v>3.0272415602912712</v>
      </c>
      <c r="AE81" s="304">
        <v>3.2908166270792032</v>
      </c>
      <c r="AF81" s="304">
        <v>3.0521476805245364</v>
      </c>
      <c r="AG81" s="304"/>
      <c r="AH81" s="304">
        <v>1.3724119430818082</v>
      </c>
      <c r="AI81" s="304">
        <v>1.2376284626822276</v>
      </c>
      <c r="AJ81" s="304">
        <v>0.996068702273054</v>
      </c>
      <c r="AK81" s="304"/>
      <c r="AL81" s="304">
        <v>0.39569052504484403</v>
      </c>
      <c r="AM81" s="304">
        <v>0.39339984318495452</v>
      </c>
      <c r="AN81" s="304">
        <v>0.35797664074888019</v>
      </c>
    </row>
    <row r="82" spans="1:40" x14ac:dyDescent="0.2">
      <c r="A82" s="13" t="str">
        <f t="shared" si="76"/>
        <v>Process, plant and machine operatives</v>
      </c>
      <c r="B82" s="305">
        <f t="shared" si="79"/>
        <v>4.1993147383379679</v>
      </c>
      <c r="C82" s="305">
        <f t="shared" si="77"/>
        <v>4.529653109925893</v>
      </c>
      <c r="D82" s="305">
        <f t="shared" si="78"/>
        <v>4.4927521914009789</v>
      </c>
      <c r="E82" s="304"/>
      <c r="F82" s="304">
        <v>9.3748672887174252E-3</v>
      </c>
      <c r="G82" s="304">
        <v>1.3092259869498682E-2</v>
      </c>
      <c r="H82" s="304">
        <v>1.5743159496779159E-2</v>
      </c>
      <c r="I82" s="304"/>
      <c r="J82" s="304">
        <v>0.1553594326531135</v>
      </c>
      <c r="K82" s="304">
        <v>0.20362448244751943</v>
      </c>
      <c r="L82" s="304">
        <v>0.2801327773282809</v>
      </c>
      <c r="M82" s="304"/>
      <c r="N82" s="304">
        <v>0.34083978967385586</v>
      </c>
      <c r="O82" s="304">
        <v>0.39588352016917427</v>
      </c>
      <c r="P82" s="304">
        <v>0.51649747580534677</v>
      </c>
      <c r="Q82" s="304"/>
      <c r="R82" s="304">
        <v>0.12049190062460599</v>
      </c>
      <c r="S82" s="304">
        <v>0.15240114253799919</v>
      </c>
      <c r="T82" s="304">
        <v>0.19336734556985649</v>
      </c>
      <c r="U82" s="304"/>
      <c r="V82" s="304">
        <v>0.12246489910856739</v>
      </c>
      <c r="W82" s="304">
        <v>0.14003619661859912</v>
      </c>
      <c r="X82" s="304">
        <v>0.16717468684280276</v>
      </c>
      <c r="Y82" s="304"/>
      <c r="Z82" s="304">
        <v>0.95065061361144798</v>
      </c>
      <c r="AA82" s="304">
        <v>1.14361395583645</v>
      </c>
      <c r="AB82" s="304">
        <v>1.3636068269234094</v>
      </c>
      <c r="AC82" s="304"/>
      <c r="AD82" s="304">
        <v>0.99798878205693564</v>
      </c>
      <c r="AE82" s="304">
        <v>1.0149554742370814</v>
      </c>
      <c r="AF82" s="304">
        <v>1.0017349855036577</v>
      </c>
      <c r="AG82" s="304"/>
      <c r="AH82" s="304">
        <v>0.92871019070260397</v>
      </c>
      <c r="AI82" s="304">
        <v>0.92394250768806574</v>
      </c>
      <c r="AJ82" s="304">
        <v>0.68929009393337626</v>
      </c>
      <c r="AK82" s="304"/>
      <c r="AL82" s="304">
        <v>0.57343426261811969</v>
      </c>
      <c r="AM82" s="304">
        <v>0.54210357052150482</v>
      </c>
      <c r="AN82" s="304">
        <v>0.2652048399974693</v>
      </c>
    </row>
    <row r="83" spans="1:40" x14ac:dyDescent="0.2">
      <c r="A83" s="39" t="str">
        <f t="shared" si="76"/>
        <v>Elementary occupations</v>
      </c>
      <c r="B83" s="307">
        <f t="shared" si="79"/>
        <v>24.317487087720764</v>
      </c>
      <c r="C83" s="307">
        <f t="shared" si="77"/>
        <v>24.689945430827283</v>
      </c>
      <c r="D83" s="307">
        <f t="shared" si="78"/>
        <v>23.884390228256084</v>
      </c>
      <c r="E83" s="307"/>
      <c r="F83" s="307">
        <v>2.1382826838662907E-2</v>
      </c>
      <c r="G83" s="307">
        <v>2.9230704283340764E-2</v>
      </c>
      <c r="H83" s="307">
        <v>3.9485917667692223E-2</v>
      </c>
      <c r="I83" s="307"/>
      <c r="J83" s="307">
        <v>0.47010461453260793</v>
      </c>
      <c r="K83" s="307">
        <v>0.64354519795168075</v>
      </c>
      <c r="L83" s="307">
        <v>0.72119821951069174</v>
      </c>
      <c r="M83" s="307"/>
      <c r="N83" s="307">
        <v>1.3356699762583564</v>
      </c>
      <c r="O83" s="307">
        <v>1.4732201625367971</v>
      </c>
      <c r="P83" s="307">
        <v>1.6745751214856563</v>
      </c>
      <c r="Q83" s="307"/>
      <c r="R83" s="307">
        <v>0.97376518468653583</v>
      </c>
      <c r="S83" s="307">
        <v>1.0697722042181046</v>
      </c>
      <c r="T83" s="307">
        <v>1.2815157902241052</v>
      </c>
      <c r="U83" s="307"/>
      <c r="V83" s="307">
        <v>0.45845077694742498</v>
      </c>
      <c r="W83" s="307">
        <v>0.42952918322618472</v>
      </c>
      <c r="X83" s="307">
        <v>0.54285028331486374</v>
      </c>
      <c r="Y83" s="307"/>
      <c r="Z83" s="307">
        <v>2.70096088354923</v>
      </c>
      <c r="AA83" s="307">
        <v>2.6593887352124477</v>
      </c>
      <c r="AB83" s="307">
        <v>2.6900790858767327</v>
      </c>
      <c r="AC83" s="307"/>
      <c r="AD83" s="307">
        <v>6.7244643101835262</v>
      </c>
      <c r="AE83" s="307">
        <v>6.8911026212838582</v>
      </c>
      <c r="AF83" s="307">
        <v>6.7406665206353198</v>
      </c>
      <c r="AG83" s="307"/>
      <c r="AH83" s="307">
        <v>9.0265457034879137</v>
      </c>
      <c r="AI83" s="307">
        <v>9.8654598370111231</v>
      </c>
      <c r="AJ83" s="307">
        <v>9.5355084690506491</v>
      </c>
      <c r="AK83" s="307"/>
      <c r="AL83" s="307">
        <v>2.6061428112365039</v>
      </c>
      <c r="AM83" s="307">
        <v>1.6286967851037457</v>
      </c>
      <c r="AN83" s="307">
        <v>0.65851082049037402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Norfolk and Suffolk 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205.56600000000017</v>
      </c>
      <c r="C92" s="305">
        <f>SUM(C93:C101)</f>
        <v>214.97200000000012</v>
      </c>
      <c r="D92" s="305">
        <f>SUM(D93:D101)</f>
        <v>228.34800000000016</v>
      </c>
      <c r="E92" s="304"/>
      <c r="F92" s="305">
        <f>SUM(F93:F101)</f>
        <v>5.4123329880915554</v>
      </c>
      <c r="G92" s="305">
        <f>SUM(G93:G101)</f>
        <v>6.8436481358480972</v>
      </c>
      <c r="H92" s="305">
        <f>SUM(H93:H101)</f>
        <v>8.8032091888665107</v>
      </c>
      <c r="I92" s="304"/>
      <c r="J92" s="305">
        <f>SUM(J93:J101)</f>
        <v>31.927691344966789</v>
      </c>
      <c r="K92" s="305">
        <f>SUM(K93:K101)</f>
        <v>40.15240553632524</v>
      </c>
      <c r="L92" s="305">
        <f>SUM(L93:L101)</f>
        <v>50.618589986042778</v>
      </c>
      <c r="M92" s="304"/>
      <c r="N92" s="305">
        <f>SUM(N93:N101)</f>
        <v>51.616780195626255</v>
      </c>
      <c r="O92" s="305">
        <f>SUM(O93:O101)</f>
        <v>53.899600884186945</v>
      </c>
      <c r="P92" s="305">
        <f>SUM(P93:P101)</f>
        <v>64.16957566850607</v>
      </c>
      <c r="Q92" s="304"/>
      <c r="R92" s="305">
        <f>SUM(R93:R101)</f>
        <v>19.99279452493931</v>
      </c>
      <c r="S92" s="305">
        <f>SUM(S93:S101)</f>
        <v>17.202646852892904</v>
      </c>
      <c r="T92" s="305">
        <f>SUM(T93:T101)</f>
        <v>16.640065657441266</v>
      </c>
      <c r="U92" s="304"/>
      <c r="V92" s="305">
        <f>SUM(V93:V101)</f>
        <v>9.9268535206859436</v>
      </c>
      <c r="W92" s="305">
        <f>SUM(W93:W101)</f>
        <v>9.8028161020812377</v>
      </c>
      <c r="X92" s="305">
        <f>SUM(X93:X101)</f>
        <v>11.104462789117669</v>
      </c>
      <c r="Y92" s="304"/>
      <c r="Z92" s="305">
        <f>SUM(Z93:Z101)</f>
        <v>39.435622585702269</v>
      </c>
      <c r="AA92" s="305">
        <f>SUM(AA93:AA101)</f>
        <v>43.910866873405396</v>
      </c>
      <c r="AB92" s="305">
        <f>SUM(AB93:AB101)</f>
        <v>46.675240342075107</v>
      </c>
      <c r="AC92" s="304"/>
      <c r="AD92" s="305">
        <f>SUM(AD93:AD101)</f>
        <v>32.915074826759913</v>
      </c>
      <c r="AE92" s="305">
        <f>SUM(AE93:AE101)</f>
        <v>32.215568555579743</v>
      </c>
      <c r="AF92" s="305">
        <f>SUM(AF93:AF101)</f>
        <v>24.463375317025083</v>
      </c>
      <c r="AG92" s="304"/>
      <c r="AH92" s="305">
        <f>SUM(AH93:AH101)</f>
        <v>12.415444550824589</v>
      </c>
      <c r="AI92" s="305">
        <f>SUM(AI93:AI101)</f>
        <v>9.4356339932768769</v>
      </c>
      <c r="AJ92" s="305">
        <f>SUM(AJ93:AJ101)</f>
        <v>4.5503488997153525</v>
      </c>
      <c r="AK92" s="304"/>
      <c r="AL92" s="305">
        <f>SUM(AL93:AL101)</f>
        <v>1.9234054624035379</v>
      </c>
      <c r="AM92" s="305">
        <f>SUM(AM93:AM101)</f>
        <v>1.5088130664036692</v>
      </c>
      <c r="AN92" s="305">
        <f>SUM(AN93:AN101)</f>
        <v>1.3231321512102709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10.135463183136995</v>
      </c>
      <c r="C93" s="305">
        <f t="shared" ref="C93:D93" si="81">SUM(G93,K93,O93,S93,W93,AA93,AE93,AI93,AM93)</f>
        <v>10.040837063085791</v>
      </c>
      <c r="D93" s="305">
        <f t="shared" si="81"/>
        <v>11.388470040563464</v>
      </c>
      <c r="E93" s="304"/>
      <c r="F93" s="304">
        <v>0.18200797879384392</v>
      </c>
      <c r="G93" s="304">
        <v>0.23169859303773521</v>
      </c>
      <c r="H93" s="304">
        <v>0.31706303282743936</v>
      </c>
      <c r="I93" s="304"/>
      <c r="J93" s="304">
        <v>1.7272227441399255</v>
      </c>
      <c r="K93" s="304">
        <v>2.0216315057571479</v>
      </c>
      <c r="L93" s="304">
        <v>2.4777145414621442</v>
      </c>
      <c r="M93" s="304"/>
      <c r="N93" s="304">
        <v>3.223485909371496</v>
      </c>
      <c r="O93" s="304">
        <v>3.1738822225430727</v>
      </c>
      <c r="P93" s="304">
        <v>3.8462598602416289</v>
      </c>
      <c r="Q93" s="304"/>
      <c r="R93" s="304">
        <v>1.8494521927635246</v>
      </c>
      <c r="S93" s="304">
        <v>1.7088956687068972</v>
      </c>
      <c r="T93" s="304">
        <v>1.96439369319654</v>
      </c>
      <c r="U93" s="304"/>
      <c r="V93" s="304">
        <v>0.43019594836115488</v>
      </c>
      <c r="W93" s="304">
        <v>0.36574248874970766</v>
      </c>
      <c r="X93" s="304">
        <v>0.37299464837272511</v>
      </c>
      <c r="Y93" s="304"/>
      <c r="Z93" s="304">
        <v>1.4883135661794733</v>
      </c>
      <c r="AA93" s="304">
        <v>1.4569127135104187</v>
      </c>
      <c r="AB93" s="304">
        <v>1.4872447459889464</v>
      </c>
      <c r="AC93" s="304"/>
      <c r="AD93" s="304">
        <v>0.78168698816743964</v>
      </c>
      <c r="AE93" s="304">
        <v>0.67119433284969821</v>
      </c>
      <c r="AF93" s="304">
        <v>0.57351264958513248</v>
      </c>
      <c r="AG93" s="304"/>
      <c r="AH93" s="304">
        <v>0.30389600060672101</v>
      </c>
      <c r="AI93" s="304">
        <v>0.24668768028231483</v>
      </c>
      <c r="AJ93" s="304">
        <v>0.17282846422728415</v>
      </c>
      <c r="AK93" s="304"/>
      <c r="AL93" s="304">
        <v>0.14920185475341419</v>
      </c>
      <c r="AM93" s="304">
        <v>0.16419185764879846</v>
      </c>
      <c r="AN93" s="304">
        <v>0.17645840466162099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71.831876662504143</v>
      </c>
      <c r="C94" s="305">
        <f t="shared" ref="C94:C101" si="83">SUM(G94,K94,O94,S94,W94,AA94,AE94,AI94,AM94)</f>
        <v>73.796028140713659</v>
      </c>
      <c r="D94" s="305">
        <f t="shared" ref="D94:D101" si="84">SUM(H94,L94,P94,T94,X94,AB94,AF94,AJ94,AN94)</f>
        <v>82.161614944592685</v>
      </c>
      <c r="E94" s="305"/>
      <c r="F94" s="304">
        <v>4.7676691266721329</v>
      </c>
      <c r="G94" s="304">
        <v>5.9173997127597868</v>
      </c>
      <c r="H94" s="304">
        <v>7.4579635296174978</v>
      </c>
      <c r="I94" s="304"/>
      <c r="J94" s="304">
        <v>23.423888192047755</v>
      </c>
      <c r="K94" s="304">
        <v>28.114044338694573</v>
      </c>
      <c r="L94" s="304">
        <v>34.367526577435385</v>
      </c>
      <c r="M94" s="304"/>
      <c r="N94" s="304">
        <v>26.760520461277931</v>
      </c>
      <c r="O94" s="304">
        <v>25.1057037318126</v>
      </c>
      <c r="P94" s="304">
        <v>27.488041844738024</v>
      </c>
      <c r="Q94" s="304"/>
      <c r="R94" s="304">
        <v>5.0645935921447025</v>
      </c>
      <c r="S94" s="304">
        <v>2.6487507425897707</v>
      </c>
      <c r="T94" s="304">
        <v>1.4666678401450264</v>
      </c>
      <c r="U94" s="304"/>
      <c r="V94" s="304">
        <v>1.717990317546374</v>
      </c>
      <c r="W94" s="304">
        <v>1.7120924144544534</v>
      </c>
      <c r="X94" s="304">
        <v>1.9541094940907751</v>
      </c>
      <c r="Y94" s="304"/>
      <c r="Z94" s="304">
        <v>4.5279402868887102</v>
      </c>
      <c r="AA94" s="304">
        <v>4.8438236080646115</v>
      </c>
      <c r="AB94" s="304">
        <v>5.1338862105919194</v>
      </c>
      <c r="AC94" s="304"/>
      <c r="AD94" s="304">
        <v>3.2747054113164107</v>
      </c>
      <c r="AE94" s="304">
        <v>3.2146053655642</v>
      </c>
      <c r="AF94" s="304">
        <v>2.6566397157204844</v>
      </c>
      <c r="AG94" s="304"/>
      <c r="AH94" s="304">
        <v>2.06287881535685</v>
      </c>
      <c r="AI94" s="304">
        <v>1.976589036779818</v>
      </c>
      <c r="AJ94" s="304">
        <v>1.360360378486521</v>
      </c>
      <c r="AK94" s="304"/>
      <c r="AL94" s="304">
        <v>0.23169045925327247</v>
      </c>
      <c r="AM94" s="304">
        <v>0.26301918999385365</v>
      </c>
      <c r="AN94" s="304">
        <v>0.2764193537670484</v>
      </c>
    </row>
    <row r="95" spans="1:40" x14ac:dyDescent="0.2">
      <c r="A95" s="13" t="str">
        <f t="shared" si="80"/>
        <v>Associate professional occupations</v>
      </c>
      <c r="B95" s="305">
        <f t="shared" si="82"/>
        <v>29.875020531690428</v>
      </c>
      <c r="C95" s="305">
        <f t="shared" si="83"/>
        <v>36.149362567603326</v>
      </c>
      <c r="D95" s="305">
        <f t="shared" si="84"/>
        <v>41.416540584524434</v>
      </c>
      <c r="E95" s="305"/>
      <c r="F95" s="304">
        <v>0.24126641865130211</v>
      </c>
      <c r="G95" s="304">
        <v>0.36997965591893039</v>
      </c>
      <c r="H95" s="304">
        <v>0.57607516587488139</v>
      </c>
      <c r="I95" s="304"/>
      <c r="J95" s="304">
        <v>3.2091636541654505</v>
      </c>
      <c r="K95" s="304">
        <v>4.8380432750300058</v>
      </c>
      <c r="L95" s="304">
        <v>6.8638904363663888</v>
      </c>
      <c r="M95" s="304"/>
      <c r="N95" s="304">
        <v>8.8843926242272815</v>
      </c>
      <c r="O95" s="304">
        <v>11.342325719207595</v>
      </c>
      <c r="P95" s="304">
        <v>15.18993508311007</v>
      </c>
      <c r="Q95" s="304"/>
      <c r="R95" s="304">
        <v>3.6535084956776145</v>
      </c>
      <c r="S95" s="304">
        <v>3.6143581673417353</v>
      </c>
      <c r="T95" s="304">
        <v>3.0469333182903089</v>
      </c>
      <c r="U95" s="304"/>
      <c r="V95" s="304">
        <v>1.6629074666840487</v>
      </c>
      <c r="W95" s="304">
        <v>1.6983468558569066</v>
      </c>
      <c r="X95" s="304">
        <v>2.0512808125542041</v>
      </c>
      <c r="Y95" s="304"/>
      <c r="Z95" s="304">
        <v>5.4877470505744093</v>
      </c>
      <c r="AA95" s="304">
        <v>7.049528762090274</v>
      </c>
      <c r="AB95" s="304">
        <v>7.7873518213284481</v>
      </c>
      <c r="AC95" s="304"/>
      <c r="AD95" s="304">
        <v>4.4298530565507628</v>
      </c>
      <c r="AE95" s="304">
        <v>5.0412452430626544</v>
      </c>
      <c r="AF95" s="304">
        <v>4.2768924802673824</v>
      </c>
      <c r="AG95" s="304"/>
      <c r="AH95" s="304">
        <v>2.0723976160290678</v>
      </c>
      <c r="AI95" s="304">
        <v>2.0039938357591396</v>
      </c>
      <c r="AJ95" s="304">
        <v>1.3710204584578209</v>
      </c>
      <c r="AK95" s="304"/>
      <c r="AL95" s="304">
        <v>0.23378414913049012</v>
      </c>
      <c r="AM95" s="304">
        <v>0.19154105333608093</v>
      </c>
      <c r="AN95" s="304">
        <v>0.25316100827492116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26.423587937573771</v>
      </c>
      <c r="C96" s="305">
        <f t="shared" si="83"/>
        <v>26.757448532440446</v>
      </c>
      <c r="D96" s="305">
        <f t="shared" si="84"/>
        <v>21.836676603813729</v>
      </c>
      <c r="E96" s="305"/>
      <c r="F96" s="304">
        <v>0.13676779939229941</v>
      </c>
      <c r="G96" s="304">
        <v>0.1994174998505589</v>
      </c>
      <c r="H96" s="304">
        <v>0.27932728122594247</v>
      </c>
      <c r="I96" s="304"/>
      <c r="J96" s="304">
        <v>1.5351586196423801</v>
      </c>
      <c r="K96" s="304">
        <v>2.2158754492226982</v>
      </c>
      <c r="L96" s="304">
        <v>2.6386654551583484</v>
      </c>
      <c r="M96" s="304"/>
      <c r="N96" s="304">
        <v>5.053229466309193</v>
      </c>
      <c r="O96" s="304">
        <v>5.7687111276745773</v>
      </c>
      <c r="P96" s="304">
        <v>6.6735368807715734</v>
      </c>
      <c r="Q96" s="304"/>
      <c r="R96" s="304">
        <v>3.0661831178129924</v>
      </c>
      <c r="S96" s="304">
        <v>3.3896387124011262</v>
      </c>
      <c r="T96" s="304">
        <v>3.8236211509152258</v>
      </c>
      <c r="U96" s="304"/>
      <c r="V96" s="304">
        <v>1.8750558937141804</v>
      </c>
      <c r="W96" s="304">
        <v>1.8554834834265372</v>
      </c>
      <c r="X96" s="304">
        <v>1.769931425637473</v>
      </c>
      <c r="Y96" s="304"/>
      <c r="Z96" s="304">
        <v>5.6682216378350585</v>
      </c>
      <c r="AA96" s="304">
        <v>6.5435785782965068</v>
      </c>
      <c r="AB96" s="304">
        <v>5.2996586188221517</v>
      </c>
      <c r="AC96" s="304"/>
      <c r="AD96" s="304">
        <v>5.4868944266250192</v>
      </c>
      <c r="AE96" s="304">
        <v>4.6161766948097238</v>
      </c>
      <c r="AF96" s="304">
        <v>1.1720200856763172</v>
      </c>
      <c r="AG96" s="304"/>
      <c r="AH96" s="304">
        <v>3.2918348691225221</v>
      </c>
      <c r="AI96" s="304">
        <v>1.975006774208669</v>
      </c>
      <c r="AJ96" s="304">
        <v>0.13551006134183802</v>
      </c>
      <c r="AK96" s="304"/>
      <c r="AL96" s="304">
        <v>0.31024210712012829</v>
      </c>
      <c r="AM96" s="304">
        <v>0.19356021255004741</v>
      </c>
      <c r="AN96" s="304">
        <v>4.4405644264860863E-2</v>
      </c>
    </row>
    <row r="97" spans="1:40" x14ac:dyDescent="0.2">
      <c r="A97" s="13" t="str">
        <f t="shared" si="80"/>
        <v>Skilled trades occupations</v>
      </c>
      <c r="B97" s="305">
        <f t="shared" si="82"/>
        <v>2.2486726905664516</v>
      </c>
      <c r="C97" s="305">
        <f t="shared" si="83"/>
        <v>2.2226186680390363</v>
      </c>
      <c r="D97" s="305">
        <f t="shared" si="84"/>
        <v>1.9836526246457402</v>
      </c>
      <c r="E97" s="304"/>
      <c r="F97" s="304">
        <v>2.1448647373551979E-2</v>
      </c>
      <c r="G97" s="304">
        <v>3.2243079730252845E-2</v>
      </c>
      <c r="H97" s="304">
        <v>4.7635358379708635E-2</v>
      </c>
      <c r="I97" s="304"/>
      <c r="J97" s="304">
        <v>4.9701000877548043E-2</v>
      </c>
      <c r="K97" s="304">
        <v>7.4396473310934408E-2</v>
      </c>
      <c r="L97" s="304">
        <v>0.10627897383771921</v>
      </c>
      <c r="M97" s="304"/>
      <c r="N97" s="304">
        <v>0.26058822020447781</v>
      </c>
      <c r="O97" s="304">
        <v>0.31385141868127009</v>
      </c>
      <c r="P97" s="304">
        <v>0.391848955366362</v>
      </c>
      <c r="Q97" s="304"/>
      <c r="R97" s="304">
        <v>0.11957661888153627</v>
      </c>
      <c r="S97" s="304">
        <v>0.12113922108966294</v>
      </c>
      <c r="T97" s="304">
        <v>0.134633967573143</v>
      </c>
      <c r="U97" s="304"/>
      <c r="V97" s="304">
        <v>0.11402343203305554</v>
      </c>
      <c r="W97" s="304">
        <v>0.12114062684212655</v>
      </c>
      <c r="X97" s="304">
        <v>0.15465470316332158</v>
      </c>
      <c r="Y97" s="304"/>
      <c r="Z97" s="304">
        <v>0.50119845794495632</v>
      </c>
      <c r="AA97" s="304">
        <v>0.5101974896662036</v>
      </c>
      <c r="AB97" s="304">
        <v>0.46019867286702926</v>
      </c>
      <c r="AC97" s="304"/>
      <c r="AD97" s="304">
        <v>0.74572491761396187</v>
      </c>
      <c r="AE97" s="304">
        <v>0.66129381195094106</v>
      </c>
      <c r="AF97" s="304">
        <v>0.36217321746454473</v>
      </c>
      <c r="AG97" s="304"/>
      <c r="AH97" s="304">
        <v>0.34535481453027889</v>
      </c>
      <c r="AI97" s="304">
        <v>0.3081678036257543</v>
      </c>
      <c r="AJ97" s="304">
        <v>0.27059769878996054</v>
      </c>
      <c r="AK97" s="304"/>
      <c r="AL97" s="304">
        <v>9.105658110708513E-2</v>
      </c>
      <c r="AM97" s="304">
        <v>8.0188743141890589E-2</v>
      </c>
      <c r="AN97" s="304">
        <v>5.5631077203951114E-2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52.924295930778776</v>
      </c>
      <c r="C98" s="305">
        <f t="shared" si="83"/>
        <v>54.827552592068372</v>
      </c>
      <c r="D98" s="305">
        <f t="shared" si="84"/>
        <v>60.070463045986351</v>
      </c>
      <c r="E98" s="304"/>
      <c r="F98" s="304">
        <v>3.2398403885169721E-2</v>
      </c>
      <c r="G98" s="304">
        <v>4.8892272002870038E-2</v>
      </c>
      <c r="H98" s="304">
        <v>7.0440870345455209E-2</v>
      </c>
      <c r="I98" s="304"/>
      <c r="J98" s="304">
        <v>1.6428630147682557</v>
      </c>
      <c r="K98" s="304">
        <v>2.4226759610413344</v>
      </c>
      <c r="L98" s="304">
        <v>3.5787397272744847</v>
      </c>
      <c r="M98" s="304"/>
      <c r="N98" s="304">
        <v>6.2892704160088311</v>
      </c>
      <c r="O98" s="304">
        <v>6.9552105059596432</v>
      </c>
      <c r="P98" s="304">
        <v>9.0905328128236</v>
      </c>
      <c r="Q98" s="304"/>
      <c r="R98" s="304">
        <v>5.5000442903256896</v>
      </c>
      <c r="S98" s="304">
        <v>4.9717452050231712</v>
      </c>
      <c r="T98" s="304">
        <v>5.3146109716219208</v>
      </c>
      <c r="U98" s="304"/>
      <c r="V98" s="304">
        <v>3.5238167203479844</v>
      </c>
      <c r="W98" s="304">
        <v>3.4042273647376415</v>
      </c>
      <c r="X98" s="304">
        <v>4.0380836997172667</v>
      </c>
      <c r="Y98" s="304"/>
      <c r="Z98" s="304">
        <v>19.351977798207937</v>
      </c>
      <c r="AA98" s="304">
        <v>21.138509568968296</v>
      </c>
      <c r="AB98" s="304">
        <v>24.265370669686991</v>
      </c>
      <c r="AC98" s="304"/>
      <c r="AD98" s="304">
        <v>14.620414074715576</v>
      </c>
      <c r="AE98" s="304">
        <v>14.745379888391854</v>
      </c>
      <c r="AF98" s="304">
        <v>13.022467786911806</v>
      </c>
      <c r="AG98" s="304"/>
      <c r="AH98" s="304">
        <v>1.7192151122424515</v>
      </c>
      <c r="AI98" s="304">
        <v>0.94665620543825169</v>
      </c>
      <c r="AJ98" s="304">
        <v>0.55593990058611642</v>
      </c>
      <c r="AK98" s="304"/>
      <c r="AL98" s="304">
        <v>0.24429610027688606</v>
      </c>
      <c r="AM98" s="304">
        <v>0.19425562050531098</v>
      </c>
      <c r="AN98" s="304">
        <v>0.1342766070187113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2.8062860288589446</v>
      </c>
      <c r="C99" s="305">
        <f t="shared" si="83"/>
        <v>3.1249524858080302</v>
      </c>
      <c r="D99" s="305">
        <f>SUM(H99,L99,P99,T99,X99,AB99,AF99,AJ99,AN99)</f>
        <v>3.2478396938338858</v>
      </c>
      <c r="E99" s="304"/>
      <c r="F99" s="304">
        <v>1.2208351801047321E-2</v>
      </c>
      <c r="G99" s="304">
        <v>1.8212017832426753E-2</v>
      </c>
      <c r="H99" s="304">
        <v>2.3917566217914406E-2</v>
      </c>
      <c r="I99" s="304"/>
      <c r="J99" s="304">
        <v>0.21798052129756096</v>
      </c>
      <c r="K99" s="304">
        <v>0.3050155324152562</v>
      </c>
      <c r="L99" s="304">
        <v>0.3875926619344891</v>
      </c>
      <c r="M99" s="304"/>
      <c r="N99" s="304">
        <v>0.6746349649179928</v>
      </c>
      <c r="O99" s="304">
        <v>0.75482457572793693</v>
      </c>
      <c r="P99" s="304">
        <v>0.88249178858945843</v>
      </c>
      <c r="Q99" s="304"/>
      <c r="R99" s="304">
        <v>0.36881950784587914</v>
      </c>
      <c r="S99" s="304">
        <v>0.32707902483008866</v>
      </c>
      <c r="T99" s="304">
        <v>0.34138236100889852</v>
      </c>
      <c r="U99" s="304"/>
      <c r="V99" s="304">
        <v>0.25255472156683623</v>
      </c>
      <c r="W99" s="304">
        <v>0.28258085531356758</v>
      </c>
      <c r="X99" s="304">
        <v>0.33630058925080225</v>
      </c>
      <c r="Y99" s="304"/>
      <c r="Z99" s="304">
        <v>0.56231056238461297</v>
      </c>
      <c r="AA99" s="304">
        <v>0.66063836679876509</v>
      </c>
      <c r="AB99" s="304">
        <v>0.70208716795141268</v>
      </c>
      <c r="AC99" s="304"/>
      <c r="AD99" s="304">
        <v>0.50044603077593897</v>
      </c>
      <c r="AE99" s="304">
        <v>0.53784063885363609</v>
      </c>
      <c r="AF99" s="304">
        <v>0.37714854763420985</v>
      </c>
      <c r="AG99" s="304"/>
      <c r="AH99" s="304">
        <v>0.16518427839485431</v>
      </c>
      <c r="AI99" s="304">
        <v>0.17067400738130151</v>
      </c>
      <c r="AJ99" s="304">
        <v>0.10925451542772222</v>
      </c>
      <c r="AK99" s="304"/>
      <c r="AL99" s="304">
        <v>5.2147089874221841E-2</v>
      </c>
      <c r="AM99" s="304">
        <v>6.8087466655051887E-2</v>
      </c>
      <c r="AN99" s="304">
        <v>8.7664495818978089E-2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1.3960613072922572</v>
      </c>
      <c r="C100" s="305">
        <f t="shared" si="83"/>
        <v>1.5568877026003514</v>
      </c>
      <c r="D100" s="305">
        <f t="shared" si="84"/>
        <v>1.3642245098437809</v>
      </c>
      <c r="E100" s="304"/>
      <c r="F100" s="304">
        <v>1.2927618726797976E-2</v>
      </c>
      <c r="G100" s="304">
        <v>1.9657511633999192E-2</v>
      </c>
      <c r="H100" s="304">
        <v>2.5088063902012611E-2</v>
      </c>
      <c r="I100" s="304"/>
      <c r="J100" s="304">
        <v>3.3303930612122085E-2</v>
      </c>
      <c r="K100" s="304">
        <v>5.7308807895958644E-2</v>
      </c>
      <c r="L100" s="304">
        <v>6.9702917102367007E-2</v>
      </c>
      <c r="M100" s="304"/>
      <c r="N100" s="304">
        <v>0.11185051608259237</v>
      </c>
      <c r="O100" s="304">
        <v>0.13887844000589672</v>
      </c>
      <c r="P100" s="304">
        <v>0.16561928519793309</v>
      </c>
      <c r="Q100" s="304"/>
      <c r="R100" s="304">
        <v>4.97483774103969E-2</v>
      </c>
      <c r="S100" s="304">
        <v>6.4653758991104218E-2</v>
      </c>
      <c r="T100" s="304">
        <v>7.4174123241573284E-2</v>
      </c>
      <c r="U100" s="304"/>
      <c r="V100" s="304">
        <v>0.12902473814613308</v>
      </c>
      <c r="W100" s="304">
        <v>0.15545744975458409</v>
      </c>
      <c r="X100" s="304">
        <v>0.19719336731184922</v>
      </c>
      <c r="Y100" s="304"/>
      <c r="Z100" s="304">
        <v>0.28622039287788403</v>
      </c>
      <c r="AA100" s="304">
        <v>0.34538379001225578</v>
      </c>
      <c r="AB100" s="304">
        <v>0.35523369959826473</v>
      </c>
      <c r="AC100" s="304"/>
      <c r="AD100" s="304">
        <v>0.3634914676982286</v>
      </c>
      <c r="AE100" s="304">
        <v>0.38781447103445221</v>
      </c>
      <c r="AF100" s="304">
        <v>0.2475295909040886</v>
      </c>
      <c r="AG100" s="304"/>
      <c r="AH100" s="304">
        <v>0.34226499765295954</v>
      </c>
      <c r="AI100" s="304">
        <v>0.32262385660857523</v>
      </c>
      <c r="AJ100" s="304">
        <v>0.16210684537487921</v>
      </c>
      <c r="AK100" s="304"/>
      <c r="AL100" s="304">
        <v>6.7229268085142652E-2</v>
      </c>
      <c r="AM100" s="304">
        <v>6.5109616663525174E-2</v>
      </c>
      <c r="AN100" s="304">
        <v>6.7576617210813081E-2</v>
      </c>
    </row>
    <row r="101" spans="1:40" x14ac:dyDescent="0.2">
      <c r="A101" s="39" t="str">
        <f t="shared" si="80"/>
        <v>Elementary occupations</v>
      </c>
      <c r="B101" s="307">
        <f t="shared" si="82"/>
        <v>7.9247357275984003</v>
      </c>
      <c r="C101" s="307">
        <f t="shared" si="83"/>
        <v>6.4963122476410966</v>
      </c>
      <c r="D101" s="307">
        <f t="shared" si="84"/>
        <v>4.878517952196054</v>
      </c>
      <c r="E101" s="307"/>
      <c r="F101" s="307">
        <v>5.6386427954098839E-3</v>
      </c>
      <c r="G101" s="307">
        <v>6.1477930815377986E-3</v>
      </c>
      <c r="H101" s="307">
        <v>5.6983204756583519E-3</v>
      </c>
      <c r="I101" s="307"/>
      <c r="J101" s="307">
        <v>8.8409667415789428E-2</v>
      </c>
      <c r="K101" s="307">
        <v>0.10341419295732958</v>
      </c>
      <c r="L101" s="307">
        <v>0.12847869547144739</v>
      </c>
      <c r="M101" s="307"/>
      <c r="N101" s="307">
        <v>0.35880761722646409</v>
      </c>
      <c r="O101" s="307">
        <v>0.34621314257435748</v>
      </c>
      <c r="P101" s="307">
        <v>0.4413091576674264</v>
      </c>
      <c r="Q101" s="307"/>
      <c r="R101" s="307">
        <v>0.32086833207697601</v>
      </c>
      <c r="S101" s="307">
        <v>0.35638635191935181</v>
      </c>
      <c r="T101" s="307">
        <v>0.47364823144863266</v>
      </c>
      <c r="U101" s="307"/>
      <c r="V101" s="307">
        <v>0.22128428228617475</v>
      </c>
      <c r="W101" s="307">
        <v>0.2077445629457135</v>
      </c>
      <c r="X101" s="307">
        <v>0.22991404901925125</v>
      </c>
      <c r="Y101" s="307"/>
      <c r="Z101" s="307">
        <v>1.5616928328092277</v>
      </c>
      <c r="AA101" s="307">
        <v>1.3622939959980627</v>
      </c>
      <c r="AB101" s="307">
        <v>1.1842087352399437</v>
      </c>
      <c r="AC101" s="307"/>
      <c r="AD101" s="307">
        <v>2.7118584532965779</v>
      </c>
      <c r="AE101" s="307">
        <v>2.3400181090625809</v>
      </c>
      <c r="AF101" s="307">
        <v>1.7749912428611176</v>
      </c>
      <c r="AG101" s="307"/>
      <c r="AH101" s="307">
        <v>2.1124180468888838</v>
      </c>
      <c r="AI101" s="307">
        <v>1.4852347931930525</v>
      </c>
      <c r="AJ101" s="307">
        <v>0.41273057702321037</v>
      </c>
      <c r="AK101" s="307"/>
      <c r="AL101" s="307">
        <v>0.54375785280289735</v>
      </c>
      <c r="AM101" s="307">
        <v>0.28885930590911013</v>
      </c>
      <c r="AN101" s="307">
        <v>0.22753894298936608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 xml:space="preserve">Basic Table 2  Employment Change by Occupation and Replacement Demand, RQF8 Doctorate, 2015-2035, Norfolk and Suffolk 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 xml:space="preserve">Basic Table 2.1  Employment Change by Occupation and Replacement Demand, RQF7 Other higher degree, 2015-2035, Norfolk and Suffolk 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 xml:space="preserve">Basic Table 2.2  Employment Change by Occupation and Replacement Demand, RQF6 First degree, 2015-2035, Norfolk and Suffolk 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 xml:space="preserve">Basic Table 2.3  Employment Change by Occupation and Replacement Demand, RQF5 Foundation degree;Nursing;Teaching, 2015-2035, Norfolk and Suffolk 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 xml:space="preserve">Basic Table 2.4  Employment Change by Occupation and Replacement Demand, RQF4 HE below degree level, 2015-2035, Norfolk and Suffolk 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 xml:space="preserve">Basic Table 2.5  Employment Change by Occupation and Replacement Demand, RQF3 A level &amp; equivalent, 2015-2035, Norfolk and Suffolk 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 xml:space="preserve">Basic Table 2.6  Employment Change by Occupation and Replacement Demand, RQF2 GCSE(A-C) &amp; equivalent, 2015-2035, Norfolk and Suffolk 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 xml:space="preserve">Basic Table 2.7  Employment Change by Occupation and Replacement Demand, RQF1 GCSE(below grade C) &amp; equivalent, 2015-2035, Norfolk and Suffolk 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 xml:space="preserve">Basic Table 2.8  Employment Change by Occupation and Replacement Demand, No Qualification, 2015-2035, Norfolk and Suffolk 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0.61608485031709637</v>
      </c>
      <c r="C8" s="69">
        <v>0.78675986288378308</v>
      </c>
      <c r="D8" s="69">
        <v>0.79556825196064074</v>
      </c>
      <c r="E8" s="69">
        <v>0.91190879178992945</v>
      </c>
      <c r="F8" s="69">
        <v>1.2004890951158955</v>
      </c>
      <c r="G8" s="10"/>
      <c r="H8" s="69">
        <f>F8-D8</f>
        <v>0.40492084315525478</v>
      </c>
      <c r="I8" s="69">
        <f>'RD T1'!E36</f>
        <v>0.54261442061582099</v>
      </c>
      <c r="J8" s="69">
        <f>SUM(H8:I8)</f>
        <v>0.94753526377107578</v>
      </c>
      <c r="L8" t="str">
        <f>A8</f>
        <v>11 Corporate managers and directors</v>
      </c>
      <c r="M8" s="69">
        <v>5.1636146491898245</v>
      </c>
      <c r="N8" s="69">
        <v>6.9065648101698089</v>
      </c>
      <c r="O8" s="69">
        <v>6.6840312194821605</v>
      </c>
      <c r="P8" s="69">
        <v>7.5655599684744734</v>
      </c>
      <c r="Q8" s="69">
        <v>9.8032065999427793</v>
      </c>
      <c r="R8" s="10"/>
      <c r="S8" s="69">
        <f>Q8-O8</f>
        <v>3.1191753804606188</v>
      </c>
      <c r="T8" s="69">
        <f>'RD T1'!E65</f>
        <v>4.4883641993052201</v>
      </c>
      <c r="U8" s="69">
        <f>SUM(S8:T8)</f>
        <v>7.6075395797658389</v>
      </c>
      <c r="W8" t="str">
        <f>A8</f>
        <v>11 Corporate managers and directors</v>
      </c>
      <c r="X8" s="69">
        <v>13.683410524850217</v>
      </c>
      <c r="Y8" s="69">
        <v>16.01067084264675</v>
      </c>
      <c r="Z8" s="69">
        <v>17.195491930373855</v>
      </c>
      <c r="AA8" s="69">
        <v>15.953037177451996</v>
      </c>
      <c r="AB8" s="69">
        <v>18.999547950948578</v>
      </c>
      <c r="AC8" s="69"/>
      <c r="AD8" s="69">
        <f>AB8-Z8</f>
        <v>1.8040560205747234</v>
      </c>
      <c r="AE8" s="69">
        <f>'RD T1'!E94</f>
        <v>9.8949021167495488</v>
      </c>
      <c r="AF8" s="69">
        <f>SUM(AD8:AE8)</f>
        <v>11.698958137324272</v>
      </c>
      <c r="AH8" t="str">
        <f>L8</f>
        <v>11 Corporate managers and directors</v>
      </c>
      <c r="AI8" s="69">
        <v>2.9002553426953201</v>
      </c>
      <c r="AJ8" s="69">
        <v>3.1877294665219615</v>
      </c>
      <c r="AK8" s="69">
        <v>3.5752393430072247</v>
      </c>
      <c r="AL8" s="69">
        <v>3.1732034825563251</v>
      </c>
      <c r="AM8" s="69">
        <v>3.6453611562005812</v>
      </c>
      <c r="AN8" s="69"/>
      <c r="AO8" s="69">
        <f>AM8-AK8</f>
        <v>7.012181319335653E-2</v>
      </c>
      <c r="AP8" s="69">
        <f>'RD T1'!E123</f>
        <v>1.7988991676194017</v>
      </c>
      <c r="AQ8" s="69">
        <f>SUM(AO8:AP8)</f>
        <v>1.8690209808127582</v>
      </c>
      <c r="AS8" t="str">
        <f>W8</f>
        <v>11 Corporate managers and directors</v>
      </c>
      <c r="AT8" s="69">
        <v>4.0724397373868131</v>
      </c>
      <c r="AU8" s="69">
        <v>4.4038700511174147</v>
      </c>
      <c r="AV8" s="69">
        <v>4.9487945274248899</v>
      </c>
      <c r="AW8" s="69">
        <v>4.332367677961007</v>
      </c>
      <c r="AX8" s="69">
        <v>5.0058969956364248</v>
      </c>
      <c r="AY8" s="69"/>
      <c r="AZ8" s="69">
        <f>AX8-AV8</f>
        <v>5.7102468211534863E-2</v>
      </c>
      <c r="BA8" s="69">
        <f>'RD T1'!E152</f>
        <v>2.4706537082589826</v>
      </c>
      <c r="BB8" s="69">
        <f>SUM(AZ8:BA8)</f>
        <v>2.5277561764705174</v>
      </c>
      <c r="BD8" t="str">
        <f>AH8</f>
        <v>11 Corporate managers and directors</v>
      </c>
      <c r="BE8" s="69">
        <v>10.328021445931968</v>
      </c>
      <c r="BF8" s="69">
        <v>11.602700496377082</v>
      </c>
      <c r="BG8" s="69">
        <v>11.181872256483219</v>
      </c>
      <c r="BH8" s="69">
        <v>10.462290334509982</v>
      </c>
      <c r="BI8" s="69">
        <v>11.572217603972693</v>
      </c>
      <c r="BJ8" s="69"/>
      <c r="BK8" s="69">
        <f>BI8-BG8</f>
        <v>0.39034534748947358</v>
      </c>
      <c r="BL8" s="69">
        <f>'RD T1'!E181</f>
        <v>4.9043884291113562</v>
      </c>
      <c r="BM8" s="69">
        <f>SUM(BK8:BL8)</f>
        <v>5.2947337766008298</v>
      </c>
      <c r="BO8" t="str">
        <f>AS8</f>
        <v>11 Corporate managers and directors</v>
      </c>
      <c r="BP8" s="69">
        <v>9.1349938172058316</v>
      </c>
      <c r="BQ8" s="69">
        <v>9.2796710810323209</v>
      </c>
      <c r="BR8" s="69">
        <v>9.6819988724047708</v>
      </c>
      <c r="BS8" s="69">
        <v>7.6983900992528609</v>
      </c>
      <c r="BT8" s="69">
        <v>6.4654254964421787</v>
      </c>
      <c r="BU8" s="69"/>
      <c r="BV8" s="69">
        <f>BT8-BR8</f>
        <v>-3.2165733759625921</v>
      </c>
      <c r="BW8" s="69">
        <f>'RD T1'!E210</f>
        <v>3.49912682729286</v>
      </c>
      <c r="BX8" s="69">
        <f>SUM(BV8:BW8)</f>
        <v>0.28255345133026788</v>
      </c>
      <c r="BZ8" t="str">
        <f>BD8</f>
        <v>11 Corporate managers and directors</v>
      </c>
      <c r="CA8" s="69">
        <v>6.6556931554532133</v>
      </c>
      <c r="CB8" s="69">
        <v>6.9048848341502085</v>
      </c>
      <c r="CC8" s="69">
        <v>6.6221272810068283</v>
      </c>
      <c r="CD8" s="69">
        <v>5.5578424967536328</v>
      </c>
      <c r="CE8" s="69">
        <v>4.4137313340786477</v>
      </c>
      <c r="CF8" s="69"/>
      <c r="CG8" s="69">
        <f>CE8-CC8</f>
        <v>-2.2083959469281806</v>
      </c>
      <c r="CH8" s="69">
        <f>'RD T1'!E239</f>
        <v>2.3579228013747038</v>
      </c>
      <c r="CI8" s="69">
        <f>SUM(CG8:CH8)</f>
        <v>0.14952685444652314</v>
      </c>
      <c r="CK8" t="str">
        <f>BO8</f>
        <v>11 Corporate managers and directors</v>
      </c>
      <c r="CL8" s="69">
        <v>1.1960976360288482</v>
      </c>
      <c r="CM8" s="69">
        <v>1.3977516619199553</v>
      </c>
      <c r="CN8" s="69">
        <v>1.0892100635567812</v>
      </c>
      <c r="CO8" s="69">
        <v>0.94188489401508635</v>
      </c>
      <c r="CP8" s="69">
        <v>0.84311933966992203</v>
      </c>
      <c r="CQ8" s="69"/>
      <c r="CR8" s="69">
        <f>CP8-CN8</f>
        <v>-0.24609072388685915</v>
      </c>
      <c r="CS8" s="69">
        <f>'RD T1'!E268</f>
        <v>0.27810162933831595</v>
      </c>
      <c r="CT8" s="69">
        <f>SUM(CR8:CS8)</f>
        <v>3.2010905451456795E-2</v>
      </c>
    </row>
    <row r="9" spans="1:98" x14ac:dyDescent="0.2">
      <c r="A9" s="10" t="str">
        <f>name!D5</f>
        <v>12 Other managers and proprietors</v>
      </c>
      <c r="B9" s="69">
        <v>0.25604393168307532</v>
      </c>
      <c r="C9" s="69">
        <v>0.29556311650444295</v>
      </c>
      <c r="D9" s="69">
        <v>0.28808306409427409</v>
      </c>
      <c r="E9" s="69">
        <v>0.38680462758738454</v>
      </c>
      <c r="F9" s="69">
        <v>0.53789202455282081</v>
      </c>
      <c r="H9" s="69">
        <f t="shared" ref="H9:H32" si="26">F9-D9</f>
        <v>0.24980896045854672</v>
      </c>
      <c r="I9" s="69">
        <f>'RD T1'!E37</f>
        <v>0.2625607539087999</v>
      </c>
      <c r="J9" s="69">
        <f t="shared" ref="J9:J32" si="27">SUM(H9:I9)</f>
        <v>0.51236971436734668</v>
      </c>
      <c r="L9" t="str">
        <f t="shared" ref="L9:L32" si="28">A9</f>
        <v>12 Other managers and proprietors</v>
      </c>
      <c r="M9" s="69">
        <v>2.054947300210145</v>
      </c>
      <c r="N9" s="69">
        <v>2.5876878118943329</v>
      </c>
      <c r="O9" s="69">
        <v>2.4876959049758187</v>
      </c>
      <c r="P9" s="69">
        <v>3.1968552864600221</v>
      </c>
      <c r="Q9" s="69">
        <v>4.4415103135322198</v>
      </c>
      <c r="S9" s="69">
        <f t="shared" ref="S9:S35" si="29">Q9-O9</f>
        <v>1.9538144085564011</v>
      </c>
      <c r="T9" s="69">
        <f>'RD T1'!E66</f>
        <v>2.1522854271926386</v>
      </c>
      <c r="U9" s="69">
        <f t="shared" ref="U9:U32" si="30">SUM(S9:T9)</f>
        <v>4.1060998357490401</v>
      </c>
      <c r="W9" t="str">
        <f t="shared" ref="W9:W32" si="31">A9</f>
        <v>12 Other managers and proprietors</v>
      </c>
      <c r="X9" s="69">
        <v>5.1785305641821866</v>
      </c>
      <c r="Y9" s="69">
        <v>5.3921947397298311</v>
      </c>
      <c r="Z9" s="69">
        <v>6.0217452984378763</v>
      </c>
      <c r="AA9" s="69">
        <v>6.3522762811708429</v>
      </c>
      <c r="AB9" s="69">
        <v>7.9762787807571014</v>
      </c>
      <c r="AC9" s="69"/>
      <c r="AD9" s="69">
        <f t="shared" ref="AD9:AD32" si="32">AB9-Z9</f>
        <v>1.9545334823192251</v>
      </c>
      <c r="AE9" s="69">
        <f>'RD T1'!E95</f>
        <v>4.3169483541422364</v>
      </c>
      <c r="AF9" s="69">
        <f t="shared" ref="AF9:AF32" si="33">SUM(AD9:AE9)</f>
        <v>6.2714818364614615</v>
      </c>
      <c r="AH9" t="str">
        <f t="shared" ref="AH9:AH32" si="34">L9</f>
        <v>12 Other managers and proprietors</v>
      </c>
      <c r="AI9" s="69">
        <v>1.6093517018681052</v>
      </c>
      <c r="AJ9" s="69">
        <v>1.7163969633042353</v>
      </c>
      <c r="AK9" s="69">
        <v>2.0348335251168841</v>
      </c>
      <c r="AL9" s="69">
        <v>2.0267503900271233</v>
      </c>
      <c r="AM9" s="69">
        <v>2.5856330471806728</v>
      </c>
      <c r="AN9" s="69"/>
      <c r="AO9" s="69">
        <f t="shared" ref="AO9:AO32" si="35">AM9-AK9</f>
        <v>0.55079952206378868</v>
      </c>
      <c r="AP9" s="69">
        <f>'RD T1'!E124</f>
        <v>1.4234538060731601</v>
      </c>
      <c r="AQ9" s="69">
        <f t="shared" ref="AQ9:AQ32" si="36">SUM(AO9:AP9)</f>
        <v>1.9742533281369488</v>
      </c>
      <c r="AS9" t="str">
        <f t="shared" ref="AS9:AS32" si="37">W9</f>
        <v>12 Other managers and proprietors</v>
      </c>
      <c r="AT9" s="69">
        <v>1.6639326376704664</v>
      </c>
      <c r="AU9" s="69">
        <v>1.7147832224455788</v>
      </c>
      <c r="AV9" s="69">
        <v>1.9157774763960886</v>
      </c>
      <c r="AW9" s="69">
        <v>2.0540034159623528</v>
      </c>
      <c r="AX9" s="69">
        <v>2.538594504748461</v>
      </c>
      <c r="AY9" s="69"/>
      <c r="AZ9" s="69">
        <f t="shared" ref="AZ9:AZ32" si="38">AX9-AV9</f>
        <v>0.6228170283523724</v>
      </c>
      <c r="BA9" s="69">
        <f>'RD T1'!E153</f>
        <v>1.3121638504732773</v>
      </c>
      <c r="BB9" s="69">
        <f t="shared" ref="BB9:BB32" si="39">SUM(AZ9:BA9)</f>
        <v>1.9349808788256497</v>
      </c>
      <c r="BD9" t="str">
        <f t="shared" ref="BD9:BD32" si="40">AH9</f>
        <v>12 Other managers and proprietors</v>
      </c>
      <c r="BE9" s="69">
        <v>5.2590058093060286</v>
      </c>
      <c r="BF9" s="69">
        <v>5.0162442350680729</v>
      </c>
      <c r="BG9" s="69">
        <v>4.6873472310537636</v>
      </c>
      <c r="BH9" s="69">
        <v>4.9609866270741154</v>
      </c>
      <c r="BI9" s="69">
        <v>5.3946352050887958</v>
      </c>
      <c r="BJ9" s="69"/>
      <c r="BK9" s="69">
        <f t="shared" ref="BK9:BK32" si="41">BI9-BG9</f>
        <v>0.70728797403503219</v>
      </c>
      <c r="BL9" s="69">
        <f>'RD T1'!E182</f>
        <v>2.441833104516729</v>
      </c>
      <c r="BM9" s="69">
        <f t="shared" ref="BM9:BM32" si="42">SUM(BK9:BL9)</f>
        <v>3.1491210785517612</v>
      </c>
      <c r="BO9" t="str">
        <f t="shared" ref="BO9:BO32" si="43">AS9</f>
        <v>12 Other managers and proprietors</v>
      </c>
      <c r="BP9" s="69">
        <v>5.5155111968977915</v>
      </c>
      <c r="BQ9" s="69">
        <v>5.4254937470082032</v>
      </c>
      <c r="BR9" s="69">
        <v>5.2996271827552963</v>
      </c>
      <c r="BS9" s="69">
        <v>5.1830642117718906</v>
      </c>
      <c r="BT9" s="69">
        <v>4.902883518892736</v>
      </c>
      <c r="BU9" s="69"/>
      <c r="BV9" s="69">
        <f t="shared" ref="BV9:BV32" si="44">BT9-BR9</f>
        <v>-0.39674366386256033</v>
      </c>
      <c r="BW9" s="69">
        <f>'RD T1'!E211</f>
        <v>2.7955249441328198</v>
      </c>
      <c r="BX9" s="69">
        <f t="shared" ref="BX9:BX32" si="45">SUM(BV9:BW9)</f>
        <v>2.3987812802702595</v>
      </c>
      <c r="BZ9" t="str">
        <f t="shared" ref="BZ9:BZ32" si="46">BD9</f>
        <v>12 Other managers and proprietors</v>
      </c>
      <c r="CA9" s="69">
        <v>3.6302634392420652</v>
      </c>
      <c r="CB9" s="69">
        <v>3.3433570473335457</v>
      </c>
      <c r="CC9" s="69">
        <v>3.1655195709693591</v>
      </c>
      <c r="CD9" s="69">
        <v>3.0113159642830336</v>
      </c>
      <c r="CE9" s="69">
        <v>2.4692682091033209</v>
      </c>
      <c r="CF9" s="69"/>
      <c r="CG9" s="69">
        <f t="shared" ref="CG9:CG32" si="47">CE9-CC9</f>
        <v>-0.6962513618660382</v>
      </c>
      <c r="CH9" s="69">
        <f>'RD T1'!E240</f>
        <v>1.3160710101521036</v>
      </c>
      <c r="CI9" s="69">
        <f t="shared" ref="CI9:CI32" si="48">SUM(CG9:CH9)</f>
        <v>0.61981964828606539</v>
      </c>
      <c r="CK9" t="str">
        <f t="shared" ref="CK9:CK32" si="49">BO9</f>
        <v>12 Other managers and proprietors</v>
      </c>
      <c r="CL9" s="69">
        <v>1.2251098207771387</v>
      </c>
      <c r="CM9" s="69">
        <v>1.2336240694440386</v>
      </c>
      <c r="CN9" s="69">
        <v>0.94790511901376129</v>
      </c>
      <c r="CO9" s="69">
        <v>0.95106498319257349</v>
      </c>
      <c r="CP9" s="69">
        <v>0.81241756434862189</v>
      </c>
      <c r="CQ9" s="69"/>
      <c r="CR9" s="69">
        <f t="shared" ref="CR9:CR32" si="50">CP9-CN9</f>
        <v>-0.1354875546651394</v>
      </c>
      <c r="CS9" s="69">
        <f>'RD T1'!E269</f>
        <v>0.30220165525379472</v>
      </c>
      <c r="CT9" s="69">
        <f t="shared" ref="CT9:CT32" si="51">SUM(CR9:CS9)</f>
        <v>0.16671410058865532</v>
      </c>
    </row>
    <row r="10" spans="1:98" x14ac:dyDescent="0.2">
      <c r="A10" s="10" t="str">
        <f>name!D6</f>
        <v>21 Science, research, engineering and technology professionals</v>
      </c>
      <c r="B10" s="69">
        <v>1.8423340656944922</v>
      </c>
      <c r="C10" s="69">
        <v>2.1988397182258561</v>
      </c>
      <c r="D10" s="69">
        <v>2.1575861121779627</v>
      </c>
      <c r="E10" s="69">
        <v>3.0181386535500381</v>
      </c>
      <c r="F10" s="69">
        <v>3.8716103097605945</v>
      </c>
      <c r="G10" s="11"/>
      <c r="H10" s="69">
        <f t="shared" si="26"/>
        <v>1.7140241975826318</v>
      </c>
      <c r="I10" s="69">
        <f>'RD T1'!E38</f>
        <v>1.2491562694008045</v>
      </c>
      <c r="J10" s="69">
        <f t="shared" si="27"/>
        <v>2.9631804669834363</v>
      </c>
      <c r="L10" t="str">
        <f t="shared" si="28"/>
        <v>21 Science, research, engineering and technology professionals</v>
      </c>
      <c r="M10" s="69">
        <v>6.7679904594210809</v>
      </c>
      <c r="N10" s="69">
        <v>8.3670705931169351</v>
      </c>
      <c r="O10" s="69">
        <v>8.6656452403190904</v>
      </c>
      <c r="P10" s="69">
        <v>12.978119537551084</v>
      </c>
      <c r="Q10" s="69">
        <v>17.277229472551241</v>
      </c>
      <c r="R10" s="11"/>
      <c r="S10" s="69">
        <f t="shared" si="29"/>
        <v>8.6115842322321505</v>
      </c>
      <c r="T10" s="69">
        <f>'RD T1'!E67</f>
        <v>5.7156980338950847</v>
      </c>
      <c r="U10" s="69">
        <f t="shared" si="30"/>
        <v>14.327282266127234</v>
      </c>
      <c r="W10" t="str">
        <f t="shared" si="31"/>
        <v>21 Science, research, engineering and technology professionals</v>
      </c>
      <c r="X10" s="69">
        <v>13.914258824809021</v>
      </c>
      <c r="Y10" s="69">
        <v>14.931752917887431</v>
      </c>
      <c r="Z10" s="69">
        <v>16.291353562509286</v>
      </c>
      <c r="AA10" s="69">
        <v>19.286300191383972</v>
      </c>
      <c r="AB10" s="69">
        <v>22.37504780683442</v>
      </c>
      <c r="AC10" s="69"/>
      <c r="AD10" s="69">
        <f t="shared" si="32"/>
        <v>6.0836942443251338</v>
      </c>
      <c r="AE10" s="69">
        <f>'RD T1'!E96</f>
        <v>7.9516980888485289</v>
      </c>
      <c r="AF10" s="69">
        <f t="shared" si="33"/>
        <v>14.035392333173663</v>
      </c>
      <c r="AH10" t="str">
        <f t="shared" si="34"/>
        <v>21 Science, research, engineering and technology professionals</v>
      </c>
      <c r="AI10" s="69">
        <v>1.5145233744936264</v>
      </c>
      <c r="AJ10" s="69">
        <v>1.5552640375815334</v>
      </c>
      <c r="AK10" s="69">
        <v>1.7968933644814971</v>
      </c>
      <c r="AL10" s="69">
        <v>2.1095695754238371</v>
      </c>
      <c r="AM10" s="69">
        <v>2.5712761577235819</v>
      </c>
      <c r="AN10" s="69"/>
      <c r="AO10" s="69">
        <f t="shared" si="35"/>
        <v>0.77438279324208481</v>
      </c>
      <c r="AP10" s="69">
        <f>'RD T1'!E125</f>
        <v>0.86361524150863067</v>
      </c>
      <c r="AQ10" s="69">
        <f t="shared" si="36"/>
        <v>1.6379980347507155</v>
      </c>
      <c r="AS10" t="str">
        <f t="shared" si="37"/>
        <v>21 Science, research, engineering and technology professionals</v>
      </c>
      <c r="AT10" s="69">
        <v>3.8337574231101046</v>
      </c>
      <c r="AU10" s="69">
        <v>4.012024613774174</v>
      </c>
      <c r="AV10" s="69">
        <v>4.2563924716869641</v>
      </c>
      <c r="AW10" s="69">
        <v>4.5385953167877506</v>
      </c>
      <c r="AX10" s="69">
        <v>4.9578356650789823</v>
      </c>
      <c r="AY10" s="69"/>
      <c r="AZ10" s="69">
        <f t="shared" si="38"/>
        <v>0.70144319339201822</v>
      </c>
      <c r="BA10" s="69">
        <f>'RD T1'!E154</f>
        <v>1.6682251626301108</v>
      </c>
      <c r="BB10" s="69">
        <f t="shared" si="39"/>
        <v>2.369668356022129</v>
      </c>
      <c r="BD10" t="str">
        <f t="shared" si="40"/>
        <v>21 Science, research, engineering and technology professionals</v>
      </c>
      <c r="BE10" s="69">
        <v>6.3106885613732473</v>
      </c>
      <c r="BF10" s="69">
        <v>6.7849971467144341</v>
      </c>
      <c r="BG10" s="69">
        <v>6.5063711305215373</v>
      </c>
      <c r="BH10" s="69">
        <v>7.9984481729581303</v>
      </c>
      <c r="BI10" s="69">
        <v>8.6730217750899428</v>
      </c>
      <c r="BJ10" s="69"/>
      <c r="BK10" s="69">
        <f t="shared" si="41"/>
        <v>2.1666506445684055</v>
      </c>
      <c r="BL10" s="69">
        <f>'RD T1'!E183</f>
        <v>2.3976146797813218</v>
      </c>
      <c r="BM10" s="69">
        <f t="shared" si="42"/>
        <v>4.5642653243497273</v>
      </c>
      <c r="BO10" t="str">
        <f t="shared" si="43"/>
        <v>21 Science, research, engineering and technology professionals</v>
      </c>
      <c r="BP10" s="69">
        <v>4.9102003663388727</v>
      </c>
      <c r="BQ10" s="69">
        <v>5.0297846913673396</v>
      </c>
      <c r="BR10" s="69">
        <v>5.4604362344344342</v>
      </c>
      <c r="BS10" s="69">
        <v>5.977369444423636</v>
      </c>
      <c r="BT10" s="69">
        <v>5.7174220130844482</v>
      </c>
      <c r="BU10" s="69"/>
      <c r="BV10" s="69">
        <f t="shared" si="44"/>
        <v>0.25698577865001404</v>
      </c>
      <c r="BW10" s="69">
        <f>'RD T1'!E212</f>
        <v>2.0160573246191369</v>
      </c>
      <c r="BX10" s="69">
        <f t="shared" si="45"/>
        <v>2.2730431032691509</v>
      </c>
      <c r="BZ10" t="str">
        <f t="shared" si="46"/>
        <v>21 Science, research, engineering and technology professionals</v>
      </c>
      <c r="CA10" s="69">
        <v>2.9996942384545369</v>
      </c>
      <c r="CB10" s="69">
        <v>3.038693192704812</v>
      </c>
      <c r="CC10" s="69">
        <v>2.873561063110504</v>
      </c>
      <c r="CD10" s="69">
        <v>3.1652217798478932</v>
      </c>
      <c r="CE10" s="69">
        <v>2.2440755207388405</v>
      </c>
      <c r="CF10" s="69"/>
      <c r="CG10" s="69">
        <f t="shared" si="47"/>
        <v>-0.62948554237166343</v>
      </c>
      <c r="CH10" s="69">
        <f>'RD T1'!E241</f>
        <v>0.89106452631899347</v>
      </c>
      <c r="CI10" s="69">
        <f t="shared" si="48"/>
        <v>0.26157898394733003</v>
      </c>
      <c r="CK10" t="str">
        <f t="shared" si="49"/>
        <v>21 Science, research, engineering and technology professionals</v>
      </c>
      <c r="CL10" s="69">
        <v>0.57011830914004136</v>
      </c>
      <c r="CM10" s="69">
        <v>0.71004594429877377</v>
      </c>
      <c r="CN10" s="69">
        <v>0.57814964620511822</v>
      </c>
      <c r="CO10" s="69">
        <v>0.76280470651295973</v>
      </c>
      <c r="CP10" s="69">
        <v>0.68557798818237914</v>
      </c>
      <c r="CQ10" s="69"/>
      <c r="CR10" s="69">
        <f t="shared" si="50"/>
        <v>0.10742834197726092</v>
      </c>
      <c r="CS10" s="69">
        <f>'RD T1'!E270</f>
        <v>0.19356368139927682</v>
      </c>
      <c r="CT10" s="69">
        <f t="shared" si="51"/>
        <v>0.30099202337653774</v>
      </c>
    </row>
    <row r="11" spans="1:98" x14ac:dyDescent="0.2">
      <c r="A11" s="10" t="str">
        <f>name!D7</f>
        <v>22 Health professionals</v>
      </c>
      <c r="B11" s="69">
        <v>1.5389984141273041</v>
      </c>
      <c r="C11" s="69">
        <v>2.1010560791328943</v>
      </c>
      <c r="D11" s="69">
        <v>1.8256525687349909</v>
      </c>
      <c r="E11" s="69">
        <v>2.4057255112582339</v>
      </c>
      <c r="F11" s="69">
        <v>3.1920317435240864</v>
      </c>
      <c r="G11" s="11"/>
      <c r="H11" s="69">
        <f t="shared" si="26"/>
        <v>1.3663791747890954</v>
      </c>
      <c r="I11" s="69">
        <f>'RD T1'!E39</f>
        <v>1.3147649668738164</v>
      </c>
      <c r="J11" s="69">
        <f t="shared" si="27"/>
        <v>2.6811441416629118</v>
      </c>
      <c r="L11" t="str">
        <f t="shared" si="28"/>
        <v>22 Health professionals</v>
      </c>
      <c r="M11" s="69">
        <v>4.2832740525922794</v>
      </c>
      <c r="N11" s="69">
        <v>6.0606182401082114</v>
      </c>
      <c r="O11" s="69">
        <v>5.3381908567642125</v>
      </c>
      <c r="P11" s="69">
        <v>6.60042222647452</v>
      </c>
      <c r="Q11" s="69">
        <v>8.527329324889017</v>
      </c>
      <c r="R11" s="11"/>
      <c r="S11" s="69">
        <f t="shared" si="29"/>
        <v>3.1891384681248045</v>
      </c>
      <c r="T11" s="69">
        <f>'RD T1'!E68</f>
        <v>3.7726915411340944</v>
      </c>
      <c r="U11" s="69">
        <f t="shared" si="30"/>
        <v>6.9618300092588985</v>
      </c>
      <c r="W11" t="str">
        <f t="shared" si="31"/>
        <v>22 Health professionals</v>
      </c>
      <c r="X11" s="69">
        <v>9.8836400491021354</v>
      </c>
      <c r="Y11" s="69">
        <v>11.930892514476337</v>
      </c>
      <c r="Z11" s="69">
        <v>12.650687721190165</v>
      </c>
      <c r="AA11" s="69">
        <v>12.463787350004734</v>
      </c>
      <c r="AB11" s="69">
        <v>14.396055941708161</v>
      </c>
      <c r="AC11" s="69"/>
      <c r="AD11" s="69">
        <f t="shared" si="32"/>
        <v>1.7453682205179959</v>
      </c>
      <c r="AE11" s="69">
        <f>'RD T1'!E97</f>
        <v>7.5237291087353864</v>
      </c>
      <c r="AF11" s="69">
        <f t="shared" si="33"/>
        <v>9.2690973292533823</v>
      </c>
      <c r="AH11" t="str">
        <f t="shared" si="34"/>
        <v>22 Health professionals</v>
      </c>
      <c r="AI11" s="69">
        <v>5.1239294641369568</v>
      </c>
      <c r="AJ11" s="69">
        <v>4.2344257053757914</v>
      </c>
      <c r="AK11" s="69">
        <v>4.0637928307492936</v>
      </c>
      <c r="AL11" s="69">
        <v>2.1358279277462917</v>
      </c>
      <c r="AM11" s="69">
        <v>1.0303341140616873</v>
      </c>
      <c r="AN11" s="69"/>
      <c r="AO11" s="69">
        <f t="shared" si="35"/>
        <v>-3.0334587166876066</v>
      </c>
      <c r="AP11" s="69">
        <f>'RD T1'!E126</f>
        <v>0.77013575182254357</v>
      </c>
      <c r="AQ11" s="69">
        <f t="shared" si="36"/>
        <v>-2.263322964865063</v>
      </c>
      <c r="AS11" t="str">
        <f t="shared" si="37"/>
        <v>22 Health professionals</v>
      </c>
      <c r="AT11" s="69">
        <v>0.68200971321434112</v>
      </c>
      <c r="AU11" s="69">
        <v>0.80286146755465104</v>
      </c>
      <c r="AV11" s="69">
        <v>0.99992071191795018</v>
      </c>
      <c r="AW11" s="69">
        <v>1.0092940519962796</v>
      </c>
      <c r="AX11" s="69">
        <v>1.1919609749373972</v>
      </c>
      <c r="AY11" s="69"/>
      <c r="AZ11" s="69">
        <f t="shared" si="38"/>
        <v>0.19204026301944699</v>
      </c>
      <c r="BA11" s="69">
        <f>'RD T1'!E155</f>
        <v>0.55793838669680473</v>
      </c>
      <c r="BB11" s="69">
        <f t="shared" si="39"/>
        <v>0.74997864971625172</v>
      </c>
      <c r="BD11" t="str">
        <f t="shared" si="40"/>
        <v>22 Health professionals</v>
      </c>
      <c r="BE11" s="69">
        <v>2.9096377652461625</v>
      </c>
      <c r="BF11" s="69">
        <v>3.2458300540761975</v>
      </c>
      <c r="BG11" s="69">
        <v>3.2013464052292075</v>
      </c>
      <c r="BH11" s="69">
        <v>3.5213446907897596</v>
      </c>
      <c r="BI11" s="69">
        <v>3.7727003719221965</v>
      </c>
      <c r="BJ11" s="69"/>
      <c r="BK11" s="69">
        <f t="shared" si="41"/>
        <v>0.57135396669298899</v>
      </c>
      <c r="BL11" s="69">
        <f>'RD T1'!E184</f>
        <v>2.0688386270648569</v>
      </c>
      <c r="BM11" s="69">
        <f t="shared" si="42"/>
        <v>2.6401925937578459</v>
      </c>
      <c r="BO11" t="str">
        <f t="shared" si="43"/>
        <v>22 Health professionals</v>
      </c>
      <c r="BP11" s="69">
        <v>2.3237802955793341</v>
      </c>
      <c r="BQ11" s="69">
        <v>2.7209980442862345</v>
      </c>
      <c r="BR11" s="69">
        <v>2.5511504607047994</v>
      </c>
      <c r="BS11" s="69">
        <v>2.5867216710189647</v>
      </c>
      <c r="BT11" s="69">
        <v>2.2711599674278693</v>
      </c>
      <c r="BU11" s="69"/>
      <c r="BV11" s="69">
        <f t="shared" si="44"/>
        <v>-0.27999049327693015</v>
      </c>
      <c r="BW11" s="69">
        <f>'RD T1'!E213</f>
        <v>1.1997417726060433</v>
      </c>
      <c r="BX11" s="69">
        <f t="shared" si="45"/>
        <v>0.91975127932911316</v>
      </c>
      <c r="BZ11" t="str">
        <f t="shared" si="46"/>
        <v>22 Health professionals</v>
      </c>
      <c r="CA11" s="69">
        <v>1.4396549026455687</v>
      </c>
      <c r="CB11" s="69">
        <v>1.8973354956759287</v>
      </c>
      <c r="CC11" s="69">
        <v>1.4635289553074211</v>
      </c>
      <c r="CD11" s="69">
        <v>1.3834669020786163</v>
      </c>
      <c r="CE11" s="69">
        <v>0.92754019549096811</v>
      </c>
      <c r="CF11" s="69"/>
      <c r="CG11" s="69">
        <f t="shared" si="47"/>
        <v>-0.535988759816453</v>
      </c>
      <c r="CH11" s="69">
        <f>'RD T1'!E242</f>
        <v>0.54198347548516457</v>
      </c>
      <c r="CI11" s="69">
        <f t="shared" si="48"/>
        <v>5.9947156687115699E-3</v>
      </c>
      <c r="CK11" t="str">
        <f t="shared" si="49"/>
        <v>22 Health professionals</v>
      </c>
      <c r="CL11" s="69">
        <v>0.16306154673948692</v>
      </c>
      <c r="CM11" s="69">
        <v>0.226166193681587</v>
      </c>
      <c r="CN11" s="69">
        <v>0.17420820848384641</v>
      </c>
      <c r="CO11" s="69">
        <v>0.16825161863329849</v>
      </c>
      <c r="CP11" s="69">
        <v>0.15947780461880259</v>
      </c>
      <c r="CQ11" s="69"/>
      <c r="CR11" s="69">
        <f t="shared" si="50"/>
        <v>-1.4730403865043817E-2</v>
      </c>
      <c r="CS11" s="69">
        <f>'RD T1'!E271</f>
        <v>5.7402346695897888E-2</v>
      </c>
      <c r="CT11" s="69">
        <f t="shared" si="51"/>
        <v>4.267194283085407E-2</v>
      </c>
    </row>
    <row r="12" spans="1:98" x14ac:dyDescent="0.2">
      <c r="A12" s="10" t="str">
        <f>name!D8</f>
        <v>23 Teaching and other educational professionals</v>
      </c>
      <c r="B12" s="69">
        <v>2.3970852610163478</v>
      </c>
      <c r="C12" s="69">
        <v>2.8354652342713353</v>
      </c>
      <c r="D12" s="69">
        <v>2.89218998176651</v>
      </c>
      <c r="E12" s="69">
        <v>3.239676227182346</v>
      </c>
      <c r="F12" s="69">
        <v>3.7894301817131497</v>
      </c>
      <c r="G12" s="11"/>
      <c r="H12" s="69">
        <f t="shared" si="26"/>
        <v>0.89724019994663973</v>
      </c>
      <c r="I12" s="69">
        <f>'RD T1'!E40</f>
        <v>1.6930738676890102</v>
      </c>
      <c r="J12" s="69">
        <f t="shared" si="27"/>
        <v>2.5903140676356502</v>
      </c>
      <c r="L12" t="str">
        <f t="shared" si="28"/>
        <v>23 Teaching and other educational professionals</v>
      </c>
      <c r="M12" s="69">
        <v>13.247016336735493</v>
      </c>
      <c r="N12" s="69">
        <v>16.625095276459419</v>
      </c>
      <c r="O12" s="69">
        <v>16.579756608317517</v>
      </c>
      <c r="P12" s="69">
        <v>18.688613871526066</v>
      </c>
      <c r="Q12" s="69">
        <v>21.960613462301417</v>
      </c>
      <c r="R12" s="11"/>
      <c r="S12" s="69">
        <f t="shared" si="29"/>
        <v>5.3808568539839001</v>
      </c>
      <c r="T12" s="69">
        <f>'RD T1'!E69</f>
        <v>10.194976801642042</v>
      </c>
      <c r="U12" s="69">
        <f t="shared" si="30"/>
        <v>15.575833655625942</v>
      </c>
      <c r="W12" t="str">
        <f t="shared" si="31"/>
        <v>23 Teaching and other educational professionals</v>
      </c>
      <c r="X12" s="69">
        <v>9.7324693002907985</v>
      </c>
      <c r="Y12" s="69">
        <v>9.5518774183581563</v>
      </c>
      <c r="Z12" s="69">
        <v>11.019369344835706</v>
      </c>
      <c r="AA12" s="69">
        <v>8.2341891024454199</v>
      </c>
      <c r="AB12" s="69">
        <v>6.9376544355021377</v>
      </c>
      <c r="AC12" s="69"/>
      <c r="AD12" s="69">
        <f t="shared" si="32"/>
        <v>-4.0817149093335683</v>
      </c>
      <c r="AE12" s="69">
        <f>'RD T1'!E98</f>
        <v>4.2554231910008919</v>
      </c>
      <c r="AF12" s="69">
        <f t="shared" si="33"/>
        <v>0.17370828166732366</v>
      </c>
      <c r="AH12" t="str">
        <f t="shared" si="34"/>
        <v>23 Teaching and other educational professionals</v>
      </c>
      <c r="AI12" s="69">
        <v>1.4198776924111893</v>
      </c>
      <c r="AJ12" s="69">
        <v>0.85696525963771253</v>
      </c>
      <c r="AK12" s="69">
        <v>0.82839424716853594</v>
      </c>
      <c r="AL12" s="69">
        <v>0.43633444048972636</v>
      </c>
      <c r="AM12" s="69">
        <v>0.44895018043157453</v>
      </c>
      <c r="AN12" s="69"/>
      <c r="AO12" s="69">
        <f t="shared" si="35"/>
        <v>-0.37944406673696141</v>
      </c>
      <c r="AP12" s="69">
        <f>'RD T1'!E127</f>
        <v>0.14769730993417352</v>
      </c>
      <c r="AQ12" s="69">
        <f t="shared" si="36"/>
        <v>-0.23174675680278789</v>
      </c>
      <c r="AS12" t="str">
        <f t="shared" si="37"/>
        <v>23 Teaching and other educational professionals</v>
      </c>
      <c r="AT12" s="69">
        <v>0.36354016073038814</v>
      </c>
      <c r="AU12" s="69">
        <v>0.37297370397968083</v>
      </c>
      <c r="AV12" s="69">
        <v>0.39729484024892914</v>
      </c>
      <c r="AW12" s="69">
        <v>0.30507261515039025</v>
      </c>
      <c r="AX12" s="69">
        <v>0.27275567859146438</v>
      </c>
      <c r="AY12" s="69"/>
      <c r="AZ12" s="69">
        <f t="shared" si="38"/>
        <v>-0.12453916165746476</v>
      </c>
      <c r="BA12" s="69">
        <f>'RD T1'!E156</f>
        <v>0.14493539423907337</v>
      </c>
      <c r="BB12" s="69">
        <f t="shared" si="39"/>
        <v>2.0396232581608609E-2</v>
      </c>
      <c r="BD12" t="str">
        <f t="shared" si="40"/>
        <v>23 Teaching and other educational professionals</v>
      </c>
      <c r="BE12" s="69">
        <v>1.4603303060578785</v>
      </c>
      <c r="BF12" s="69">
        <v>1.4987071195434947</v>
      </c>
      <c r="BG12" s="69">
        <v>1.5091372877633353</v>
      </c>
      <c r="BH12" s="69">
        <v>1.4899842830650747</v>
      </c>
      <c r="BI12" s="69">
        <v>1.8173156780117268</v>
      </c>
      <c r="BJ12" s="69"/>
      <c r="BK12" s="69">
        <f t="shared" si="41"/>
        <v>0.30817839024839144</v>
      </c>
      <c r="BL12" s="69">
        <f>'RD T1'!E185</f>
        <v>0.6610268465536715</v>
      </c>
      <c r="BM12" s="69">
        <f t="shared" si="42"/>
        <v>0.96920523680206294</v>
      </c>
      <c r="BO12" t="str">
        <f t="shared" si="43"/>
        <v>23 Teaching and other educational professionals</v>
      </c>
      <c r="BP12" s="69">
        <v>1.2530413504616906</v>
      </c>
      <c r="BQ12" s="69">
        <v>1.3207274125511435</v>
      </c>
      <c r="BR12" s="69">
        <v>1.2894558057254997</v>
      </c>
      <c r="BS12" s="69">
        <v>1.1568682430891204</v>
      </c>
      <c r="BT12" s="69">
        <v>1.0476150525633883</v>
      </c>
      <c r="BU12" s="69"/>
      <c r="BV12" s="69">
        <f t="shared" si="44"/>
        <v>-0.2418407531621114</v>
      </c>
      <c r="BW12" s="69">
        <f>'RD T1'!E214</f>
        <v>0.52939678239079413</v>
      </c>
      <c r="BX12" s="69">
        <f t="shared" si="45"/>
        <v>0.28755602922868273</v>
      </c>
      <c r="BZ12" t="str">
        <f t="shared" si="46"/>
        <v>23 Teaching and other educational professionals</v>
      </c>
      <c r="CA12" s="69">
        <v>0.89197427379115868</v>
      </c>
      <c r="CB12" s="69">
        <v>0.99364476610904084</v>
      </c>
      <c r="CC12" s="69">
        <v>0.99061511704163263</v>
      </c>
      <c r="CD12" s="69">
        <v>0.87572376622296588</v>
      </c>
      <c r="CE12" s="69">
        <v>0.69483296645782344</v>
      </c>
      <c r="CF12" s="69"/>
      <c r="CG12" s="69">
        <f t="shared" si="47"/>
        <v>-0.29578215058380919</v>
      </c>
      <c r="CH12" s="69">
        <f>'RD T1'!E243</f>
        <v>0.36230031829215736</v>
      </c>
      <c r="CI12" s="69">
        <f t="shared" si="48"/>
        <v>6.6518167708348175E-2</v>
      </c>
      <c r="CK12" t="str">
        <f t="shared" si="49"/>
        <v>23 Teaching and other educational professionals</v>
      </c>
      <c r="CL12" s="69">
        <v>0.15303884644976326</v>
      </c>
      <c r="CM12" s="69">
        <v>0.20156239277101809</v>
      </c>
      <c r="CN12" s="69">
        <v>0.18036047877189934</v>
      </c>
      <c r="CO12" s="69">
        <v>0.17120806682593248</v>
      </c>
      <c r="CP12" s="69">
        <v>0.15956824659321239</v>
      </c>
      <c r="CQ12" s="69"/>
      <c r="CR12" s="69">
        <f t="shared" si="50"/>
        <v>-2.0792232178686948E-2</v>
      </c>
      <c r="CS12" s="69">
        <f>'RD T1'!E272</f>
        <v>5.8520285286591513E-2</v>
      </c>
      <c r="CT12" s="69">
        <f t="shared" si="51"/>
        <v>3.7728053107904565E-2</v>
      </c>
    </row>
    <row r="13" spans="1:98" x14ac:dyDescent="0.2">
      <c r="A13" s="10" t="str">
        <f>name!D9</f>
        <v>24 Business, media and public service professionals</v>
      </c>
      <c r="B13" s="69">
        <v>0.58544592613834689</v>
      </c>
      <c r="C13" s="69">
        <v>0.73604080436835817</v>
      </c>
      <c r="D13" s="69">
        <v>0.7849989786021152</v>
      </c>
      <c r="E13" s="69">
        <v>1.0209205635295524</v>
      </c>
      <c r="F13" s="69">
        <v>1.3525503554348381</v>
      </c>
      <c r="G13" s="11"/>
      <c r="H13" s="69">
        <f t="shared" si="26"/>
        <v>0.56755137683272294</v>
      </c>
      <c r="I13" s="69">
        <f>'RD T1'!E41</f>
        <v>0.55287288440502425</v>
      </c>
      <c r="J13" s="69">
        <f t="shared" si="27"/>
        <v>1.1204242612377473</v>
      </c>
      <c r="L13" t="str">
        <f t="shared" si="28"/>
        <v>24 Business, media and public service professionals</v>
      </c>
      <c r="M13" s="69">
        <v>7.2476603590695161</v>
      </c>
      <c r="N13" s="69">
        <v>9.4640858902176266</v>
      </c>
      <c r="O13" s="69">
        <v>9.5831783517465698</v>
      </c>
      <c r="P13" s="69">
        <v>12.11898165660946</v>
      </c>
      <c r="Q13" s="69">
        <v>15.487975384723201</v>
      </c>
      <c r="R13" s="11"/>
      <c r="S13" s="69">
        <f t="shared" si="29"/>
        <v>5.9047970329766315</v>
      </c>
      <c r="T13" s="69">
        <f>'RD T1'!E70</f>
        <v>6.523050980555916</v>
      </c>
      <c r="U13" s="69">
        <f t="shared" si="30"/>
        <v>12.427848013532547</v>
      </c>
      <c r="W13" t="str">
        <f t="shared" si="31"/>
        <v>24 Business, media and public service professionals</v>
      </c>
      <c r="X13" s="69">
        <v>14.355797761740432</v>
      </c>
      <c r="Y13" s="69">
        <v>16.440482050916813</v>
      </c>
      <c r="Z13" s="69">
        <v>19.027046948915114</v>
      </c>
      <c r="AA13" s="69">
        <v>19.140899529031032</v>
      </c>
      <c r="AB13" s="69">
        <v>21.957360211750235</v>
      </c>
      <c r="AC13" s="69"/>
      <c r="AD13" s="69">
        <f t="shared" si="32"/>
        <v>2.9303132628351207</v>
      </c>
      <c r="AE13" s="69">
        <f>'RD T1'!E99</f>
        <v>10.40953105257239</v>
      </c>
      <c r="AF13" s="69">
        <f t="shared" si="33"/>
        <v>13.339844315407511</v>
      </c>
      <c r="AH13" t="str">
        <f t="shared" si="34"/>
        <v>24 Business, media and public service professionals</v>
      </c>
      <c r="AI13" s="69">
        <v>1.7305806228793259</v>
      </c>
      <c r="AJ13" s="69">
        <v>1.5895381918342883</v>
      </c>
      <c r="AK13" s="69">
        <v>1.8961531289198499</v>
      </c>
      <c r="AL13" s="69">
        <v>1.6865843394419056</v>
      </c>
      <c r="AM13" s="69">
        <v>1.9096208471123419</v>
      </c>
      <c r="AN13" s="69"/>
      <c r="AO13" s="69">
        <f t="shared" si="35"/>
        <v>1.346771819249204E-2</v>
      </c>
      <c r="AP13" s="69">
        <f>'RD T1'!E128</f>
        <v>0.66679028506074645</v>
      </c>
      <c r="AQ13" s="69">
        <f t="shared" si="36"/>
        <v>0.68025800325323849</v>
      </c>
      <c r="AS13" t="str">
        <f t="shared" si="37"/>
        <v>24 Business, media and public service professionals</v>
      </c>
      <c r="AT13" s="69">
        <v>2.4110259856297742</v>
      </c>
      <c r="AU13" s="69">
        <v>2.6215413405154524</v>
      </c>
      <c r="AV13" s="69">
        <v>3.0489031004805933</v>
      </c>
      <c r="AW13" s="69">
        <v>3.0776776240163053</v>
      </c>
      <c r="AX13" s="69">
        <v>3.61450424381845</v>
      </c>
      <c r="AY13" s="69"/>
      <c r="AZ13" s="69">
        <f t="shared" si="38"/>
        <v>0.56560114333785672</v>
      </c>
      <c r="BA13" s="69">
        <f>'RD T1'!E157</f>
        <v>1.5873458576724009</v>
      </c>
      <c r="BB13" s="69">
        <f t="shared" si="39"/>
        <v>2.1529470010102578</v>
      </c>
      <c r="BD13" t="str">
        <f t="shared" si="40"/>
        <v>24 Business, media and public service professionals</v>
      </c>
      <c r="BE13" s="69">
        <v>5.9747139990398592</v>
      </c>
      <c r="BF13" s="69">
        <v>6.7479928695802798</v>
      </c>
      <c r="BG13" s="69">
        <v>6.9208810364473772</v>
      </c>
      <c r="BH13" s="69">
        <v>7.6698677358892695</v>
      </c>
      <c r="BI13" s="69">
        <v>8.6224702015666157</v>
      </c>
      <c r="BJ13" s="69"/>
      <c r="BK13" s="69">
        <f t="shared" si="41"/>
        <v>1.7015891651192385</v>
      </c>
      <c r="BL13" s="69">
        <f>'RD T1'!E186</f>
        <v>3.3407508484749266</v>
      </c>
      <c r="BM13" s="69">
        <f t="shared" si="42"/>
        <v>5.0423400135941652</v>
      </c>
      <c r="BO13" t="str">
        <f t="shared" si="43"/>
        <v>24 Business, media and public service professionals</v>
      </c>
      <c r="BP13" s="69">
        <v>4.7011775646367404</v>
      </c>
      <c r="BQ13" s="69">
        <v>4.8503793274502627</v>
      </c>
      <c r="BR13" s="69">
        <v>5.2200283657922517</v>
      </c>
      <c r="BS13" s="69">
        <v>4.8623128311397679</v>
      </c>
      <c r="BT13" s="69">
        <v>4.2876574753614687</v>
      </c>
      <c r="BU13" s="69"/>
      <c r="BV13" s="69">
        <f t="shared" si="44"/>
        <v>-0.93237089043078303</v>
      </c>
      <c r="BW13" s="69">
        <f>'RD T1'!E215</f>
        <v>1.9476811395074869</v>
      </c>
      <c r="BX13" s="69">
        <f t="shared" si="45"/>
        <v>1.0153102490767039</v>
      </c>
      <c r="BZ13" t="str">
        <f t="shared" si="46"/>
        <v>24 Business, media and public service professionals</v>
      </c>
      <c r="CA13" s="69">
        <v>3.0843686511395498</v>
      </c>
      <c r="CB13" s="69">
        <v>3.3696052720655083</v>
      </c>
      <c r="CC13" s="69">
        <v>3.3058385810002542</v>
      </c>
      <c r="CD13" s="69">
        <v>3.1241858857446645</v>
      </c>
      <c r="CE13" s="69">
        <v>2.3070118580922556</v>
      </c>
      <c r="CF13" s="69"/>
      <c r="CG13" s="69">
        <f t="shared" si="47"/>
        <v>-0.99882672290799857</v>
      </c>
      <c r="CH13" s="69">
        <f>'RD T1'!E244</f>
        <v>1.1359711642658346</v>
      </c>
      <c r="CI13" s="69">
        <f t="shared" si="48"/>
        <v>0.13714444135783599</v>
      </c>
      <c r="CK13" t="str">
        <f t="shared" si="49"/>
        <v>24 Business, media and public service professionals</v>
      </c>
      <c r="CL13" s="69">
        <v>0.62270216511451548</v>
      </c>
      <c r="CM13" s="69">
        <v>0.78129361499969696</v>
      </c>
      <c r="CN13" s="69">
        <v>0.65179568695754553</v>
      </c>
      <c r="CO13" s="69">
        <v>0.67141301494667016</v>
      </c>
      <c r="CP13" s="69">
        <v>0.62208914851979857</v>
      </c>
      <c r="CQ13" s="69"/>
      <c r="CR13" s="69">
        <f t="shared" si="50"/>
        <v>-2.9706538437746954E-2</v>
      </c>
      <c r="CS13" s="69">
        <f>'RD T1'!E273</f>
        <v>0.2078278627367946</v>
      </c>
      <c r="CT13" s="69">
        <f t="shared" si="51"/>
        <v>0.17812132429904765</v>
      </c>
    </row>
    <row r="14" spans="1:98" x14ac:dyDescent="0.2">
      <c r="A14" s="10" t="str">
        <f>name!D10</f>
        <v>31 Science, engineering and technology associate professionals</v>
      </c>
      <c r="B14" s="69">
        <v>0.20490313636232363</v>
      </c>
      <c r="C14" s="69">
        <v>0.27656330955974928</v>
      </c>
      <c r="D14" s="69">
        <v>0.28818798928881229</v>
      </c>
      <c r="E14" s="69">
        <v>0.3549312009684894</v>
      </c>
      <c r="F14" s="69">
        <v>0.51692169264645638</v>
      </c>
      <c r="G14" s="11"/>
      <c r="H14" s="69">
        <f t="shared" si="26"/>
        <v>0.22873370335764409</v>
      </c>
      <c r="I14" s="69">
        <f>'RD T1'!E42</f>
        <v>0.19029919030070983</v>
      </c>
      <c r="J14" s="69">
        <f t="shared" si="27"/>
        <v>0.41903289365835394</v>
      </c>
      <c r="L14" t="str">
        <f t="shared" si="28"/>
        <v>31 Science, engineering and technology associate professionals</v>
      </c>
      <c r="M14" s="69">
        <v>1.1343570303608526</v>
      </c>
      <c r="N14" s="69">
        <v>1.4406537607790912</v>
      </c>
      <c r="O14" s="69">
        <v>1.5880464992198651</v>
      </c>
      <c r="P14" s="69">
        <v>1.8356774350000697</v>
      </c>
      <c r="Q14" s="69">
        <v>2.4310736252140126</v>
      </c>
      <c r="R14" s="11"/>
      <c r="S14" s="69">
        <f t="shared" si="29"/>
        <v>0.84302712599414753</v>
      </c>
      <c r="T14" s="69">
        <f>'RD T1'!E71</f>
        <v>0.90520026688310673</v>
      </c>
      <c r="U14" s="69">
        <f t="shared" si="30"/>
        <v>1.7482273928772543</v>
      </c>
      <c r="W14" t="str">
        <f t="shared" si="31"/>
        <v>31 Science, engineering and technology associate professionals</v>
      </c>
      <c r="X14" s="69">
        <v>2.7739718754065636</v>
      </c>
      <c r="Y14" s="69">
        <v>3.2522637168691122</v>
      </c>
      <c r="Z14" s="69">
        <v>3.7126684167819568</v>
      </c>
      <c r="AA14" s="69">
        <v>3.5406818010536067</v>
      </c>
      <c r="AB14" s="69">
        <v>4.1121452915217551</v>
      </c>
      <c r="AC14" s="69"/>
      <c r="AD14" s="69">
        <f t="shared" si="32"/>
        <v>0.39947687473979832</v>
      </c>
      <c r="AE14" s="69">
        <f>'RD T1'!E100</f>
        <v>1.6797573040251859</v>
      </c>
      <c r="AF14" s="69">
        <f t="shared" si="33"/>
        <v>2.0792341787649842</v>
      </c>
      <c r="AH14" t="str">
        <f t="shared" si="34"/>
        <v>31 Science, engineering and technology associate professionals</v>
      </c>
      <c r="AI14" s="69">
        <v>0.49698341229376364</v>
      </c>
      <c r="AJ14" s="69">
        <v>0.60655308388590323</v>
      </c>
      <c r="AK14" s="69">
        <v>0.72593629239475821</v>
      </c>
      <c r="AL14" s="69">
        <v>0.75206152150981942</v>
      </c>
      <c r="AM14" s="69">
        <v>1.0119655051500893</v>
      </c>
      <c r="AN14" s="69"/>
      <c r="AO14" s="69">
        <f t="shared" si="35"/>
        <v>0.28602921275533111</v>
      </c>
      <c r="AP14" s="69">
        <f>'RD T1'!E129</f>
        <v>0.39268139882216718</v>
      </c>
      <c r="AQ14" s="69">
        <f t="shared" si="36"/>
        <v>0.67871061157749835</v>
      </c>
      <c r="AS14" t="str">
        <f t="shared" si="37"/>
        <v>31 Science, engineering and technology associate professionals</v>
      </c>
      <c r="AT14" s="69">
        <v>1.366037607440246</v>
      </c>
      <c r="AU14" s="69">
        <v>1.467997107898561</v>
      </c>
      <c r="AV14" s="69">
        <v>1.6451025785189213</v>
      </c>
      <c r="AW14" s="69">
        <v>1.4310220362494142</v>
      </c>
      <c r="AX14" s="69">
        <v>1.5009046382761486</v>
      </c>
      <c r="AY14" s="69"/>
      <c r="AZ14" s="69">
        <f t="shared" si="38"/>
        <v>-0.14419794024277266</v>
      </c>
      <c r="BA14" s="69">
        <f>'RD T1'!E158</f>
        <v>0.57462210570138583</v>
      </c>
      <c r="BB14" s="69">
        <f t="shared" si="39"/>
        <v>0.43042416545861317</v>
      </c>
      <c r="BD14" t="str">
        <f t="shared" si="40"/>
        <v>31 Science, engineering and technology associate professionals</v>
      </c>
      <c r="BE14" s="69">
        <v>2.5249380626857798</v>
      </c>
      <c r="BF14" s="69">
        <v>2.7533374025275705</v>
      </c>
      <c r="BG14" s="69">
        <v>2.7969165433955139</v>
      </c>
      <c r="BH14" s="69">
        <v>2.4752356521698888</v>
      </c>
      <c r="BI14" s="69">
        <v>2.2233607707560887</v>
      </c>
      <c r="BJ14" s="69"/>
      <c r="BK14" s="69">
        <f t="shared" si="41"/>
        <v>-0.57355577263942514</v>
      </c>
      <c r="BL14" s="69">
        <f>'RD T1'!E187</f>
        <v>0.86014775656537468</v>
      </c>
      <c r="BM14" s="69">
        <f t="shared" si="42"/>
        <v>0.28659198392594953</v>
      </c>
      <c r="BO14" t="str">
        <f t="shared" si="43"/>
        <v>31 Science, engineering and technology associate professionals</v>
      </c>
      <c r="BP14" s="69">
        <v>1.9896011996995973</v>
      </c>
      <c r="BQ14" s="69">
        <v>2.1683505148513862</v>
      </c>
      <c r="BR14" s="69">
        <v>2.4270310295176669</v>
      </c>
      <c r="BS14" s="69">
        <v>2.1564842591435212</v>
      </c>
      <c r="BT14" s="69">
        <v>2.195086881381239</v>
      </c>
      <c r="BU14" s="69"/>
      <c r="BV14" s="69">
        <f t="shared" si="44"/>
        <v>-0.23194414813642794</v>
      </c>
      <c r="BW14" s="69">
        <f>'RD T1'!E216</f>
        <v>0.84375983170298174</v>
      </c>
      <c r="BX14" s="69">
        <f t="shared" si="45"/>
        <v>0.6118156835665538</v>
      </c>
      <c r="BZ14" t="str">
        <f t="shared" si="46"/>
        <v>31 Science, engineering and technology associate professionals</v>
      </c>
      <c r="CA14" s="69">
        <v>1.6372685933633859</v>
      </c>
      <c r="CB14" s="69">
        <v>1.8101128062051226</v>
      </c>
      <c r="CC14" s="69">
        <v>1.8905748381481893</v>
      </c>
      <c r="CD14" s="69">
        <v>1.7147417207053006</v>
      </c>
      <c r="CE14" s="69">
        <v>1.5317256726370774</v>
      </c>
      <c r="CF14" s="69"/>
      <c r="CG14" s="69">
        <f t="shared" si="47"/>
        <v>-0.3588491655111119</v>
      </c>
      <c r="CH14" s="69">
        <f>'RD T1'!E245</f>
        <v>0.61251620888414027</v>
      </c>
      <c r="CI14" s="69">
        <f t="shared" si="48"/>
        <v>0.25366704337302837</v>
      </c>
      <c r="CK14" t="str">
        <f t="shared" si="49"/>
        <v>31 Science, engineering and technology associate professionals</v>
      </c>
      <c r="CL14" s="69">
        <v>0.27811777430220908</v>
      </c>
      <c r="CM14" s="69">
        <v>0.37990260571320961</v>
      </c>
      <c r="CN14" s="69">
        <v>0.35148038734823595</v>
      </c>
      <c r="CO14" s="69">
        <v>0.36346867861118021</v>
      </c>
      <c r="CP14" s="69">
        <v>0.44774778705804452</v>
      </c>
      <c r="CQ14" s="69"/>
      <c r="CR14" s="69">
        <f t="shared" si="50"/>
        <v>9.6267399709808577E-2</v>
      </c>
      <c r="CS14" s="69">
        <f>'RD T1'!E274</f>
        <v>0.13247049239449488</v>
      </c>
      <c r="CT14" s="69">
        <f t="shared" si="51"/>
        <v>0.22873789210430345</v>
      </c>
    </row>
    <row r="15" spans="1:98" x14ac:dyDescent="0.2">
      <c r="A15" s="10" t="str">
        <f>name!D11</f>
        <v>32 Health and social care associate professionals</v>
      </c>
      <c r="B15" s="69">
        <v>4.7454271729872211E-2</v>
      </c>
      <c r="C15" s="69">
        <v>7.4745875470971862E-2</v>
      </c>
      <c r="D15" s="69">
        <v>6.0414685638691984E-2</v>
      </c>
      <c r="E15" s="69">
        <v>0.11989482425418684</v>
      </c>
      <c r="F15" s="69">
        <v>0.1937893885239004</v>
      </c>
      <c r="G15" s="11"/>
      <c r="H15" s="69">
        <f t="shared" si="26"/>
        <v>0.13337470288520842</v>
      </c>
      <c r="I15" s="69">
        <f>'RD T1'!E43</f>
        <v>8.3358552044207099E-2</v>
      </c>
      <c r="J15" s="69">
        <f t="shared" si="27"/>
        <v>0.21673325492941553</v>
      </c>
      <c r="L15" t="str">
        <f t="shared" si="28"/>
        <v>32 Health and social care associate professionals</v>
      </c>
      <c r="M15" s="69">
        <v>0.95037815128465331</v>
      </c>
      <c r="N15" s="69">
        <v>1.4036663706157855</v>
      </c>
      <c r="O15" s="69">
        <v>1.2818942307732553</v>
      </c>
      <c r="P15" s="69">
        <v>2.6725425744123785</v>
      </c>
      <c r="Q15" s="69">
        <v>4.2095227485617999</v>
      </c>
      <c r="R15" s="11"/>
      <c r="S15" s="69">
        <f t="shared" si="29"/>
        <v>2.9276285177885448</v>
      </c>
      <c r="T15" s="69">
        <f>'RD T1'!E72</f>
        <v>1.7770222712907058</v>
      </c>
      <c r="U15" s="69">
        <f t="shared" si="30"/>
        <v>4.7046507890792508</v>
      </c>
      <c r="W15" t="str">
        <f t="shared" si="31"/>
        <v>32 Health and social care associate professionals</v>
      </c>
      <c r="X15" s="69">
        <v>3.2465727427699411</v>
      </c>
      <c r="Y15" s="69">
        <v>4.0376710292988038</v>
      </c>
      <c r="Z15" s="69">
        <v>4.4243394226286492</v>
      </c>
      <c r="AA15" s="69">
        <v>7.3041332778221424</v>
      </c>
      <c r="AB15" s="69">
        <v>10.111656327855558</v>
      </c>
      <c r="AC15" s="69"/>
      <c r="AD15" s="69">
        <f t="shared" si="32"/>
        <v>5.6873169052269086</v>
      </c>
      <c r="AE15" s="69">
        <f>'RD T1'!E101</f>
        <v>5.1662337199312844</v>
      </c>
      <c r="AF15" s="69">
        <f t="shared" si="33"/>
        <v>10.853550625158192</v>
      </c>
      <c r="AH15" t="str">
        <f t="shared" si="34"/>
        <v>32 Health and social care associate professionals</v>
      </c>
      <c r="AI15" s="69">
        <v>2.2705665643674289</v>
      </c>
      <c r="AJ15" s="69">
        <v>2.0500194473004254</v>
      </c>
      <c r="AK15" s="69">
        <v>2.1199980491602024</v>
      </c>
      <c r="AL15" s="69">
        <v>2.2374101809837197</v>
      </c>
      <c r="AM15" s="69">
        <v>1.4230626465084832</v>
      </c>
      <c r="AN15" s="69"/>
      <c r="AO15" s="69">
        <f t="shared" si="35"/>
        <v>-0.69693540265171916</v>
      </c>
      <c r="AP15" s="69">
        <f>'RD T1'!E130</f>
        <v>0.86951662053513101</v>
      </c>
      <c r="AQ15" s="69">
        <f t="shared" si="36"/>
        <v>0.17258121788341185</v>
      </c>
      <c r="AS15" t="str">
        <f t="shared" si="37"/>
        <v>32 Health and social care associate professionals</v>
      </c>
      <c r="AT15" s="69">
        <v>0.50187072872530214</v>
      </c>
      <c r="AU15" s="69">
        <v>0.58022922348508366</v>
      </c>
      <c r="AV15" s="69">
        <v>0.72275831293396842</v>
      </c>
      <c r="AW15" s="69">
        <v>1.0083752166860265</v>
      </c>
      <c r="AX15" s="69">
        <v>1.2685562402095569</v>
      </c>
      <c r="AY15" s="69"/>
      <c r="AZ15" s="69">
        <f t="shared" si="38"/>
        <v>0.54579792727558851</v>
      </c>
      <c r="BA15" s="69">
        <f>'RD T1'!E159</f>
        <v>0.63219399151798883</v>
      </c>
      <c r="BB15" s="69">
        <f t="shared" si="39"/>
        <v>1.1779919187935772</v>
      </c>
      <c r="BD15" t="str">
        <f t="shared" si="40"/>
        <v>32 Health and social care associate professionals</v>
      </c>
      <c r="BE15" s="69">
        <v>2.2121990303376142</v>
      </c>
      <c r="BF15" s="69">
        <v>2.526830566013206</v>
      </c>
      <c r="BG15" s="69">
        <v>2.5609146160518264</v>
      </c>
      <c r="BH15" s="69">
        <v>4.4689394239574245</v>
      </c>
      <c r="BI15" s="69">
        <v>5.5335973311131212</v>
      </c>
      <c r="BJ15" s="69"/>
      <c r="BK15" s="69">
        <f t="shared" si="41"/>
        <v>2.9726827150612949</v>
      </c>
      <c r="BL15" s="69">
        <f>'RD T1'!E188</f>
        <v>2.940955478149315</v>
      </c>
      <c r="BM15" s="69">
        <f t="shared" si="42"/>
        <v>5.9136381932106099</v>
      </c>
      <c r="BO15" t="str">
        <f t="shared" si="43"/>
        <v>32 Health and social care associate professionals</v>
      </c>
      <c r="BP15" s="69">
        <v>1.9505999768004407</v>
      </c>
      <c r="BQ15" s="69">
        <v>2.2927422675304032</v>
      </c>
      <c r="BR15" s="69">
        <v>2.0709764685205694</v>
      </c>
      <c r="BS15" s="69">
        <v>3.3212296286177443</v>
      </c>
      <c r="BT15" s="69">
        <v>3.152692787853173</v>
      </c>
      <c r="BU15" s="69"/>
      <c r="BV15" s="69">
        <f t="shared" si="44"/>
        <v>1.0817163193326036</v>
      </c>
      <c r="BW15" s="69">
        <f>'RD T1'!E217</f>
        <v>1.7186995354331596</v>
      </c>
      <c r="BX15" s="69">
        <f t="shared" si="45"/>
        <v>2.8004158547657632</v>
      </c>
      <c r="BZ15" t="str">
        <f t="shared" si="46"/>
        <v>32 Health and social care associate professionals</v>
      </c>
      <c r="CA15" s="69">
        <v>0.82438319050263975</v>
      </c>
      <c r="CB15" s="69">
        <v>0.86346314999613805</v>
      </c>
      <c r="CC15" s="69">
        <v>0.68120807763898095</v>
      </c>
      <c r="CD15" s="69">
        <v>0.91058743362083827</v>
      </c>
      <c r="CE15" s="69">
        <v>0.64764603505350204</v>
      </c>
      <c r="CF15" s="69"/>
      <c r="CG15" s="69">
        <f t="shared" si="47"/>
        <v>-3.3562042585478902E-2</v>
      </c>
      <c r="CH15" s="69">
        <f>'RD T1'!E246</f>
        <v>0.36543813163500599</v>
      </c>
      <c r="CI15" s="69">
        <f t="shared" si="48"/>
        <v>0.33187608904952709</v>
      </c>
      <c r="CK15" t="str">
        <f t="shared" si="49"/>
        <v>32 Health and social care associate professionals</v>
      </c>
      <c r="CL15" s="69">
        <v>0.11339254526999383</v>
      </c>
      <c r="CM15" s="69">
        <v>0.13105972024469145</v>
      </c>
      <c r="CN15" s="69">
        <v>9.9406777771528815E-2</v>
      </c>
      <c r="CO15" s="69">
        <v>0.13781454511303873</v>
      </c>
      <c r="CP15" s="69">
        <v>0.14089822825677645</v>
      </c>
      <c r="CQ15" s="69"/>
      <c r="CR15" s="69">
        <f t="shared" si="50"/>
        <v>4.1491450485247633E-2</v>
      </c>
      <c r="CS15" s="69">
        <f>'RD T1'!E275</f>
        <v>5.239643459677553E-2</v>
      </c>
      <c r="CT15" s="69">
        <f t="shared" si="51"/>
        <v>9.388788508202317E-2</v>
      </c>
    </row>
    <row r="16" spans="1:98" x14ac:dyDescent="0.2">
      <c r="A16" s="10" t="str">
        <f>name!D12</f>
        <v>33 Protective service occupations</v>
      </c>
      <c r="B16" s="69">
        <v>2.7334431635244183E-2</v>
      </c>
      <c r="C16" s="69">
        <v>2.9741071241142305E-2</v>
      </c>
      <c r="D16" s="69">
        <v>3.2923092007963554E-2</v>
      </c>
      <c r="E16" s="69">
        <v>3.9339711516174075E-2</v>
      </c>
      <c r="F16" s="69">
        <v>5.7522737059646077E-2</v>
      </c>
      <c r="G16" s="11"/>
      <c r="H16" s="69">
        <f t="shared" si="26"/>
        <v>2.4599645051682523E-2</v>
      </c>
      <c r="I16" s="69">
        <f>'RD T1'!E44</f>
        <v>1.7390618131067372E-2</v>
      </c>
      <c r="J16" s="69">
        <f t="shared" si="27"/>
        <v>4.1990263182749898E-2</v>
      </c>
      <c r="L16" t="str">
        <f t="shared" si="28"/>
        <v>33 Protective service occupations</v>
      </c>
      <c r="M16" s="69">
        <v>0.39391326900360468</v>
      </c>
      <c r="N16" s="69">
        <v>0.44929250865402065</v>
      </c>
      <c r="O16" s="69">
        <v>0.49432036243442057</v>
      </c>
      <c r="P16" s="69">
        <v>0.54039580937078346</v>
      </c>
      <c r="Q16" s="69">
        <v>0.77246714491710466</v>
      </c>
      <c r="R16" s="11"/>
      <c r="S16" s="69">
        <f t="shared" si="29"/>
        <v>0.2781467824826841</v>
      </c>
      <c r="T16" s="69">
        <f>'RD T1'!E73</f>
        <v>0.20975221557153689</v>
      </c>
      <c r="U16" s="69">
        <f t="shared" si="30"/>
        <v>0.48789899805422099</v>
      </c>
      <c r="W16" t="str">
        <f t="shared" si="31"/>
        <v>33 Protective service occupations</v>
      </c>
      <c r="X16" s="69">
        <v>1.9020024850546593</v>
      </c>
      <c r="Y16" s="69">
        <v>2.1356048927186029</v>
      </c>
      <c r="Z16" s="69">
        <v>2.6101969768443509</v>
      </c>
      <c r="AA16" s="69">
        <v>2.4843348795538862</v>
      </c>
      <c r="AB16" s="69">
        <v>3.6254378694411802</v>
      </c>
      <c r="AC16" s="69"/>
      <c r="AD16" s="69">
        <f t="shared" si="32"/>
        <v>1.0152408925968293</v>
      </c>
      <c r="AE16" s="69">
        <f>'RD T1'!E102</f>
        <v>1.2541006808952129</v>
      </c>
      <c r="AF16" s="69">
        <f t="shared" si="33"/>
        <v>2.2693415734920421</v>
      </c>
      <c r="AH16" t="str">
        <f t="shared" si="34"/>
        <v>33 Protective service occupations</v>
      </c>
      <c r="AI16" s="69">
        <v>0.50140714057798974</v>
      </c>
      <c r="AJ16" s="69">
        <v>0.53699272063248105</v>
      </c>
      <c r="AK16" s="69">
        <v>0.64678053352345832</v>
      </c>
      <c r="AL16" s="69">
        <v>0.61470873556328531</v>
      </c>
      <c r="AM16" s="69">
        <v>0.8587170384520838</v>
      </c>
      <c r="AN16" s="69"/>
      <c r="AO16" s="69">
        <f t="shared" si="35"/>
        <v>0.21193650492862548</v>
      </c>
      <c r="AP16" s="69">
        <f>'RD T1'!E131</f>
        <v>0.27075541624166533</v>
      </c>
      <c r="AQ16" s="69">
        <f t="shared" si="36"/>
        <v>0.48269192117029081</v>
      </c>
      <c r="AS16" t="str">
        <f t="shared" si="37"/>
        <v>33 Protective service occupations</v>
      </c>
      <c r="AT16" s="69">
        <v>0.48069748502221893</v>
      </c>
      <c r="AU16" s="69">
        <v>0.44395228534143027</v>
      </c>
      <c r="AV16" s="69">
        <v>0.53141711784219459</v>
      </c>
      <c r="AW16" s="69">
        <v>0.43161758909828873</v>
      </c>
      <c r="AX16" s="69">
        <v>0.52622877593762485</v>
      </c>
      <c r="AY16" s="69"/>
      <c r="AZ16" s="69">
        <f t="shared" si="38"/>
        <v>-5.1883419045697377E-3</v>
      </c>
      <c r="BA16" s="69">
        <f>'RD T1'!E160</f>
        <v>0.17994316580959924</v>
      </c>
      <c r="BB16" s="69">
        <f t="shared" si="39"/>
        <v>0.1747548239050295</v>
      </c>
      <c r="BD16" t="str">
        <f t="shared" si="40"/>
        <v>33 Protective service occupations</v>
      </c>
      <c r="BE16" s="69">
        <v>1.931565632280632</v>
      </c>
      <c r="BF16" s="69">
        <v>1.8707502137532834</v>
      </c>
      <c r="BG16" s="69">
        <v>1.7999860413373681</v>
      </c>
      <c r="BH16" s="69">
        <v>1.637005664333111</v>
      </c>
      <c r="BI16" s="69">
        <v>1.4882158805224244</v>
      </c>
      <c r="BJ16" s="69"/>
      <c r="BK16" s="69">
        <f t="shared" si="41"/>
        <v>-0.31177016081494369</v>
      </c>
      <c r="BL16" s="69">
        <f>'RD T1'!E189</f>
        <v>0.40549539191368228</v>
      </c>
      <c r="BM16" s="69">
        <f t="shared" si="42"/>
        <v>9.3725231098738593E-2</v>
      </c>
      <c r="BO16" t="str">
        <f t="shared" si="43"/>
        <v>33 Protective service occupations</v>
      </c>
      <c r="BP16" s="69">
        <v>2.3571364713591283</v>
      </c>
      <c r="BQ16" s="69">
        <v>2.2671683356403691</v>
      </c>
      <c r="BR16" s="69">
        <v>2.4297586237249664</v>
      </c>
      <c r="BS16" s="69">
        <v>1.8916454137153436</v>
      </c>
      <c r="BT16" s="69">
        <v>1.5450635085689932</v>
      </c>
      <c r="BU16" s="69"/>
      <c r="BV16" s="69">
        <f t="shared" si="44"/>
        <v>-0.88469511515597321</v>
      </c>
      <c r="BW16" s="69">
        <f>'RD T1'!E218</f>
        <v>0.5662398470788077</v>
      </c>
      <c r="BX16" s="69">
        <f t="shared" si="45"/>
        <v>-0.31845526807716551</v>
      </c>
      <c r="BZ16" t="str">
        <f t="shared" si="46"/>
        <v>33 Protective service occupations</v>
      </c>
      <c r="CA16" s="69">
        <v>1.4359542775105447</v>
      </c>
      <c r="CB16" s="69">
        <v>1.4457083386906624</v>
      </c>
      <c r="CC16" s="69">
        <v>1.3902080393515728</v>
      </c>
      <c r="CD16" s="69">
        <v>1.2171565070816506</v>
      </c>
      <c r="CE16" s="69">
        <v>1.0275476293886663</v>
      </c>
      <c r="CF16" s="69"/>
      <c r="CG16" s="69">
        <f t="shared" si="47"/>
        <v>-0.36266040996290649</v>
      </c>
      <c r="CH16" s="69">
        <f>'RD T1'!E247</f>
        <v>0.42807177570740951</v>
      </c>
      <c r="CI16" s="69">
        <f t="shared" si="48"/>
        <v>6.5411365744503014E-2</v>
      </c>
      <c r="CK16" t="str">
        <f t="shared" si="49"/>
        <v>33 Protective service occupations</v>
      </c>
      <c r="CL16" s="69">
        <v>0.21997114505270751</v>
      </c>
      <c r="CM16" s="69">
        <v>0.1984735625274732</v>
      </c>
      <c r="CN16" s="69">
        <v>0.15723072075439784</v>
      </c>
      <c r="CO16" s="69">
        <v>8.8342759945153768E-2</v>
      </c>
      <c r="CP16" s="69">
        <v>7.747587287179851E-2</v>
      </c>
      <c r="CQ16" s="69"/>
      <c r="CR16" s="69">
        <f t="shared" si="50"/>
        <v>-7.9754847882599331E-2</v>
      </c>
      <c r="CS16" s="69">
        <f>'RD T1'!E276</f>
        <v>1.9893998125242049E-2</v>
      </c>
      <c r="CT16" s="69">
        <f t="shared" si="51"/>
        <v>-5.9860849757357282E-2</v>
      </c>
    </row>
    <row r="17" spans="1:98" x14ac:dyDescent="0.2">
      <c r="A17" s="10" t="str">
        <f>name!D13</f>
        <v>34 Culture, media and sports occupations</v>
      </c>
      <c r="B17" s="69">
        <v>0.1543115833060438</v>
      </c>
      <c r="C17" s="69">
        <v>0.19063021839202526</v>
      </c>
      <c r="D17" s="69">
        <v>0.21527973124444508</v>
      </c>
      <c r="E17" s="69">
        <v>0.26712994265015971</v>
      </c>
      <c r="F17" s="69">
        <v>0.36010164515999171</v>
      </c>
      <c r="G17" s="11"/>
      <c r="H17" s="69">
        <f t="shared" si="26"/>
        <v>0.14482191391554664</v>
      </c>
      <c r="I17" s="69">
        <f>'RD T1'!E45</f>
        <v>0.15846008161367997</v>
      </c>
      <c r="J17" s="69">
        <f t="shared" si="27"/>
        <v>0.30328199552922663</v>
      </c>
      <c r="L17" t="str">
        <f t="shared" si="28"/>
        <v>34 Culture, media and sports occupations</v>
      </c>
      <c r="M17" s="69">
        <v>2.1947599455549915</v>
      </c>
      <c r="N17" s="69">
        <v>2.2969775626039515</v>
      </c>
      <c r="O17" s="69">
        <v>3.1469088563549827</v>
      </c>
      <c r="P17" s="69">
        <v>3.4481432209998073</v>
      </c>
      <c r="Q17" s="69">
        <v>4.4776135474630818</v>
      </c>
      <c r="R17" s="11"/>
      <c r="S17" s="69">
        <f t="shared" si="29"/>
        <v>1.3307046911080991</v>
      </c>
      <c r="T17" s="69">
        <f>'RD T1'!E74</f>
        <v>1.9271823183817391</v>
      </c>
      <c r="U17" s="69">
        <f t="shared" si="30"/>
        <v>3.2578870094898384</v>
      </c>
      <c r="W17" t="str">
        <f t="shared" si="31"/>
        <v>34 Culture, media and sports occupations</v>
      </c>
      <c r="X17" s="69">
        <v>5.3676890818461489</v>
      </c>
      <c r="Y17" s="69">
        <v>5.1090616730320884</v>
      </c>
      <c r="Z17" s="69">
        <v>6.8282908121976567</v>
      </c>
      <c r="AA17" s="69">
        <v>5.8029019224802036</v>
      </c>
      <c r="AB17" s="69">
        <v>6.3833521603065115</v>
      </c>
      <c r="AC17" s="69"/>
      <c r="AD17" s="69">
        <f t="shared" si="32"/>
        <v>-0.44493865189114512</v>
      </c>
      <c r="AE17" s="69">
        <f>'RD T1'!E103</f>
        <v>2.9854722754140708</v>
      </c>
      <c r="AF17" s="69">
        <f t="shared" si="33"/>
        <v>2.5405336235229257</v>
      </c>
      <c r="AH17" t="str">
        <f t="shared" si="34"/>
        <v>34 Culture, media and sports occupations</v>
      </c>
      <c r="AI17" s="69">
        <v>0.68502179075849357</v>
      </c>
      <c r="AJ17" s="69">
        <v>0.67371736603388688</v>
      </c>
      <c r="AK17" s="69">
        <v>0.85266856425363546</v>
      </c>
      <c r="AL17" s="69">
        <v>0.74040291083388643</v>
      </c>
      <c r="AM17" s="69">
        <v>0.96004366595679724</v>
      </c>
      <c r="AN17" s="69"/>
      <c r="AO17" s="69">
        <f t="shared" si="35"/>
        <v>0.10737510170316178</v>
      </c>
      <c r="AP17" s="69">
        <f>'RD T1'!E132</f>
        <v>0.37934332245768698</v>
      </c>
      <c r="AQ17" s="69">
        <f t="shared" si="36"/>
        <v>0.48671842416084876</v>
      </c>
      <c r="AS17" t="str">
        <f t="shared" si="37"/>
        <v>34 Culture, media and sports occupations</v>
      </c>
      <c r="AT17" s="69">
        <v>0.84918038332855383</v>
      </c>
      <c r="AU17" s="69">
        <v>0.75600930242600639</v>
      </c>
      <c r="AV17" s="69">
        <v>0.9475837589221513</v>
      </c>
      <c r="AW17" s="69">
        <v>0.734228157815069</v>
      </c>
      <c r="AX17" s="69">
        <v>0.73297132518637043</v>
      </c>
      <c r="AY17" s="69"/>
      <c r="AZ17" s="69">
        <f t="shared" si="38"/>
        <v>-0.21461243373578087</v>
      </c>
      <c r="BA17" s="69">
        <f>'RD T1'!E161</f>
        <v>0.33652085945915294</v>
      </c>
      <c r="BB17" s="69">
        <f t="shared" si="39"/>
        <v>0.12190842572337207</v>
      </c>
      <c r="BD17" t="str">
        <f t="shared" si="40"/>
        <v>34 Culture, media and sports occupations</v>
      </c>
      <c r="BE17" s="69">
        <v>2.4491290086605368</v>
      </c>
      <c r="BF17" s="69">
        <v>2.3946055824271291</v>
      </c>
      <c r="BG17" s="69">
        <v>2.5622794569017033</v>
      </c>
      <c r="BH17" s="69">
        <v>2.2022819342453639</v>
      </c>
      <c r="BI17" s="69">
        <v>2.2896893560028819</v>
      </c>
      <c r="BJ17" s="69"/>
      <c r="BK17" s="69">
        <f t="shared" si="41"/>
        <v>-0.27259010089882141</v>
      </c>
      <c r="BL17" s="69">
        <f>'RD T1'!E190</f>
        <v>0.83943962998270694</v>
      </c>
      <c r="BM17" s="69">
        <f t="shared" si="42"/>
        <v>0.56684952908388553</v>
      </c>
      <c r="BO17" t="str">
        <f t="shared" si="43"/>
        <v>34 Culture, media and sports occupations</v>
      </c>
      <c r="BP17" s="69">
        <v>1.525746894813508</v>
      </c>
      <c r="BQ17" s="69">
        <v>1.1993713043362879</v>
      </c>
      <c r="BR17" s="69">
        <v>1.3713918692382423</v>
      </c>
      <c r="BS17" s="69">
        <v>0.92464996340634575</v>
      </c>
      <c r="BT17" s="69">
        <v>0.5187123771179516</v>
      </c>
      <c r="BU17" s="69"/>
      <c r="BV17" s="69">
        <f t="shared" si="44"/>
        <v>-0.85267949212029071</v>
      </c>
      <c r="BW17" s="69">
        <f>'RD T1'!E219</f>
        <v>0.31982439824186504</v>
      </c>
      <c r="BX17" s="69">
        <f t="shared" si="45"/>
        <v>-0.53285509387842567</v>
      </c>
      <c r="BZ17" t="str">
        <f t="shared" si="46"/>
        <v>34 Culture, media and sports occupations</v>
      </c>
      <c r="CA17" s="69">
        <v>1.2601866924481822</v>
      </c>
      <c r="CB17" s="69">
        <v>1.1538241018241409</v>
      </c>
      <c r="CC17" s="69">
        <v>1.0290959618810649</v>
      </c>
      <c r="CD17" s="69">
        <v>0.67991455525428679</v>
      </c>
      <c r="CE17" s="69">
        <v>0.37847293477250676</v>
      </c>
      <c r="CF17" s="69"/>
      <c r="CG17" s="69">
        <f t="shared" si="47"/>
        <v>-0.65062302710855813</v>
      </c>
      <c r="CH17" s="69">
        <f>'RD T1'!E248</f>
        <v>0.2235884228058751</v>
      </c>
      <c r="CI17" s="69">
        <f t="shared" si="48"/>
        <v>-0.42703460430268303</v>
      </c>
      <c r="CK17" t="str">
        <f t="shared" si="49"/>
        <v>34 Culture, media and sports occupations</v>
      </c>
      <c r="CL17" s="69">
        <v>0.33334425946049778</v>
      </c>
      <c r="CM17" s="69">
        <v>0.38736879274949976</v>
      </c>
      <c r="CN17" s="69">
        <v>0.33859122644397838</v>
      </c>
      <c r="CO17" s="69">
        <v>0.29217498778335182</v>
      </c>
      <c r="CP17" s="69">
        <v>0.20528025027569652</v>
      </c>
      <c r="CQ17" s="69"/>
      <c r="CR17" s="69">
        <f t="shared" si="50"/>
        <v>-0.13331097616828186</v>
      </c>
      <c r="CS17" s="69">
        <f>'RD T1'!E277</f>
        <v>8.2217244341795198E-2</v>
      </c>
      <c r="CT17" s="69">
        <f t="shared" si="51"/>
        <v>-5.109373182648666E-2</v>
      </c>
    </row>
    <row r="18" spans="1:98" x14ac:dyDescent="0.2">
      <c r="A18" s="10" t="str">
        <f>name!D14</f>
        <v>35 Business and public service associate professionals</v>
      </c>
      <c r="B18" s="69">
        <v>0.45565466543356481</v>
      </c>
      <c r="C18" s="69">
        <v>0.52978559927115854</v>
      </c>
      <c r="D18" s="69">
        <v>0.53936749022389407</v>
      </c>
      <c r="E18" s="69">
        <v>0.69973379257999657</v>
      </c>
      <c r="F18" s="69">
        <v>0.94218325268380954</v>
      </c>
      <c r="G18" s="11"/>
      <c r="H18" s="69">
        <f t="shared" si="26"/>
        <v>0.40281576245991546</v>
      </c>
      <c r="I18" s="69">
        <f>'RD T1'!E46</f>
        <v>0.37185610130566688</v>
      </c>
      <c r="J18" s="69">
        <f t="shared" si="27"/>
        <v>0.77467186376558228</v>
      </c>
      <c r="L18" t="str">
        <f t="shared" si="28"/>
        <v>35 Business and public service associate professionals</v>
      </c>
      <c r="M18" s="69">
        <v>4.6520129924165126</v>
      </c>
      <c r="N18" s="69">
        <v>5.8270239666738668</v>
      </c>
      <c r="O18" s="69">
        <v>5.72083971315159</v>
      </c>
      <c r="P18" s="69">
        <v>7.389199664648328</v>
      </c>
      <c r="Q18" s="69">
        <v>9.6689298102235774</v>
      </c>
      <c r="R18" s="11"/>
      <c r="S18" s="69">
        <f t="shared" si="29"/>
        <v>3.9480900970719874</v>
      </c>
      <c r="T18" s="69">
        <f>'RD T1'!E75</f>
        <v>3.9704433921947633</v>
      </c>
      <c r="U18" s="69">
        <f t="shared" si="30"/>
        <v>7.9185334892667507</v>
      </c>
      <c r="W18" t="str">
        <f t="shared" si="31"/>
        <v>35 Business and public service associate professionals</v>
      </c>
      <c r="X18" s="69">
        <v>11.37104729719513</v>
      </c>
      <c r="Y18" s="69">
        <v>12.017130107484862</v>
      </c>
      <c r="Z18" s="69">
        <v>13.265618374446072</v>
      </c>
      <c r="AA18" s="69">
        <v>13.360935954518187</v>
      </c>
      <c r="AB18" s="69">
        <v>15.109885460513008</v>
      </c>
      <c r="AC18" s="69"/>
      <c r="AD18" s="69">
        <f t="shared" si="32"/>
        <v>1.8442670860669352</v>
      </c>
      <c r="AE18" s="69">
        <f>'RD T1'!E104</f>
        <v>7.074326923282813</v>
      </c>
      <c r="AF18" s="69">
        <f t="shared" si="33"/>
        <v>8.9185940093497482</v>
      </c>
      <c r="AH18" t="str">
        <f t="shared" si="34"/>
        <v>35 Business and public service associate professionals</v>
      </c>
      <c r="AI18" s="69">
        <v>3.0878010083733898</v>
      </c>
      <c r="AJ18" s="69">
        <v>3.2769256367350881</v>
      </c>
      <c r="AK18" s="69">
        <v>3.7783881234513159</v>
      </c>
      <c r="AL18" s="69">
        <v>3.8765343388544795</v>
      </c>
      <c r="AM18" s="69">
        <v>4.6414078466605542</v>
      </c>
      <c r="AN18" s="69"/>
      <c r="AO18" s="69">
        <f t="shared" si="35"/>
        <v>0.86301972320923825</v>
      </c>
      <c r="AP18" s="69">
        <f>'RD T1'!E133</f>
        <v>2.0078248000761607</v>
      </c>
      <c r="AQ18" s="69">
        <f t="shared" si="36"/>
        <v>2.870844523285399</v>
      </c>
      <c r="AS18" t="str">
        <f t="shared" si="37"/>
        <v>35 Business and public service associate professionals</v>
      </c>
      <c r="AT18" s="69">
        <v>2.8225469600767039</v>
      </c>
      <c r="AU18" s="69">
        <v>2.9189808108844804</v>
      </c>
      <c r="AV18" s="69">
        <v>3.2699771151614105</v>
      </c>
      <c r="AW18" s="69">
        <v>3.2913956269868341</v>
      </c>
      <c r="AX18" s="69">
        <v>3.8487445625765044</v>
      </c>
      <c r="AY18" s="69"/>
      <c r="AZ18" s="69">
        <f t="shared" si="38"/>
        <v>0.57876744741509389</v>
      </c>
      <c r="BA18" s="69">
        <f>'RD T1'!E162</f>
        <v>1.6580148429934931</v>
      </c>
      <c r="BB18" s="69">
        <f t="shared" si="39"/>
        <v>2.2367822904085868</v>
      </c>
      <c r="BD18" t="str">
        <f t="shared" si="40"/>
        <v>35 Business and public service associate professionals</v>
      </c>
      <c r="BE18" s="69">
        <v>9.1529353791062622</v>
      </c>
      <c r="BF18" s="69">
        <v>9.0404217764666726</v>
      </c>
      <c r="BG18" s="69">
        <v>8.9694114673526144</v>
      </c>
      <c r="BH18" s="69">
        <v>9.2766436514494401</v>
      </c>
      <c r="BI18" s="69">
        <v>9.3318243895591877</v>
      </c>
      <c r="BJ18" s="69"/>
      <c r="BK18" s="69">
        <f t="shared" si="41"/>
        <v>0.36241292220657328</v>
      </c>
      <c r="BL18" s="69">
        <f>'RD T1'!E191</f>
        <v>4.04837671715008</v>
      </c>
      <c r="BM18" s="69">
        <f t="shared" si="42"/>
        <v>4.4107896393566532</v>
      </c>
      <c r="BO18" t="str">
        <f t="shared" si="43"/>
        <v>35 Business and public service associate professionals</v>
      </c>
      <c r="BP18" s="69">
        <v>8.289106492534577</v>
      </c>
      <c r="BQ18" s="69">
        <v>8.1619592410364614</v>
      </c>
      <c r="BR18" s="69">
        <v>8.2937352836556659</v>
      </c>
      <c r="BS18" s="69">
        <v>7.671367921608466</v>
      </c>
      <c r="BT18" s="69">
        <v>6.5906376800521009</v>
      </c>
      <c r="BU18" s="69"/>
      <c r="BV18" s="69">
        <f t="shared" si="44"/>
        <v>-1.703097603603565</v>
      </c>
      <c r="BW18" s="69">
        <f>'RD T1'!E220</f>
        <v>2.9875037000299969</v>
      </c>
      <c r="BX18" s="69">
        <f t="shared" si="45"/>
        <v>1.2844060964264319</v>
      </c>
      <c r="BZ18" t="str">
        <f t="shared" si="46"/>
        <v>35 Business and public service associate professionals</v>
      </c>
      <c r="CA18" s="69">
        <v>5.316342456143917</v>
      </c>
      <c r="CB18" s="69">
        <v>5.2387269622680339</v>
      </c>
      <c r="CC18" s="69">
        <v>4.7485711990351298</v>
      </c>
      <c r="CD18" s="69">
        <v>4.2027397954641659</v>
      </c>
      <c r="CE18" s="69">
        <v>2.9516795349143958</v>
      </c>
      <c r="CF18" s="69"/>
      <c r="CG18" s="69">
        <f t="shared" si="47"/>
        <v>-1.796891664120734</v>
      </c>
      <c r="CH18" s="69">
        <f>'RD T1'!E249</f>
        <v>1.4191817394064929</v>
      </c>
      <c r="CI18" s="69">
        <f t="shared" si="48"/>
        <v>-0.37770992471424103</v>
      </c>
      <c r="CK18" t="str">
        <f t="shared" si="49"/>
        <v>35 Business and public service associate professionals</v>
      </c>
      <c r="CL18" s="69">
        <v>1.0344702612405765</v>
      </c>
      <c r="CM18" s="69">
        <v>1.0928308992083848</v>
      </c>
      <c r="CN18" s="69">
        <v>0.84348822939795343</v>
      </c>
      <c r="CO18" s="69">
        <v>0.69474640393108089</v>
      </c>
      <c r="CP18" s="69">
        <v>0.70042240609999862</v>
      </c>
      <c r="CQ18" s="69"/>
      <c r="CR18" s="69">
        <f t="shared" si="50"/>
        <v>-0.14306582329795481</v>
      </c>
      <c r="CS18" s="69">
        <f>'RD T1'!E278</f>
        <v>0.21540264825019967</v>
      </c>
      <c r="CT18" s="69">
        <f t="shared" si="51"/>
        <v>7.233682495224486E-2</v>
      </c>
    </row>
    <row r="19" spans="1:98" x14ac:dyDescent="0.2">
      <c r="A19" s="10" t="str">
        <f>name!D15</f>
        <v>41 Administrative occupations</v>
      </c>
      <c r="B19" s="69">
        <v>0.29755026943969431</v>
      </c>
      <c r="C19" s="69">
        <v>0.3236745417553567</v>
      </c>
      <c r="D19" s="69">
        <v>0.32517927193685692</v>
      </c>
      <c r="E19" s="69">
        <v>0.46335688930135227</v>
      </c>
      <c r="F19" s="69">
        <v>0.682439793995817</v>
      </c>
      <c r="G19" s="11"/>
      <c r="H19" s="69">
        <f t="shared" si="26"/>
        <v>0.35726052205896008</v>
      </c>
      <c r="I19" s="69">
        <f>'RD T1'!E47</f>
        <v>0.27872898088779086</v>
      </c>
      <c r="J19" s="69">
        <f t="shared" si="27"/>
        <v>0.63598950294675094</v>
      </c>
      <c r="L19" t="str">
        <f t="shared" si="28"/>
        <v>41 Administrative occupations</v>
      </c>
      <c r="M19" s="69">
        <v>3.0129186500479266</v>
      </c>
      <c r="N19" s="69">
        <v>3.7476800128505778</v>
      </c>
      <c r="O19" s="69">
        <v>3.7689408465010477</v>
      </c>
      <c r="P19" s="69">
        <v>5.3438668984864739</v>
      </c>
      <c r="Q19" s="69">
        <v>7.3860748247582277</v>
      </c>
      <c r="R19" s="11"/>
      <c r="S19" s="69">
        <f t="shared" si="29"/>
        <v>3.6171339782571801</v>
      </c>
      <c r="T19" s="69">
        <f>'RD T1'!E76</f>
        <v>3.1636280712958866</v>
      </c>
      <c r="U19" s="69">
        <f t="shared" si="30"/>
        <v>6.7807620495530667</v>
      </c>
      <c r="W19" t="str">
        <f t="shared" si="31"/>
        <v>41 Administrative occupations</v>
      </c>
      <c r="X19" s="69">
        <v>10.982863245798171</v>
      </c>
      <c r="Y19" s="69">
        <v>11.237962254630403</v>
      </c>
      <c r="Z19" s="69">
        <v>13.258741834740828</v>
      </c>
      <c r="AA19" s="69">
        <v>14.954380722415131</v>
      </c>
      <c r="AB19" s="69">
        <v>18.259817793739249</v>
      </c>
      <c r="AC19" s="69"/>
      <c r="AD19" s="69">
        <f t="shared" si="32"/>
        <v>5.0010759589984204</v>
      </c>
      <c r="AE19" s="69">
        <f>'RD T1'!E105</f>
        <v>8.9471534416883003</v>
      </c>
      <c r="AF19" s="69">
        <f t="shared" si="33"/>
        <v>13.948229400686721</v>
      </c>
      <c r="AH19" t="str">
        <f t="shared" si="34"/>
        <v>41 Administrative occupations</v>
      </c>
      <c r="AI19" s="69">
        <v>4.2524554861883264</v>
      </c>
      <c r="AJ19" s="69">
        <v>4.4425030825475762</v>
      </c>
      <c r="AK19" s="69">
        <v>5.4447689894427409</v>
      </c>
      <c r="AL19" s="69">
        <v>5.9023239147963196</v>
      </c>
      <c r="AM19" s="69">
        <v>7.2228755301559602</v>
      </c>
      <c r="AN19" s="69"/>
      <c r="AO19" s="69">
        <f t="shared" si="35"/>
        <v>1.7781065407132193</v>
      </c>
      <c r="AP19" s="69">
        <f>'RD T1'!E134</f>
        <v>3.7172611541444662</v>
      </c>
      <c r="AQ19" s="69">
        <f t="shared" si="36"/>
        <v>5.4953676948576859</v>
      </c>
      <c r="AS19" t="str">
        <f t="shared" si="37"/>
        <v>41 Administrative occupations</v>
      </c>
      <c r="AT19" s="69">
        <v>3.9351623160793676</v>
      </c>
      <c r="AU19" s="69">
        <v>3.9725420982251123</v>
      </c>
      <c r="AV19" s="69">
        <v>4.6427812449702461</v>
      </c>
      <c r="AW19" s="69">
        <v>4.7665385266181541</v>
      </c>
      <c r="AX19" s="69">
        <v>5.6687547401146166</v>
      </c>
      <c r="AY19" s="69"/>
      <c r="AZ19" s="69">
        <f t="shared" si="38"/>
        <v>1.0259734951443704</v>
      </c>
      <c r="BA19" s="69">
        <f>'RD T1'!E163</f>
        <v>2.8368381373378577</v>
      </c>
      <c r="BB19" s="69">
        <f t="shared" si="39"/>
        <v>3.8628116324822281</v>
      </c>
      <c r="BD19" t="str">
        <f t="shared" si="40"/>
        <v>41 Administrative occupations</v>
      </c>
      <c r="BE19" s="69">
        <v>14.619809966079648</v>
      </c>
      <c r="BF19" s="69">
        <v>13.085711946616527</v>
      </c>
      <c r="BG19" s="69">
        <v>13.415440362454339</v>
      </c>
      <c r="BH19" s="69">
        <v>14.404507179804019</v>
      </c>
      <c r="BI19" s="69">
        <v>13.291436239937068</v>
      </c>
      <c r="BJ19" s="69"/>
      <c r="BK19" s="69">
        <f t="shared" si="41"/>
        <v>-0.12400412251727033</v>
      </c>
      <c r="BL19" s="69">
        <f>'RD T1'!E192</f>
        <v>7.024500445249851</v>
      </c>
      <c r="BM19" s="69">
        <f t="shared" si="42"/>
        <v>6.9004963227325806</v>
      </c>
      <c r="BO19" t="str">
        <f t="shared" si="43"/>
        <v>41 Administrative occupations</v>
      </c>
      <c r="BP19" s="69">
        <v>18.477136361899429</v>
      </c>
      <c r="BQ19" s="69">
        <v>17.064321644425934</v>
      </c>
      <c r="BR19" s="69">
        <v>16.191147274274236</v>
      </c>
      <c r="BS19" s="69">
        <v>15.745302359431692</v>
      </c>
      <c r="BT19" s="69">
        <v>10.964328962495722</v>
      </c>
      <c r="BU19" s="69"/>
      <c r="BV19" s="69">
        <f t="shared" si="44"/>
        <v>-5.2268183117785139</v>
      </c>
      <c r="BW19" s="69">
        <f>'RD T1'!E221</f>
        <v>6.2975646294311804</v>
      </c>
      <c r="BX19" s="69">
        <f t="shared" si="45"/>
        <v>1.0707463176526666</v>
      </c>
      <c r="BZ19" t="str">
        <f t="shared" si="46"/>
        <v>41 Administrative occupations</v>
      </c>
      <c r="CA19" s="69">
        <v>10.664600181919802</v>
      </c>
      <c r="CB19" s="69">
        <v>9.5556229923015206</v>
      </c>
      <c r="CC19" s="69">
        <v>8.0393824821974178</v>
      </c>
      <c r="CD19" s="69">
        <v>6.4395842660347551</v>
      </c>
      <c r="CE19" s="69">
        <v>2.4643362066278445</v>
      </c>
      <c r="CF19" s="69"/>
      <c r="CG19" s="69">
        <f t="shared" si="47"/>
        <v>-5.5750462755695729</v>
      </c>
      <c r="CH19" s="69">
        <f>'RD T1'!E250</f>
        <v>1.9744017898011343</v>
      </c>
      <c r="CI19" s="69">
        <f t="shared" si="48"/>
        <v>-3.6006444857684388</v>
      </c>
      <c r="CK19" t="str">
        <f t="shared" si="49"/>
        <v>41 Administrative occupations</v>
      </c>
      <c r="CL19" s="69">
        <v>2.3467611245914153</v>
      </c>
      <c r="CM19" s="69">
        <v>2.1099675523402128</v>
      </c>
      <c r="CN19" s="69">
        <v>1.6020637854737743</v>
      </c>
      <c r="CO19" s="69">
        <v>1.340638360037572</v>
      </c>
      <c r="CP19" s="69">
        <v>0.96288019821825732</v>
      </c>
      <c r="CQ19" s="69"/>
      <c r="CR19" s="69">
        <f t="shared" si="50"/>
        <v>-0.63918358725551694</v>
      </c>
      <c r="CS19" s="69">
        <f>'RD T1'!E279</f>
        <v>0.36145823000676247</v>
      </c>
      <c r="CT19" s="69">
        <f t="shared" si="51"/>
        <v>-0.27772535724875447</v>
      </c>
    </row>
    <row r="20" spans="1:98" x14ac:dyDescent="0.2">
      <c r="A20" s="10" t="str">
        <f>name!D16</f>
        <v>42 Secretarial and related occupations</v>
      </c>
      <c r="B20" s="69">
        <v>3.1871801316549001E-2</v>
      </c>
      <c r="C20" s="69">
        <v>3.9384901343528532E-2</v>
      </c>
      <c r="D20" s="69">
        <v>3.5921887792888463E-2</v>
      </c>
      <c r="E20" s="69">
        <v>5.937772026091527E-2</v>
      </c>
      <c r="F20" s="69">
        <v>0.1012792972345628</v>
      </c>
      <c r="G20" s="11"/>
      <c r="H20" s="69">
        <f t="shared" si="26"/>
        <v>6.5357409441674341E-2</v>
      </c>
      <c r="I20" s="69">
        <f>'RD T1'!E48</f>
        <v>4.4064763036152615E-2</v>
      </c>
      <c r="J20" s="69">
        <f t="shared" si="27"/>
        <v>0.10942217247782696</v>
      </c>
      <c r="L20" t="str">
        <f t="shared" si="28"/>
        <v>42 Secretarial and related occupations</v>
      </c>
      <c r="M20" s="69">
        <v>0.59458537653825905</v>
      </c>
      <c r="N20" s="69">
        <v>0.7052344707087661</v>
      </c>
      <c r="O20" s="69">
        <v>0.71186504877409995</v>
      </c>
      <c r="P20" s="69">
        <v>1.0383785326675621</v>
      </c>
      <c r="Q20" s="69">
        <v>1.2201688505352881</v>
      </c>
      <c r="R20" s="11"/>
      <c r="S20" s="69">
        <f t="shared" si="29"/>
        <v>0.50830380176118817</v>
      </c>
      <c r="T20" s="69">
        <f>'RD T1'!E77</f>
        <v>0.60833179828723383</v>
      </c>
      <c r="U20" s="69">
        <f t="shared" si="30"/>
        <v>1.1166356000484221</v>
      </c>
      <c r="W20" t="str">
        <f t="shared" si="31"/>
        <v>42 Secretarial and related occupations</v>
      </c>
      <c r="X20" s="69">
        <v>2.1758496855012246</v>
      </c>
      <c r="Y20" s="69">
        <v>2.1638265331685878</v>
      </c>
      <c r="Z20" s="69">
        <v>2.5852084515404927</v>
      </c>
      <c r="AA20" s="69">
        <v>3.0208764580845306</v>
      </c>
      <c r="AB20" s="69">
        <v>3.5977231276302626</v>
      </c>
      <c r="AC20" s="69"/>
      <c r="AD20" s="69">
        <f t="shared" si="32"/>
        <v>1.0125146760897699</v>
      </c>
      <c r="AE20" s="69">
        <f>'RD T1'!E106</f>
        <v>1.9713098062179184</v>
      </c>
      <c r="AF20" s="69">
        <f t="shared" si="33"/>
        <v>2.9838244823076883</v>
      </c>
      <c r="AH20" t="str">
        <f t="shared" si="34"/>
        <v>42 Secretarial and related occupations</v>
      </c>
      <c r="AI20" s="69">
        <v>1.1001263805275141</v>
      </c>
      <c r="AJ20" s="69">
        <v>1.1055709948845927</v>
      </c>
      <c r="AK20" s="69">
        <v>1.3599270310161946</v>
      </c>
      <c r="AL20" s="69">
        <v>1.4462767715137959</v>
      </c>
      <c r="AM20" s="69">
        <v>1.4537089361034286</v>
      </c>
      <c r="AN20" s="69"/>
      <c r="AO20" s="69">
        <f t="shared" si="35"/>
        <v>9.3781905087233941E-2</v>
      </c>
      <c r="AP20" s="69">
        <f>'RD T1'!E135</f>
        <v>0.88018742917958637</v>
      </c>
      <c r="AQ20" s="69">
        <f t="shared" si="36"/>
        <v>0.97396933426682031</v>
      </c>
      <c r="AS20" t="str">
        <f t="shared" si="37"/>
        <v>42 Secretarial and related occupations</v>
      </c>
      <c r="AT20" s="69">
        <v>0.85205100894016561</v>
      </c>
      <c r="AU20" s="69">
        <v>0.81595422575744736</v>
      </c>
      <c r="AV20" s="69">
        <v>1.0074725268048315</v>
      </c>
      <c r="AW20" s="69">
        <v>1.0117096577270779</v>
      </c>
      <c r="AX20" s="69">
        <v>0.810224135478959</v>
      </c>
      <c r="AY20" s="69"/>
      <c r="AZ20" s="69">
        <f t="shared" si="38"/>
        <v>-0.19724839132587246</v>
      </c>
      <c r="BA20" s="69">
        <f>'RD T1'!E164</f>
        <v>0.55047832032490795</v>
      </c>
      <c r="BB20" s="69">
        <f t="shared" si="39"/>
        <v>0.35322992899903549</v>
      </c>
      <c r="BD20" t="str">
        <f t="shared" si="40"/>
        <v>42 Secretarial and related occupations</v>
      </c>
      <c r="BE20" s="69">
        <v>3.868965666972227</v>
      </c>
      <c r="BF20" s="69">
        <v>3.1743530852549462</v>
      </c>
      <c r="BG20" s="69">
        <v>3.2802764922477849</v>
      </c>
      <c r="BH20" s="69">
        <v>3.6197169662569748</v>
      </c>
      <c r="BI20" s="69">
        <v>2.2018004820134385</v>
      </c>
      <c r="BJ20" s="69"/>
      <c r="BK20" s="69">
        <f t="shared" si="41"/>
        <v>-1.0784760102343465</v>
      </c>
      <c r="BL20" s="69">
        <f>'RD T1'!E193</f>
        <v>1.6895080198960155</v>
      </c>
      <c r="BM20" s="69">
        <f t="shared" si="42"/>
        <v>0.61103200966166904</v>
      </c>
      <c r="BO20" t="str">
        <f t="shared" si="43"/>
        <v>42 Secretarial and related occupations</v>
      </c>
      <c r="BP20" s="69">
        <v>5.3428056066589695</v>
      </c>
      <c r="BQ20" s="69">
        <v>4.5930140129193777</v>
      </c>
      <c r="BR20" s="69">
        <v>3.9659644695843066</v>
      </c>
      <c r="BS20" s="69">
        <v>3.0544542523783496</v>
      </c>
      <c r="BT20" s="69">
        <v>0.71146383838581162</v>
      </c>
      <c r="BU20" s="69"/>
      <c r="BV20" s="69">
        <f t="shared" si="44"/>
        <v>-3.254500631198495</v>
      </c>
      <c r="BW20" s="69">
        <f>'RD T1'!E222</f>
        <v>1.0685376905972324</v>
      </c>
      <c r="BX20" s="69">
        <f t="shared" si="45"/>
        <v>-2.1859629406012626</v>
      </c>
      <c r="BZ20" t="str">
        <f t="shared" si="46"/>
        <v>42 Secretarial and related occupations</v>
      </c>
      <c r="CA20" s="69">
        <v>4.5099780709149311</v>
      </c>
      <c r="CB20" s="69">
        <v>4.2268894164469959</v>
      </c>
      <c r="CC20" s="69">
        <v>3.4482862154103646</v>
      </c>
      <c r="CD20" s="69">
        <v>1.9544975584269662</v>
      </c>
      <c r="CE20" s="69">
        <v>0.38889675785354044</v>
      </c>
      <c r="CF20" s="69"/>
      <c r="CG20" s="69">
        <f t="shared" si="47"/>
        <v>-3.0593894575568243</v>
      </c>
      <c r="CH20" s="69">
        <f>'RD T1'!E251</f>
        <v>0.63782327944664685</v>
      </c>
      <c r="CI20" s="69">
        <f t="shared" si="48"/>
        <v>-2.4215661781101776</v>
      </c>
      <c r="CK20" t="str">
        <f t="shared" si="49"/>
        <v>42 Secretarial and related occupations</v>
      </c>
      <c r="CL20" s="69">
        <v>0.92568879583207508</v>
      </c>
      <c r="CM20" s="69">
        <v>0.94780243693327282</v>
      </c>
      <c r="CN20" s="69">
        <v>0.70019961454028612</v>
      </c>
      <c r="CO20" s="69">
        <v>0.65618672979158754</v>
      </c>
      <c r="CP20" s="69">
        <v>0.6793133162534889</v>
      </c>
      <c r="CQ20" s="69"/>
      <c r="CR20" s="69">
        <f t="shared" si="50"/>
        <v>-2.0886298286797222E-2</v>
      </c>
      <c r="CS20" s="69">
        <f>'RD T1'!E280</f>
        <v>0.24115333064880531</v>
      </c>
      <c r="CT20" s="69">
        <f t="shared" si="51"/>
        <v>0.22026703236200809</v>
      </c>
    </row>
    <row r="21" spans="1:98" x14ac:dyDescent="0.2">
      <c r="A21" s="10" t="str">
        <f>name!D17</f>
        <v>51 Skilled agricultural and related trades</v>
      </c>
      <c r="B21" s="69">
        <v>3.127087992041469E-2</v>
      </c>
      <c r="C21" s="69">
        <v>4.7523212124407341E-2</v>
      </c>
      <c r="D21" s="69">
        <v>3.2992463264407447E-2</v>
      </c>
      <c r="E21" s="69">
        <v>4.563815918858357E-2</v>
      </c>
      <c r="F21" s="69">
        <v>6.7452682526063262E-2</v>
      </c>
      <c r="G21" s="11"/>
      <c r="H21" s="69">
        <f t="shared" si="26"/>
        <v>3.4460219261655815E-2</v>
      </c>
      <c r="I21" s="69">
        <f>'RD T1'!E49</f>
        <v>3.4534476060481947E-2</v>
      </c>
      <c r="J21" s="69">
        <f t="shared" si="27"/>
        <v>6.8994695322137756E-2</v>
      </c>
      <c r="L21" t="str">
        <f t="shared" si="28"/>
        <v>51 Skilled agricultural and related trades</v>
      </c>
      <c r="M21" s="69">
        <v>0.16319770470168521</v>
      </c>
      <c r="N21" s="69">
        <v>0.19191002413517799</v>
      </c>
      <c r="O21" s="69">
        <v>8.5170265158630798E-2</v>
      </c>
      <c r="P21" s="69">
        <v>0.10292368592217438</v>
      </c>
      <c r="Q21" s="69">
        <v>0.14554634644021899</v>
      </c>
      <c r="R21" s="11"/>
      <c r="S21" s="69">
        <f t="shared" si="29"/>
        <v>6.0376081281588195E-2</v>
      </c>
      <c r="T21" s="69">
        <f>'RD T1'!E78</f>
        <v>6.6534939690700429E-2</v>
      </c>
      <c r="U21" s="69">
        <f t="shared" si="30"/>
        <v>0.12691102097228862</v>
      </c>
      <c r="W21" t="str">
        <f t="shared" si="31"/>
        <v>51 Skilled agricultural and related trades</v>
      </c>
      <c r="X21" s="69">
        <v>1.5563103903382252</v>
      </c>
      <c r="Y21" s="69">
        <v>1.7295061487245937</v>
      </c>
      <c r="Z21" s="69">
        <v>1.341968951112372</v>
      </c>
      <c r="AA21" s="69">
        <v>1.467535851674058</v>
      </c>
      <c r="AB21" s="69">
        <v>2.0050754318352793</v>
      </c>
      <c r="AC21" s="69"/>
      <c r="AD21" s="69">
        <f t="shared" si="32"/>
        <v>0.66310648072290723</v>
      </c>
      <c r="AE21" s="69">
        <f>'RD T1'!E107</f>
        <v>1.0985367405097004</v>
      </c>
      <c r="AF21" s="69">
        <f t="shared" si="33"/>
        <v>1.7616432212326076</v>
      </c>
      <c r="AH21" t="str">
        <f t="shared" si="34"/>
        <v>51 Skilled agricultural and related trades</v>
      </c>
      <c r="AI21" s="69">
        <v>0.59285976763929393</v>
      </c>
      <c r="AJ21" s="69">
        <v>0.7220054282290248</v>
      </c>
      <c r="AK21" s="69">
        <v>0.46855851214385724</v>
      </c>
      <c r="AL21" s="69">
        <v>0.49752914393911091</v>
      </c>
      <c r="AM21" s="69">
        <v>0.62336327900704813</v>
      </c>
      <c r="AN21" s="69"/>
      <c r="AO21" s="69">
        <f t="shared" si="35"/>
        <v>0.15480476686319089</v>
      </c>
      <c r="AP21" s="69">
        <f>'RD T1'!E136</f>
        <v>0.37911199420782576</v>
      </c>
      <c r="AQ21" s="69">
        <f t="shared" si="36"/>
        <v>0.53391676107101671</v>
      </c>
      <c r="AS21" t="str">
        <f t="shared" si="37"/>
        <v>51 Skilled agricultural and related trades</v>
      </c>
      <c r="AT21" s="69">
        <v>1.1985858908781191</v>
      </c>
      <c r="AU21" s="69">
        <v>1.1680220921980196</v>
      </c>
      <c r="AV21" s="69">
        <v>0.77106762977853716</v>
      </c>
      <c r="AW21" s="69">
        <v>0.84237224875942895</v>
      </c>
      <c r="AX21" s="69">
        <v>1.119086785273008</v>
      </c>
      <c r="AY21" s="69"/>
      <c r="AZ21" s="69">
        <f t="shared" si="38"/>
        <v>0.34801915549447082</v>
      </c>
      <c r="BA21" s="69">
        <f>'RD T1'!E165</f>
        <v>0.59686981135242734</v>
      </c>
      <c r="BB21" s="69">
        <f t="shared" si="39"/>
        <v>0.94488896684689816</v>
      </c>
      <c r="BD21" t="str">
        <f t="shared" si="40"/>
        <v>51 Skilled agricultural and related trades</v>
      </c>
      <c r="BE21" s="69">
        <v>2.3056093682454262</v>
      </c>
      <c r="BF21" s="69">
        <v>2.2895305388179645</v>
      </c>
      <c r="BG21" s="69">
        <v>1.1540094810232022</v>
      </c>
      <c r="BH21" s="69">
        <v>1.1739229599222094</v>
      </c>
      <c r="BI21" s="69">
        <v>1.273320918974201</v>
      </c>
      <c r="BJ21" s="69"/>
      <c r="BK21" s="69">
        <f t="shared" si="41"/>
        <v>0.11931143795099874</v>
      </c>
      <c r="BL21" s="69">
        <f>'RD T1'!E194</f>
        <v>0.63062422437620824</v>
      </c>
      <c r="BM21" s="69">
        <f t="shared" si="42"/>
        <v>0.74993566232720699</v>
      </c>
      <c r="BO21" t="str">
        <f t="shared" si="43"/>
        <v>51 Skilled agricultural and related trades</v>
      </c>
      <c r="BP21" s="69">
        <v>3.7275368918228025</v>
      </c>
      <c r="BQ21" s="69">
        <v>3.6257939785787525</v>
      </c>
      <c r="BR21" s="69">
        <v>2.3411780545580565</v>
      </c>
      <c r="BS21" s="69">
        <v>2.2510929139408464</v>
      </c>
      <c r="BT21" s="69">
        <v>2.3986370042596472</v>
      </c>
      <c r="BU21" s="69"/>
      <c r="BV21" s="69">
        <f t="shared" si="44"/>
        <v>5.7458949701590711E-2</v>
      </c>
      <c r="BW21" s="69">
        <f>'RD T1'!E223</f>
        <v>1.2496304302362478</v>
      </c>
      <c r="BX21" s="69">
        <f t="shared" si="45"/>
        <v>1.3070893799378385</v>
      </c>
      <c r="BZ21" t="str">
        <f t="shared" si="46"/>
        <v>51 Skilled agricultural and related trades</v>
      </c>
      <c r="CA21" s="69">
        <v>3.067966817473148</v>
      </c>
      <c r="CB21" s="69">
        <v>2.8037553869476239</v>
      </c>
      <c r="CC21" s="69">
        <v>1.5288143650169665</v>
      </c>
      <c r="CD21" s="69">
        <v>1.3579709225789867</v>
      </c>
      <c r="CE21" s="69">
        <v>1.5492251302964191</v>
      </c>
      <c r="CF21" s="69"/>
      <c r="CG21" s="69">
        <f t="shared" si="47"/>
        <v>2.0410765279452514E-2</v>
      </c>
      <c r="CH21" s="69">
        <f>'RD T1'!E252</f>
        <v>0.66993406503751796</v>
      </c>
      <c r="CI21" s="69">
        <f t="shared" si="48"/>
        <v>0.69034483031697047</v>
      </c>
      <c r="CK21" t="str">
        <f t="shared" si="49"/>
        <v>51 Skilled agricultural and related trades</v>
      </c>
      <c r="CL21" s="69">
        <v>1.8190115488560592</v>
      </c>
      <c r="CM21" s="69">
        <v>1.8761360688122617</v>
      </c>
      <c r="CN21" s="69">
        <v>0.70749893776527406</v>
      </c>
      <c r="CO21" s="69">
        <v>0.72262155843905618</v>
      </c>
      <c r="CP21" s="69">
        <v>0.34188373697459051</v>
      </c>
      <c r="CQ21" s="69"/>
      <c r="CR21" s="69">
        <f t="shared" si="50"/>
        <v>-0.36561520079068355</v>
      </c>
      <c r="CS21" s="69">
        <f>'RD T1'!E281</f>
        <v>0.18976896238991253</v>
      </c>
      <c r="CT21" s="69">
        <f t="shared" si="51"/>
        <v>-0.17584623840077102</v>
      </c>
    </row>
    <row r="22" spans="1:98" x14ac:dyDescent="0.2">
      <c r="A22" s="10" t="str">
        <f>name!D18</f>
        <v>52 Skilled metal, electrical and electronic trades</v>
      </c>
      <c r="B22" s="69">
        <v>2.3786778701769908E-2</v>
      </c>
      <c r="C22" s="69">
        <v>2.3378887367213073E-2</v>
      </c>
      <c r="D22" s="69">
        <v>2.0462196912065432E-2</v>
      </c>
      <c r="E22" s="69">
        <v>2.620684650319826E-2</v>
      </c>
      <c r="F22" s="69">
        <v>3.2849862645334862E-2</v>
      </c>
      <c r="G22" s="11"/>
      <c r="H22" s="69">
        <f t="shared" si="26"/>
        <v>1.238766573326943E-2</v>
      </c>
      <c r="I22" s="69">
        <f>'RD T1'!E50</f>
        <v>1.2562337669215239E-2</v>
      </c>
      <c r="J22" s="69">
        <f t="shared" si="27"/>
        <v>2.4950003402484669E-2</v>
      </c>
      <c r="L22" t="str">
        <f t="shared" si="28"/>
        <v>52 Skilled metal, electrical and electronic trades</v>
      </c>
      <c r="M22" s="69">
        <v>0.40628004310155125</v>
      </c>
      <c r="N22" s="69">
        <v>0.4653606668768584</v>
      </c>
      <c r="O22" s="69">
        <v>0.4129116284725376</v>
      </c>
      <c r="P22" s="69">
        <v>0.61552303545360798</v>
      </c>
      <c r="Q22" s="69">
        <v>0.89394423460912054</v>
      </c>
      <c r="R22" s="11"/>
      <c r="S22" s="69">
        <f t="shared" si="29"/>
        <v>0.48103260613658294</v>
      </c>
      <c r="T22" s="69">
        <f>'RD T1'!E79</f>
        <v>0.33554711228498951</v>
      </c>
      <c r="U22" s="69">
        <f t="shared" si="30"/>
        <v>0.8165797184215724</v>
      </c>
      <c r="W22" t="str">
        <f t="shared" si="31"/>
        <v>52 Skilled metal, electrical and electronic trades</v>
      </c>
      <c r="X22" s="69">
        <v>1.3976977399023354</v>
      </c>
      <c r="Y22" s="69">
        <v>1.4257465759418637</v>
      </c>
      <c r="Z22" s="69">
        <v>1.2918006227971959</v>
      </c>
      <c r="AA22" s="69">
        <v>1.5379924290597637</v>
      </c>
      <c r="AB22" s="69">
        <v>1.9339123893089691</v>
      </c>
      <c r="AC22" s="69"/>
      <c r="AD22" s="69">
        <f t="shared" si="32"/>
        <v>0.64211176651177326</v>
      </c>
      <c r="AE22" s="69">
        <f>'RD T1'!E108</f>
        <v>0.80373589706220527</v>
      </c>
      <c r="AF22" s="69">
        <f t="shared" si="33"/>
        <v>1.4458476635739785</v>
      </c>
      <c r="AH22" t="str">
        <f t="shared" si="34"/>
        <v>52 Skilled metal, electrical and electronic trades</v>
      </c>
      <c r="AI22" s="69">
        <v>0.56599718590816261</v>
      </c>
      <c r="AJ22" s="69">
        <v>0.57304117466687721</v>
      </c>
      <c r="AK22" s="69">
        <v>0.55046422066055389</v>
      </c>
      <c r="AL22" s="69">
        <v>0.6377682783904115</v>
      </c>
      <c r="AM22" s="69">
        <v>0.88891053925897812</v>
      </c>
      <c r="AN22" s="69"/>
      <c r="AO22" s="69">
        <f t="shared" si="35"/>
        <v>0.33844631859842422</v>
      </c>
      <c r="AP22" s="69">
        <f>'RD T1'!E137</f>
        <v>0.320366725043078</v>
      </c>
      <c r="AQ22" s="69">
        <f t="shared" si="36"/>
        <v>0.65881304364150228</v>
      </c>
      <c r="AS22" t="str">
        <f t="shared" si="37"/>
        <v>52 Skilled metal, electrical and electronic trades</v>
      </c>
      <c r="AT22" s="69">
        <v>2.1365560412565912</v>
      </c>
      <c r="AU22" s="69">
        <v>2.0383895133518211</v>
      </c>
      <c r="AV22" s="69">
        <v>1.9781129426166344</v>
      </c>
      <c r="AW22" s="69">
        <v>2.1312062723198815</v>
      </c>
      <c r="AX22" s="69">
        <v>2.5782744759274872</v>
      </c>
      <c r="AY22" s="69"/>
      <c r="AZ22" s="69">
        <f t="shared" si="38"/>
        <v>0.60016153331085276</v>
      </c>
      <c r="BA22" s="69">
        <f>'RD T1'!E166</f>
        <v>1.0141178960245572</v>
      </c>
      <c r="BB22" s="69">
        <f t="shared" si="39"/>
        <v>1.6142794293354099</v>
      </c>
      <c r="BD22" t="str">
        <f t="shared" si="40"/>
        <v>52 Skilled metal, electrical and electronic trades</v>
      </c>
      <c r="BE22" s="69">
        <v>12.11941817255812</v>
      </c>
      <c r="BF22" s="69">
        <v>11.804840448933405</v>
      </c>
      <c r="BG22" s="69">
        <v>9.6074583684601631</v>
      </c>
      <c r="BH22" s="69">
        <v>10.211758366881389</v>
      </c>
      <c r="BI22" s="69">
        <v>9.9446359185865152</v>
      </c>
      <c r="BJ22" s="69"/>
      <c r="BK22" s="69">
        <f t="shared" si="41"/>
        <v>0.33717755012635209</v>
      </c>
      <c r="BL22" s="69">
        <f>'RD T1'!E195</f>
        <v>3.4624972006003087</v>
      </c>
      <c r="BM22" s="69">
        <f t="shared" si="42"/>
        <v>3.7996747507266608</v>
      </c>
      <c r="BO22" t="str">
        <f t="shared" si="43"/>
        <v>52 Skilled metal, electrical and electronic trades</v>
      </c>
      <c r="BP22" s="69">
        <v>7.8820796626484766</v>
      </c>
      <c r="BQ22" s="69">
        <v>6.7935503734439786</v>
      </c>
      <c r="BR22" s="69">
        <v>6.6743931315965934</v>
      </c>
      <c r="BS22" s="69">
        <v>5.9479998266835663</v>
      </c>
      <c r="BT22" s="69">
        <v>5.1741376242674519</v>
      </c>
      <c r="BU22" s="69"/>
      <c r="BV22" s="69">
        <f t="shared" si="44"/>
        <v>-1.5002555073291415</v>
      </c>
      <c r="BW22" s="69">
        <f>'RD T1'!E224</f>
        <v>2.1773453647040668</v>
      </c>
      <c r="BX22" s="69">
        <f t="shared" si="45"/>
        <v>0.67708985737492533</v>
      </c>
      <c r="BZ22" t="str">
        <f t="shared" si="46"/>
        <v>52 Skilled metal, electrical and electronic trades</v>
      </c>
      <c r="CA22" s="69">
        <v>4.377598144363362</v>
      </c>
      <c r="CB22" s="69">
        <v>3.7512701284121621</v>
      </c>
      <c r="CC22" s="69">
        <v>3.0830118459060301</v>
      </c>
      <c r="CD22" s="69">
        <v>2.8583420728870017</v>
      </c>
      <c r="CE22" s="69">
        <v>1.6551104053411756</v>
      </c>
      <c r="CF22" s="69"/>
      <c r="CG22" s="69">
        <f t="shared" si="47"/>
        <v>-1.4279014405648545</v>
      </c>
      <c r="CH22" s="69">
        <f>'RD T1'!E253</f>
        <v>0.92881194250559063</v>
      </c>
      <c r="CI22" s="69">
        <f t="shared" si="48"/>
        <v>-0.49908949805926384</v>
      </c>
      <c r="CK22" t="str">
        <f t="shared" si="49"/>
        <v>52 Skilled metal, electrical and electronic trades</v>
      </c>
      <c r="CL22" s="69">
        <v>1.4405432315323752</v>
      </c>
      <c r="CM22" s="69">
        <v>1.4888843847657469</v>
      </c>
      <c r="CN22" s="69">
        <v>0.99415052648690394</v>
      </c>
      <c r="CO22" s="69">
        <v>0.98299716986127383</v>
      </c>
      <c r="CP22" s="69">
        <v>0.79978091969023613</v>
      </c>
      <c r="CQ22" s="69"/>
      <c r="CR22" s="69">
        <f t="shared" si="50"/>
        <v>-0.19436960679666782</v>
      </c>
      <c r="CS22" s="69">
        <f>'RD T1'!E282</f>
        <v>0.28819647263774462</v>
      </c>
      <c r="CT22" s="69">
        <f t="shared" si="51"/>
        <v>9.3826865841076801E-2</v>
      </c>
    </row>
    <row r="23" spans="1:98" x14ac:dyDescent="0.2">
      <c r="A23" s="10" t="str">
        <f>name!D19</f>
        <v>53 Skilled construction and building trades</v>
      </c>
      <c r="B23" s="69">
        <v>1.2145194743789712E-2</v>
      </c>
      <c r="C23" s="69">
        <v>8.1348390953881206E-3</v>
      </c>
      <c r="D23" s="69">
        <v>6.1582783903305982E-3</v>
      </c>
      <c r="E23" s="69">
        <v>1.0537020072449787E-2</v>
      </c>
      <c r="F23" s="69">
        <v>1.0751141032375037E-2</v>
      </c>
      <c r="G23" s="11"/>
      <c r="H23" s="69">
        <f t="shared" si="26"/>
        <v>4.592862642044439E-3</v>
      </c>
      <c r="I23" s="69">
        <f>'RD T1'!E51</f>
        <v>4.7638894118038101E-3</v>
      </c>
      <c r="J23" s="69">
        <f t="shared" si="27"/>
        <v>9.3567520538482482E-3</v>
      </c>
      <c r="L23" t="str">
        <f t="shared" si="28"/>
        <v>53 Skilled construction and building trades</v>
      </c>
      <c r="M23" s="69">
        <v>0.20291515767315763</v>
      </c>
      <c r="N23" s="69">
        <v>0.18604717453670072</v>
      </c>
      <c r="O23" s="69">
        <v>0.17734410842310605</v>
      </c>
      <c r="P23" s="69">
        <v>0.23758133740465762</v>
      </c>
      <c r="Q23" s="69">
        <v>0.2650295284974854</v>
      </c>
      <c r="R23" s="11"/>
      <c r="S23" s="69">
        <f t="shared" si="29"/>
        <v>8.768542007437935E-2</v>
      </c>
      <c r="T23" s="69">
        <f>'RD T1'!E80</f>
        <v>0.1204274964967624</v>
      </c>
      <c r="U23" s="69">
        <f t="shared" si="30"/>
        <v>0.20811291657114175</v>
      </c>
      <c r="W23" t="str">
        <f t="shared" si="31"/>
        <v>53 Skilled construction and building trades</v>
      </c>
      <c r="X23" s="69">
        <v>0.88842717589491804</v>
      </c>
      <c r="Y23" s="69">
        <v>0.71296976953693314</v>
      </c>
      <c r="Z23" s="69">
        <v>0.71330310881489911</v>
      </c>
      <c r="AA23" s="69">
        <v>0.85485623264931654</v>
      </c>
      <c r="AB23" s="69">
        <v>0.92921888464880753</v>
      </c>
      <c r="AC23" s="69"/>
      <c r="AD23" s="69">
        <f t="shared" si="32"/>
        <v>0.21591577583390842</v>
      </c>
      <c r="AE23" s="69">
        <f>'RD T1'!E109</f>
        <v>0.44821094598397587</v>
      </c>
      <c r="AF23" s="69">
        <f t="shared" si="33"/>
        <v>0.66412672181788435</v>
      </c>
      <c r="AH23" t="str">
        <f t="shared" si="34"/>
        <v>53 Skilled construction and building trades</v>
      </c>
      <c r="AI23" s="69">
        <v>0.48111063832523898</v>
      </c>
      <c r="AJ23" s="69">
        <v>0.44813302397492782</v>
      </c>
      <c r="AK23" s="69">
        <v>0.48074651397277274</v>
      </c>
      <c r="AL23" s="69">
        <v>0.57723258778897735</v>
      </c>
      <c r="AM23" s="69">
        <v>0.6510475106344169</v>
      </c>
      <c r="AN23" s="69"/>
      <c r="AO23" s="69">
        <f t="shared" si="35"/>
        <v>0.17030099666164417</v>
      </c>
      <c r="AP23" s="69">
        <f>'RD T1'!E138</f>
        <v>0.32927705842973243</v>
      </c>
      <c r="AQ23" s="69">
        <f t="shared" si="36"/>
        <v>0.49957805509137659</v>
      </c>
      <c r="AS23" t="str">
        <f t="shared" si="37"/>
        <v>53 Skilled construction and building trades</v>
      </c>
      <c r="AT23" s="69">
        <v>0.76248521581891116</v>
      </c>
      <c r="AU23" s="69">
        <v>0.64536221047646947</v>
      </c>
      <c r="AV23" s="69">
        <v>0.70965627574389145</v>
      </c>
      <c r="AW23" s="69">
        <v>0.84649508314428712</v>
      </c>
      <c r="AX23" s="69">
        <v>0.88722008053924484</v>
      </c>
      <c r="AY23" s="69"/>
      <c r="AZ23" s="69">
        <f t="shared" si="38"/>
        <v>0.17756380479535339</v>
      </c>
      <c r="BA23" s="69">
        <f>'RD T1'!E167</f>
        <v>0.45669220512076536</v>
      </c>
      <c r="BB23" s="69">
        <f t="shared" si="39"/>
        <v>0.63425600991611875</v>
      </c>
      <c r="BD23" t="str">
        <f t="shared" si="40"/>
        <v>53 Skilled construction and building trades</v>
      </c>
      <c r="BE23" s="69">
        <v>8.0250883452271573</v>
      </c>
      <c r="BF23" s="69">
        <v>6.6846932243663542</v>
      </c>
      <c r="BG23" s="69">
        <v>5.9043644925926824</v>
      </c>
      <c r="BH23" s="69">
        <v>6.1829067888855915</v>
      </c>
      <c r="BI23" s="69">
        <v>5.2242047600560575</v>
      </c>
      <c r="BJ23" s="69"/>
      <c r="BK23" s="69">
        <f t="shared" si="41"/>
        <v>-0.68015973253662487</v>
      </c>
      <c r="BL23" s="69">
        <f>'RD T1'!E196</f>
        <v>2.1626744076759064</v>
      </c>
      <c r="BM23" s="69">
        <f t="shared" si="42"/>
        <v>1.4825146751392815</v>
      </c>
      <c r="BO23" t="str">
        <f t="shared" si="43"/>
        <v>53 Skilled construction and building trades</v>
      </c>
      <c r="BP23" s="69">
        <v>7.6536150074622418</v>
      </c>
      <c r="BQ23" s="69">
        <v>6.4480462949428619</v>
      </c>
      <c r="BR23" s="69">
        <v>6.9300193731841526</v>
      </c>
      <c r="BS23" s="69">
        <v>6.6907571225098197</v>
      </c>
      <c r="BT23" s="69">
        <v>6.3225498930109501</v>
      </c>
      <c r="BU23" s="69"/>
      <c r="BV23" s="69">
        <f t="shared" si="44"/>
        <v>-0.60746948017320257</v>
      </c>
      <c r="BW23" s="69">
        <f>'RD T1'!E225</f>
        <v>2.9762581431467181</v>
      </c>
      <c r="BX23" s="69">
        <f t="shared" si="45"/>
        <v>2.3687886629735155</v>
      </c>
      <c r="BZ23" t="str">
        <f t="shared" si="46"/>
        <v>53 Skilled construction and building trades</v>
      </c>
      <c r="CA23" s="69">
        <v>4.4751610261652406</v>
      </c>
      <c r="CB23" s="69">
        <v>3.4648546073951065</v>
      </c>
      <c r="CC23" s="69">
        <v>3.2659777512482377</v>
      </c>
      <c r="CD23" s="69">
        <v>3.2400389555247342</v>
      </c>
      <c r="CE23" s="69">
        <v>2.8327336637489213</v>
      </c>
      <c r="CF23" s="69"/>
      <c r="CG23" s="69">
        <f t="shared" si="47"/>
        <v>-0.43324408749931642</v>
      </c>
      <c r="CH23" s="69">
        <f>'RD T1'!E254</f>
        <v>1.2774843172955053</v>
      </c>
      <c r="CI23" s="69">
        <f t="shared" si="48"/>
        <v>0.84424022979618885</v>
      </c>
      <c r="CK23" t="str">
        <f t="shared" si="49"/>
        <v>53 Skilled construction and building trades</v>
      </c>
      <c r="CL23" s="69">
        <v>2.084040119361362</v>
      </c>
      <c r="CM23" s="69">
        <v>1.6979902835953435</v>
      </c>
      <c r="CN23" s="69">
        <v>1.2231996885824736</v>
      </c>
      <c r="CO23" s="69">
        <v>0.88484641739456582</v>
      </c>
      <c r="CP23" s="69">
        <v>0.18751401499916945</v>
      </c>
      <c r="CQ23" s="69"/>
      <c r="CR23" s="69">
        <f t="shared" si="50"/>
        <v>-1.0356856735833042</v>
      </c>
      <c r="CS23" s="69">
        <f>'RD T1'!E283</f>
        <v>0.17215262904060993</v>
      </c>
      <c r="CT23" s="69">
        <f t="shared" si="51"/>
        <v>-0.86353304454269431</v>
      </c>
    </row>
    <row r="24" spans="1:98" x14ac:dyDescent="0.2">
      <c r="A24" s="10" t="str">
        <f>name!D20</f>
        <v>54 Textiles, printing and other skilled trades</v>
      </c>
      <c r="B24" s="69">
        <v>5.290456992580668E-2</v>
      </c>
      <c r="C24" s="69">
        <v>5.0405834357288931E-2</v>
      </c>
      <c r="D24" s="69">
        <v>5.0407044311921584E-2</v>
      </c>
      <c r="E24" s="69">
        <v>7.7260290097086903E-2</v>
      </c>
      <c r="F24" s="69">
        <v>0.11364928142833491</v>
      </c>
      <c r="G24" s="11"/>
      <c r="H24" s="69">
        <f t="shared" si="26"/>
        <v>6.324223711641333E-2</v>
      </c>
      <c r="I24" s="69">
        <f>'RD T1'!E52</f>
        <v>4.5456995362448453E-2</v>
      </c>
      <c r="J24" s="69">
        <f t="shared" si="27"/>
        <v>0.10869923247886179</v>
      </c>
      <c r="L24" t="str">
        <f t="shared" si="28"/>
        <v>54 Textiles, printing and other skilled trades</v>
      </c>
      <c r="M24" s="69">
        <v>0.44001135919665824</v>
      </c>
      <c r="N24" s="69">
        <v>0.48694593553228704</v>
      </c>
      <c r="O24" s="69">
        <v>0.46792313518993045</v>
      </c>
      <c r="P24" s="69">
        <v>0.67486763596198296</v>
      </c>
      <c r="Q24" s="69">
        <v>1.045981342559192</v>
      </c>
      <c r="R24" s="11"/>
      <c r="S24" s="69">
        <f t="shared" si="29"/>
        <v>0.5780582073692615</v>
      </c>
      <c r="T24" s="69">
        <f>'RD T1'!E81</f>
        <v>0.44004384845138039</v>
      </c>
      <c r="U24" s="69">
        <f t="shared" si="30"/>
        <v>1.0181020558206419</v>
      </c>
      <c r="W24" t="str">
        <f t="shared" si="31"/>
        <v>54 Textiles, printing and other skilled trades</v>
      </c>
      <c r="X24" s="69">
        <v>1.3514026264219163</v>
      </c>
      <c r="Y24" s="69">
        <v>1.2405338274145623</v>
      </c>
      <c r="Z24" s="69">
        <v>1.3408336041082611</v>
      </c>
      <c r="AA24" s="69">
        <v>1.6670246923809073</v>
      </c>
      <c r="AB24" s="69">
        <v>2.2885405845066229</v>
      </c>
      <c r="AC24" s="69"/>
      <c r="AD24" s="69">
        <f t="shared" si="32"/>
        <v>0.94770698039836176</v>
      </c>
      <c r="AE24" s="69">
        <f>'RD T1'!E110</f>
        <v>1.0166675770518045</v>
      </c>
      <c r="AF24" s="69">
        <f t="shared" si="33"/>
        <v>1.9643745574501663</v>
      </c>
      <c r="AH24" t="str">
        <f t="shared" si="34"/>
        <v>54 Textiles, printing and other skilled trades</v>
      </c>
      <c r="AI24" s="69">
        <v>0.52721555184990376</v>
      </c>
      <c r="AJ24" s="69">
        <v>0.5119599220864961</v>
      </c>
      <c r="AK24" s="69">
        <v>0.61042403228077236</v>
      </c>
      <c r="AL24" s="69">
        <v>0.66870840707274803</v>
      </c>
      <c r="AM24" s="69">
        <v>0.89632105230399628</v>
      </c>
      <c r="AN24" s="69"/>
      <c r="AO24" s="69">
        <f t="shared" si="35"/>
        <v>0.28589702002322392</v>
      </c>
      <c r="AP24" s="69">
        <f>'RD T1'!E139</f>
        <v>0.40613754544280378</v>
      </c>
      <c r="AQ24" s="69">
        <f t="shared" si="36"/>
        <v>0.69203456546602771</v>
      </c>
      <c r="AS24" t="str">
        <f t="shared" si="37"/>
        <v>54 Textiles, printing and other skilled trades</v>
      </c>
      <c r="AT24" s="69">
        <v>0.63663921497869491</v>
      </c>
      <c r="AU24" s="69">
        <v>0.59926403064359701</v>
      </c>
      <c r="AV24" s="69">
        <v>0.64760364131962644</v>
      </c>
      <c r="AW24" s="69">
        <v>0.71788703253621367</v>
      </c>
      <c r="AX24" s="69">
        <v>0.89555946244001561</v>
      </c>
      <c r="AY24" s="69"/>
      <c r="AZ24" s="69">
        <f t="shared" si="38"/>
        <v>0.24795582112038916</v>
      </c>
      <c r="BA24" s="69">
        <f>'RD T1'!E168</f>
        <v>0.40945082036411851</v>
      </c>
      <c r="BB24" s="69">
        <f t="shared" si="39"/>
        <v>0.65740664148450767</v>
      </c>
      <c r="BD24" t="str">
        <f t="shared" si="40"/>
        <v>54 Textiles, printing and other skilled trades</v>
      </c>
      <c r="BE24" s="69">
        <v>4.7264308503209023</v>
      </c>
      <c r="BF24" s="69">
        <v>4.0956879345753867</v>
      </c>
      <c r="BG24" s="69">
        <v>3.7853685865827074</v>
      </c>
      <c r="BH24" s="69">
        <v>4.5670065377757059</v>
      </c>
      <c r="BI24" s="69">
        <v>5.0900451800002431</v>
      </c>
      <c r="BJ24" s="69"/>
      <c r="BK24" s="69">
        <f t="shared" si="41"/>
        <v>1.3046765934175357</v>
      </c>
      <c r="BL24" s="69">
        <f>'RD T1'!E197</f>
        <v>1.9728531788940586</v>
      </c>
      <c r="BM24" s="69">
        <f t="shared" si="42"/>
        <v>3.2775297723115946</v>
      </c>
      <c r="BO24" t="str">
        <f t="shared" si="43"/>
        <v>54 Textiles, printing and other skilled trades</v>
      </c>
      <c r="BP24" s="69">
        <v>5.4502155301011639</v>
      </c>
      <c r="BQ24" s="69">
        <v>4.2583748941090835</v>
      </c>
      <c r="BR24" s="69">
        <v>4.3575264527346755</v>
      </c>
      <c r="BS24" s="69">
        <v>4.1937179421130493</v>
      </c>
      <c r="BT24" s="69">
        <v>3.590909158365776</v>
      </c>
      <c r="BU24" s="69"/>
      <c r="BV24" s="69">
        <f t="shared" si="44"/>
        <v>-0.76661729436889958</v>
      </c>
      <c r="BW24" s="69">
        <f>'RD T1'!E226</f>
        <v>1.5729955115010592</v>
      </c>
      <c r="BX24" s="69">
        <f t="shared" si="45"/>
        <v>0.80637821713215962</v>
      </c>
      <c r="BZ24" t="str">
        <f t="shared" si="46"/>
        <v>54 Textiles, printing and other skilled trades</v>
      </c>
      <c r="CA24" s="69">
        <v>5.1929412152212286</v>
      </c>
      <c r="CB24" s="69">
        <v>4.4058772181132539</v>
      </c>
      <c r="CC24" s="69">
        <v>4.0830828438383362</v>
      </c>
      <c r="CD24" s="69">
        <v>4.3743249319651545</v>
      </c>
      <c r="CE24" s="69">
        <v>3.8126154763535727</v>
      </c>
      <c r="CF24" s="69"/>
      <c r="CG24" s="69">
        <f t="shared" si="47"/>
        <v>-0.27046736748476352</v>
      </c>
      <c r="CH24" s="69">
        <f>'RD T1'!E255</f>
        <v>1.5595470442355235</v>
      </c>
      <c r="CI24" s="69">
        <f t="shared" si="48"/>
        <v>1.28907967675076</v>
      </c>
      <c r="CK24" t="str">
        <f t="shared" si="49"/>
        <v>54 Textiles, printing and other skilled trades</v>
      </c>
      <c r="CL24" s="69">
        <v>1.928186757265262</v>
      </c>
      <c r="CM24" s="69">
        <v>1.6080522485101372</v>
      </c>
      <c r="CN24" s="69">
        <v>1.2329646850706835</v>
      </c>
      <c r="CO24" s="69">
        <v>0.87896703726237602</v>
      </c>
      <c r="CP24" s="69">
        <v>0.55192257142413526</v>
      </c>
      <c r="CQ24" s="69"/>
      <c r="CR24" s="69">
        <f t="shared" si="50"/>
        <v>-0.68104211364654821</v>
      </c>
      <c r="CS24" s="69">
        <f>'RD T1'!E284</f>
        <v>0.22156879108742172</v>
      </c>
      <c r="CT24" s="69">
        <f t="shared" si="51"/>
        <v>-0.45947332255912648</v>
      </c>
    </row>
    <row r="25" spans="1:98" x14ac:dyDescent="0.2">
      <c r="A25" s="10" t="str">
        <f>name!D21</f>
        <v>61 Caring personal service occupations</v>
      </c>
      <c r="B25" s="69">
        <v>3.6965296112970301E-2</v>
      </c>
      <c r="C25" s="69">
        <v>4.3880750213157717E-2</v>
      </c>
      <c r="D25" s="69">
        <v>4.0755892323751729E-2</v>
      </c>
      <c r="E25" s="69">
        <v>5.9879810463926167E-2</v>
      </c>
      <c r="F25" s="69">
        <v>8.6589555533724813E-2</v>
      </c>
      <c r="G25" s="11"/>
      <c r="H25" s="69">
        <f t="shared" si="26"/>
        <v>4.5833663209973084E-2</v>
      </c>
      <c r="I25" s="69">
        <f>'RD T1'!E53</f>
        <v>3.7841191513679193E-2</v>
      </c>
      <c r="J25" s="69">
        <f t="shared" si="27"/>
        <v>8.367485472365227E-2</v>
      </c>
      <c r="L25" t="str">
        <f t="shared" si="28"/>
        <v>61 Caring personal service occupations</v>
      </c>
      <c r="M25" s="69">
        <v>1.5760381423335927</v>
      </c>
      <c r="N25" s="69">
        <v>2.2672152455227108</v>
      </c>
      <c r="O25" s="69">
        <v>2.0391807988751176</v>
      </c>
      <c r="P25" s="69">
        <v>3.0157326515590559</v>
      </c>
      <c r="Q25" s="69">
        <v>4.4550060430359766</v>
      </c>
      <c r="R25" s="11"/>
      <c r="S25" s="69">
        <f t="shared" si="29"/>
        <v>2.415825244160859</v>
      </c>
      <c r="T25" s="69">
        <f>'RD T1'!E82</f>
        <v>2.0046062219798602</v>
      </c>
      <c r="U25" s="69">
        <f t="shared" si="30"/>
        <v>4.4204314661407196</v>
      </c>
      <c r="W25" t="str">
        <f t="shared" si="31"/>
        <v>61 Caring personal service occupations</v>
      </c>
      <c r="X25" s="69">
        <v>5.5931190614727235</v>
      </c>
      <c r="Y25" s="69">
        <v>6.7398980700926829</v>
      </c>
      <c r="Z25" s="69">
        <v>7.4782851283963563</v>
      </c>
      <c r="AA25" s="69">
        <v>8.2335413318720061</v>
      </c>
      <c r="AB25" s="69">
        <v>10.680620781140146</v>
      </c>
      <c r="AC25" s="69"/>
      <c r="AD25" s="69">
        <f t="shared" si="32"/>
        <v>3.2023356527437894</v>
      </c>
      <c r="AE25" s="69">
        <f>'RD T1'!E111</f>
        <v>5.8098664936010023</v>
      </c>
      <c r="AF25" s="69">
        <f t="shared" si="33"/>
        <v>9.0122021463447908</v>
      </c>
      <c r="AH25" t="str">
        <f t="shared" si="34"/>
        <v>61 Caring personal service occupations</v>
      </c>
      <c r="AI25" s="69">
        <v>5.1835996792389887</v>
      </c>
      <c r="AJ25" s="69">
        <v>5.631094288372033</v>
      </c>
      <c r="AK25" s="69">
        <v>6.3900631346495764</v>
      </c>
      <c r="AL25" s="69">
        <v>5.9638674205906828</v>
      </c>
      <c r="AM25" s="69">
        <v>6.6840348146722928</v>
      </c>
      <c r="AN25" s="69"/>
      <c r="AO25" s="69">
        <f t="shared" si="35"/>
        <v>0.29397168002271634</v>
      </c>
      <c r="AP25" s="69">
        <f>'RD T1'!E140</f>
        <v>3.6658650341094035</v>
      </c>
      <c r="AQ25" s="69">
        <f t="shared" si="36"/>
        <v>3.9598367141321198</v>
      </c>
      <c r="AS25" t="str">
        <f t="shared" si="37"/>
        <v>61 Caring personal service occupations</v>
      </c>
      <c r="AT25" s="69">
        <v>2.797983469028317</v>
      </c>
      <c r="AU25" s="69">
        <v>3.3194353007917585</v>
      </c>
      <c r="AV25" s="69">
        <v>3.754460422815459</v>
      </c>
      <c r="AW25" s="69">
        <v>3.6387029990244719</v>
      </c>
      <c r="AX25" s="69">
        <v>4.3349388866316518</v>
      </c>
      <c r="AY25" s="69"/>
      <c r="AZ25" s="69">
        <f t="shared" si="38"/>
        <v>0.58047846381619284</v>
      </c>
      <c r="BA25" s="69">
        <f>'RD T1'!E169</f>
        <v>2.3236815239599213</v>
      </c>
      <c r="BB25" s="69">
        <f t="shared" si="39"/>
        <v>2.9041599877761142</v>
      </c>
      <c r="BD25" t="str">
        <f t="shared" si="40"/>
        <v>61 Caring personal service occupations</v>
      </c>
      <c r="BE25" s="69">
        <v>19.219092449916538</v>
      </c>
      <c r="BF25" s="69">
        <v>20.738393109399702</v>
      </c>
      <c r="BG25" s="69">
        <v>20.278361534725757</v>
      </c>
      <c r="BH25" s="69">
        <v>22.264681553845506</v>
      </c>
      <c r="BI25" s="69">
        <v>25.696572467080816</v>
      </c>
      <c r="BJ25" s="69"/>
      <c r="BK25" s="69">
        <f t="shared" si="41"/>
        <v>5.4182109323550591</v>
      </c>
      <c r="BL25" s="69">
        <f>'RD T1'!E198</f>
        <v>13.932123758778312</v>
      </c>
      <c r="BM25" s="69">
        <f t="shared" si="42"/>
        <v>19.350334691133369</v>
      </c>
      <c r="BO25" t="str">
        <f t="shared" si="43"/>
        <v>61 Caring personal service occupations</v>
      </c>
      <c r="BP25" s="69">
        <v>17.056162695688986</v>
      </c>
      <c r="BQ25" s="69">
        <v>18.078202254653867</v>
      </c>
      <c r="BR25" s="69">
        <v>15.53437894551603</v>
      </c>
      <c r="BS25" s="69">
        <v>15.75820044314584</v>
      </c>
      <c r="BT25" s="69">
        <v>14.005678934260395</v>
      </c>
      <c r="BU25" s="69"/>
      <c r="BV25" s="69">
        <f t="shared" si="44"/>
        <v>-1.5287000112556353</v>
      </c>
      <c r="BW25" s="69">
        <f>'RD T1'!E227</f>
        <v>7.5602223596209637</v>
      </c>
      <c r="BX25" s="69">
        <f t="shared" si="45"/>
        <v>6.0315223483653284</v>
      </c>
      <c r="BZ25" t="str">
        <f t="shared" si="46"/>
        <v>61 Caring personal service occupations</v>
      </c>
      <c r="CA25" s="69">
        <v>5.3070100684272559</v>
      </c>
      <c r="CB25" s="69">
        <v>3.3962604058714962</v>
      </c>
      <c r="CC25" s="69">
        <v>2.6457306588027314</v>
      </c>
      <c r="CD25" s="69">
        <v>2.0467895079786924</v>
      </c>
      <c r="CE25" s="69">
        <v>1.7101635754463704</v>
      </c>
      <c r="CF25" s="69"/>
      <c r="CG25" s="69">
        <f t="shared" si="47"/>
        <v>-0.93556708335636096</v>
      </c>
      <c r="CH25" s="69">
        <f>'RD T1'!E256</f>
        <v>0.67756326899863661</v>
      </c>
      <c r="CI25" s="69">
        <f t="shared" si="48"/>
        <v>-0.25800381435772435</v>
      </c>
      <c r="CK25" t="str">
        <f t="shared" si="49"/>
        <v>61 Caring personal service occupations</v>
      </c>
      <c r="CL25" s="69">
        <v>0.81529143690370598</v>
      </c>
      <c r="CM25" s="69">
        <v>0.70771766184923335</v>
      </c>
      <c r="CN25" s="69">
        <v>0.46348475232910941</v>
      </c>
      <c r="CO25" s="69">
        <v>0.46370798097484678</v>
      </c>
      <c r="CP25" s="69">
        <v>0.38990064157180077</v>
      </c>
      <c r="CQ25" s="69"/>
      <c r="CR25" s="69">
        <f t="shared" si="50"/>
        <v>-7.3584110757308641E-2</v>
      </c>
      <c r="CS25" s="69">
        <f>'RD T1'!E285</f>
        <v>0.11423027383130233</v>
      </c>
      <c r="CT25" s="69">
        <f t="shared" si="51"/>
        <v>4.0646163073993685E-2</v>
      </c>
    </row>
    <row r="26" spans="1:98" x14ac:dyDescent="0.2">
      <c r="A26" s="10" t="str">
        <f>name!D22</f>
        <v>62 Leisure, travel and related personal service occupations</v>
      </c>
      <c r="B26" s="69">
        <v>1.7636602345540296E-2</v>
      </c>
      <c r="C26" s="69">
        <v>1.955203792911633E-2</v>
      </c>
      <c r="D26" s="69">
        <v>1.7582311549227573E-2</v>
      </c>
      <c r="E26" s="69">
        <v>2.3875354072332846E-2</v>
      </c>
      <c r="F26" s="69">
        <v>3.5734277283367887E-2</v>
      </c>
      <c r="G26" s="11"/>
      <c r="H26" s="69">
        <f t="shared" si="26"/>
        <v>1.8151965734140314E-2</v>
      </c>
      <c r="I26" s="69">
        <f>'RD T1'!E54</f>
        <v>1.4867728575649051E-2</v>
      </c>
      <c r="J26" s="69">
        <f t="shared" si="27"/>
        <v>3.3019694309789363E-2</v>
      </c>
      <c r="L26" t="str">
        <f t="shared" si="28"/>
        <v>62 Leisure, travel and related personal service occupations</v>
      </c>
      <c r="M26" s="69">
        <v>0.29367318413914933</v>
      </c>
      <c r="N26" s="69">
        <v>0.38422261496766297</v>
      </c>
      <c r="O26" s="69">
        <v>0.33580845872951892</v>
      </c>
      <c r="P26" s="69">
        <v>0.41549802307328532</v>
      </c>
      <c r="Q26" s="69">
        <v>0.53611498261278212</v>
      </c>
      <c r="R26" s="11"/>
      <c r="S26" s="69">
        <f t="shared" si="29"/>
        <v>0.2003065238832632</v>
      </c>
      <c r="T26" s="69">
        <f>'RD T1'!E83</f>
        <v>0.23676805183438468</v>
      </c>
      <c r="U26" s="69">
        <f t="shared" si="30"/>
        <v>0.43707457571764785</v>
      </c>
      <c r="W26" t="str">
        <f t="shared" si="31"/>
        <v>62 Leisure, travel and related personal service occupations</v>
      </c>
      <c r="X26" s="69">
        <v>1.4864758215143381</v>
      </c>
      <c r="Y26" s="69">
        <v>1.7900086497660594</v>
      </c>
      <c r="Z26" s="69">
        <v>2.0451486996140935</v>
      </c>
      <c r="AA26" s="69">
        <v>2.318785123958778</v>
      </c>
      <c r="AB26" s="69">
        <v>3.2306183130692614</v>
      </c>
      <c r="AC26" s="69"/>
      <c r="AD26" s="69">
        <f t="shared" si="32"/>
        <v>1.1854696134551679</v>
      </c>
      <c r="AE26" s="69">
        <f>'RD T1'!E112</f>
        <v>1.5648792830246645</v>
      </c>
      <c r="AF26" s="69">
        <f t="shared" si="33"/>
        <v>2.7503488964798324</v>
      </c>
      <c r="AH26" t="str">
        <f t="shared" si="34"/>
        <v>62 Leisure, travel and related personal service occupations</v>
      </c>
      <c r="AI26" s="69">
        <v>0.8533260219989951</v>
      </c>
      <c r="AJ26" s="69">
        <v>1.0427829879208181</v>
      </c>
      <c r="AK26" s="69">
        <v>1.1891849802154355</v>
      </c>
      <c r="AL26" s="69">
        <v>1.1880748148386941</v>
      </c>
      <c r="AM26" s="69">
        <v>1.5928044310529517</v>
      </c>
      <c r="AN26" s="69"/>
      <c r="AO26" s="69">
        <f t="shared" si="35"/>
        <v>0.40361945083751616</v>
      </c>
      <c r="AP26" s="69">
        <f>'RD T1'!E141</f>
        <v>0.79995743757030457</v>
      </c>
      <c r="AQ26" s="69">
        <f t="shared" si="36"/>
        <v>1.2035768884078206</v>
      </c>
      <c r="AS26" t="str">
        <f t="shared" si="37"/>
        <v>62 Leisure, travel and related personal service occupations</v>
      </c>
      <c r="AT26" s="69">
        <v>0.97416970935845615</v>
      </c>
      <c r="AU26" s="69">
        <v>1.1521046566323343</v>
      </c>
      <c r="AV26" s="69">
        <v>1.4925653584081997</v>
      </c>
      <c r="AW26" s="69">
        <v>1.5587763901487939</v>
      </c>
      <c r="AX26" s="69">
        <v>2.2009994492513494</v>
      </c>
      <c r="AY26" s="69"/>
      <c r="AZ26" s="69">
        <f t="shared" si="38"/>
        <v>0.70843409084314968</v>
      </c>
      <c r="BA26" s="69">
        <f>'RD T1'!E170</f>
        <v>1.0914531710052608</v>
      </c>
      <c r="BB26" s="69">
        <f t="shared" si="39"/>
        <v>1.7998872618484105</v>
      </c>
      <c r="BD26" t="str">
        <f t="shared" si="40"/>
        <v>62 Leisure, travel and related personal service occupations</v>
      </c>
      <c r="BE26" s="69">
        <v>4.341987350482726</v>
      </c>
      <c r="BF26" s="69">
        <v>4.1541724760409124</v>
      </c>
      <c r="BG26" s="69">
        <v>4.1917220181498962</v>
      </c>
      <c r="BH26" s="69">
        <v>4.0869933993173202</v>
      </c>
      <c r="BI26" s="69">
        <v>3.8928917165627319</v>
      </c>
      <c r="BJ26" s="69"/>
      <c r="BK26" s="69">
        <f t="shared" si="41"/>
        <v>-0.29883030158716428</v>
      </c>
      <c r="BL26" s="69">
        <f>'RD T1'!E199</f>
        <v>1.9232780817057196</v>
      </c>
      <c r="BM26" s="69">
        <f t="shared" si="42"/>
        <v>1.6244477801185553</v>
      </c>
      <c r="BO26" t="str">
        <f t="shared" si="43"/>
        <v>62 Leisure, travel and related personal service occupations</v>
      </c>
      <c r="BP26" s="69">
        <v>4.6643668983303925</v>
      </c>
      <c r="BQ26" s="69">
        <v>4.759435240586817</v>
      </c>
      <c r="BR26" s="69">
        <v>4.4260738105328263</v>
      </c>
      <c r="BS26" s="69">
        <v>3.925357294214999</v>
      </c>
      <c r="BT26" s="69">
        <v>3.0697922056733478</v>
      </c>
      <c r="BU26" s="69"/>
      <c r="BV26" s="69">
        <f t="shared" si="44"/>
        <v>-1.3562816048594786</v>
      </c>
      <c r="BW26" s="69">
        <f>'RD T1'!E228</f>
        <v>1.7196417338885988</v>
      </c>
      <c r="BX26" s="69">
        <f t="shared" si="45"/>
        <v>0.36336012902912018</v>
      </c>
      <c r="BZ26" t="str">
        <f t="shared" si="46"/>
        <v>62 Leisure, travel and related personal service occupations</v>
      </c>
      <c r="CA26" s="69">
        <v>2.9512487531367189</v>
      </c>
      <c r="CB26" s="69">
        <v>3.1605511782834137</v>
      </c>
      <c r="CC26" s="69">
        <v>2.842826394496345</v>
      </c>
      <c r="CD26" s="69">
        <v>2.553030448889186</v>
      </c>
      <c r="CE26" s="69">
        <v>1.8087206678318413</v>
      </c>
      <c r="CF26" s="69"/>
      <c r="CG26" s="69">
        <f t="shared" si="47"/>
        <v>-1.0341057266645037</v>
      </c>
      <c r="CH26" s="69">
        <f>'RD T1'!E257</f>
        <v>0.98065064001710811</v>
      </c>
      <c r="CI26" s="69">
        <f t="shared" si="48"/>
        <v>-5.3455086647395622E-2</v>
      </c>
      <c r="CK26" t="str">
        <f t="shared" si="49"/>
        <v>62 Leisure, travel and related personal service occupations</v>
      </c>
      <c r="CL26" s="69">
        <v>1.1898084626580172</v>
      </c>
      <c r="CM26" s="69">
        <v>1.1211737193300464</v>
      </c>
      <c r="CN26" s="69">
        <v>0.77086647976580291</v>
      </c>
      <c r="CO26" s="69">
        <v>0.53033419585877994</v>
      </c>
      <c r="CP26" s="69">
        <v>0.30691686797885587</v>
      </c>
      <c r="CQ26" s="69"/>
      <c r="CR26" s="69">
        <f t="shared" si="50"/>
        <v>-0.46394961178694705</v>
      </c>
      <c r="CS26" s="69">
        <f>'RD T1'!E286</f>
        <v>0.14057175697412197</v>
      </c>
      <c r="CT26" s="69">
        <f t="shared" si="51"/>
        <v>-0.32337785481282511</v>
      </c>
    </row>
    <row r="27" spans="1:98" x14ac:dyDescent="0.2">
      <c r="A27" s="10" t="str">
        <f>name!D23</f>
        <v>63 Community and civil enforcement occupations</v>
      </c>
      <c r="B27" s="69">
        <v>1.7974457203704475E-3</v>
      </c>
      <c r="C27" s="69">
        <v>1.86536989537346E-3</v>
      </c>
      <c r="D27" s="69">
        <v>1.8412298845946608E-3</v>
      </c>
      <c r="E27" s="69">
        <v>2.5072713807317883E-3</v>
      </c>
      <c r="F27" s="69">
        <v>3.3711872896380274E-3</v>
      </c>
      <c r="G27" s="11"/>
      <c r="H27" s="69">
        <f t="shared" si="26"/>
        <v>1.5299574050433667E-3</v>
      </c>
      <c r="I27" s="69">
        <f>'RD T1'!E55</f>
        <v>1.5678319019391948E-3</v>
      </c>
      <c r="J27" s="69">
        <f t="shared" si="27"/>
        <v>3.0977893069825614E-3</v>
      </c>
      <c r="L27" t="str">
        <f t="shared" si="28"/>
        <v>63 Community and civil enforcement occupations</v>
      </c>
      <c r="M27" s="69">
        <v>2.6577724036449119E-2</v>
      </c>
      <c r="N27" s="69">
        <v>2.5141839057538487E-2</v>
      </c>
      <c r="O27" s="69">
        <v>3.1614177827722016E-2</v>
      </c>
      <c r="P27" s="69">
        <v>3.1155952519410356E-2</v>
      </c>
      <c r="Q27" s="69">
        <v>4.4478048072093289E-2</v>
      </c>
      <c r="R27" s="11"/>
      <c r="S27" s="69">
        <f t="shared" si="29"/>
        <v>1.2863870244371273E-2</v>
      </c>
      <c r="T27" s="69">
        <f>'RD T1'!E84</f>
        <v>1.9534371817826385E-2</v>
      </c>
      <c r="U27" s="69">
        <f t="shared" si="30"/>
        <v>3.2398242062197657E-2</v>
      </c>
      <c r="W27" t="str">
        <f t="shared" si="31"/>
        <v>63 Community and civil enforcement occupations</v>
      </c>
      <c r="X27" s="69">
        <v>0.13427612943501388</v>
      </c>
      <c r="Y27" s="69">
        <v>0.14007311178369219</v>
      </c>
      <c r="Z27" s="69">
        <v>0.16277311094459204</v>
      </c>
      <c r="AA27" s="69">
        <v>0.18225051849476276</v>
      </c>
      <c r="AB27" s="69">
        <v>0.23829373657296651</v>
      </c>
      <c r="AC27" s="69"/>
      <c r="AD27" s="69">
        <f t="shared" si="32"/>
        <v>7.5520625628374471E-2</v>
      </c>
      <c r="AE27" s="69">
        <f>'RD T1'!E113</f>
        <v>0.1305252259552851</v>
      </c>
      <c r="AF27" s="69">
        <f t="shared" si="33"/>
        <v>0.20604585158365957</v>
      </c>
      <c r="AH27" t="str">
        <f t="shared" si="34"/>
        <v>63 Community and civil enforcement occupations</v>
      </c>
      <c r="AI27" s="69">
        <v>3.6912167983482347E-2</v>
      </c>
      <c r="AJ27" s="69">
        <v>3.4742152908264379E-2</v>
      </c>
      <c r="AK27" s="69">
        <v>4.7352418116159492E-2</v>
      </c>
      <c r="AL27" s="69">
        <v>3.9849923489265492E-2</v>
      </c>
      <c r="AM27" s="69">
        <v>5.0780192271347099E-2</v>
      </c>
      <c r="AN27" s="69"/>
      <c r="AO27" s="69">
        <f t="shared" si="35"/>
        <v>3.4277741551876073E-3</v>
      </c>
      <c r="AP27" s="69">
        <f>'RD T1'!E142</f>
        <v>2.6755287379807875E-2</v>
      </c>
      <c r="AQ27" s="69">
        <f t="shared" si="36"/>
        <v>3.0183061534995483E-2</v>
      </c>
      <c r="AS27" t="str">
        <f t="shared" si="37"/>
        <v>63 Community and civil enforcement occupations</v>
      </c>
      <c r="AT27" s="69">
        <v>3.8340158974373428E-2</v>
      </c>
      <c r="AU27" s="69">
        <v>3.2732048457838128E-2</v>
      </c>
      <c r="AV27" s="69">
        <v>4.2983604655542164E-2</v>
      </c>
      <c r="AW27" s="69">
        <v>3.415836101956303E-2</v>
      </c>
      <c r="AX27" s="69">
        <v>3.8621946938630559E-2</v>
      </c>
      <c r="AY27" s="69"/>
      <c r="AZ27" s="69">
        <f t="shared" si="38"/>
        <v>-4.3616577169116044E-3</v>
      </c>
      <c r="BA27" s="69">
        <f>'RD T1'!E171</f>
        <v>2.2809021037832257E-2</v>
      </c>
      <c r="BB27" s="69">
        <f t="shared" si="39"/>
        <v>1.8447363320920653E-2</v>
      </c>
      <c r="BD27" t="str">
        <f t="shared" si="40"/>
        <v>63 Community and civil enforcement occupations</v>
      </c>
      <c r="BE27" s="69">
        <v>0.15991762332072679</v>
      </c>
      <c r="BF27" s="69">
        <v>0.11024866219168046</v>
      </c>
      <c r="BG27" s="69">
        <v>0.14467472746532409</v>
      </c>
      <c r="BH27" s="69">
        <v>9.9889917826678082E-2</v>
      </c>
      <c r="BI27" s="69">
        <v>0.11382884380521259</v>
      </c>
      <c r="BJ27" s="69"/>
      <c r="BK27" s="69">
        <f t="shared" si="41"/>
        <v>-3.0845883660111498E-2</v>
      </c>
      <c r="BL27" s="69">
        <f>'RD T1'!E200</f>
        <v>4.1686227222611762E-2</v>
      </c>
      <c r="BM27" s="69">
        <f t="shared" si="42"/>
        <v>1.0840343562500264E-2</v>
      </c>
      <c r="BO27" t="str">
        <f t="shared" si="43"/>
        <v>63 Community and civil enforcement occupations</v>
      </c>
      <c r="BP27" s="69">
        <v>0.23702717268170087</v>
      </c>
      <c r="BQ27" s="69">
        <v>0.19030715128390643</v>
      </c>
      <c r="BR27" s="69">
        <v>0.24748662248776696</v>
      </c>
      <c r="BS27" s="69">
        <v>0.17066742263937865</v>
      </c>
      <c r="BT27" s="69">
        <v>0.16718646710367618</v>
      </c>
      <c r="BU27" s="69"/>
      <c r="BV27" s="69">
        <f t="shared" si="44"/>
        <v>-8.0300155384090771E-2</v>
      </c>
      <c r="BW27" s="69">
        <f>'RD T1'!E229</f>
        <v>7.9201461378697921E-2</v>
      </c>
      <c r="BX27" s="69">
        <f t="shared" si="45"/>
        <v>-1.0986940053928501E-3</v>
      </c>
      <c r="BZ27" t="str">
        <f t="shared" si="46"/>
        <v>63 Community and civil enforcement occupations</v>
      </c>
      <c r="CA27" s="69">
        <v>0.20802215676446351</v>
      </c>
      <c r="CB27" s="69">
        <v>0.185079099837162</v>
      </c>
      <c r="CC27" s="69">
        <v>0.2079319710701448</v>
      </c>
      <c r="CD27" s="69">
        <v>0.15824729969431117</v>
      </c>
      <c r="CE27" s="69">
        <v>0.13276162379827355</v>
      </c>
      <c r="CF27" s="69"/>
      <c r="CG27" s="69">
        <f t="shared" si="47"/>
        <v>-7.5170347271871246E-2</v>
      </c>
      <c r="CH27" s="69">
        <f>'RD T1'!E258</f>
        <v>6.5480602985013403E-2</v>
      </c>
      <c r="CI27" s="69">
        <f t="shared" si="48"/>
        <v>-9.6897442868578432E-3</v>
      </c>
      <c r="CK27" t="str">
        <f t="shared" si="49"/>
        <v>63 Community and civil enforcement occupations</v>
      </c>
      <c r="CL27" s="69">
        <v>5.9814653347406661E-2</v>
      </c>
      <c r="CM27" s="69">
        <v>4.1422006844035068E-2</v>
      </c>
      <c r="CN27" s="69">
        <v>4.5399921285193066E-2</v>
      </c>
      <c r="CO27" s="69">
        <v>1.8323286194340215E-2</v>
      </c>
      <c r="CP27" s="69">
        <v>1.1437308797893312E-2</v>
      </c>
      <c r="CQ27" s="69"/>
      <c r="CR27" s="69">
        <f t="shared" si="50"/>
        <v>-3.3962612487299752E-2</v>
      </c>
      <c r="CS27" s="69">
        <f>'RD T1'!E287</f>
        <v>4.4473459240259817E-3</v>
      </c>
      <c r="CT27" s="69">
        <f t="shared" si="51"/>
        <v>-2.951526656327377E-2</v>
      </c>
    </row>
    <row r="28" spans="1:98" x14ac:dyDescent="0.2">
      <c r="A28" s="10" t="str">
        <f>name!D24</f>
        <v>71 Sales occupations</v>
      </c>
      <c r="B28" s="69">
        <v>0.10958645665293372</v>
      </c>
      <c r="C28" s="69">
        <v>0.11186635500546446</v>
      </c>
      <c r="D28" s="69">
        <v>0.10040868221036719</v>
      </c>
      <c r="E28" s="69">
        <v>0.13220650888574506</v>
      </c>
      <c r="F28" s="69">
        <v>0.17364368638388603</v>
      </c>
      <c r="G28" s="11"/>
      <c r="H28" s="69">
        <f t="shared" si="26"/>
        <v>7.3235004173518831E-2</v>
      </c>
      <c r="I28" s="69">
        <f>'RD T1'!E56</f>
        <v>6.8255643150869696E-2</v>
      </c>
      <c r="J28" s="69">
        <f t="shared" si="27"/>
        <v>0.14149064732438854</v>
      </c>
      <c r="L28" t="str">
        <f t="shared" si="28"/>
        <v>71 Sales occupations</v>
      </c>
      <c r="M28" s="69">
        <v>1.3198259700716588</v>
      </c>
      <c r="N28" s="69">
        <v>1.4582788356733769</v>
      </c>
      <c r="O28" s="69">
        <v>1.4728564044880399</v>
      </c>
      <c r="P28" s="69">
        <v>1.9901525297410532</v>
      </c>
      <c r="Q28" s="69">
        <v>2.8696988912906618</v>
      </c>
      <c r="R28" s="11"/>
      <c r="S28" s="69">
        <f t="shared" si="29"/>
        <v>1.3968424868026219</v>
      </c>
      <c r="T28" s="69">
        <f>'RD T1'!E85</f>
        <v>1.0806756687209664</v>
      </c>
      <c r="U28" s="69">
        <f t="shared" si="30"/>
        <v>2.4775181555235886</v>
      </c>
      <c r="W28" t="str">
        <f t="shared" si="31"/>
        <v>71 Sales occupations</v>
      </c>
      <c r="X28" s="69">
        <v>5.74152125824794</v>
      </c>
      <c r="Y28" s="69">
        <v>5.5073211341109944</v>
      </c>
      <c r="Z28" s="69">
        <v>6.5473458953314081</v>
      </c>
      <c r="AA28" s="69">
        <v>7.0557388816668336</v>
      </c>
      <c r="AB28" s="69">
        <v>9.3369965622882081</v>
      </c>
      <c r="AC28" s="69"/>
      <c r="AD28" s="69">
        <f t="shared" si="32"/>
        <v>2.7896506669568</v>
      </c>
      <c r="AE28" s="69">
        <f>'RD T1'!E114</f>
        <v>4.2024719947727736</v>
      </c>
      <c r="AF28" s="69">
        <f t="shared" si="33"/>
        <v>6.9921226617295735</v>
      </c>
      <c r="AH28" t="str">
        <f t="shared" si="34"/>
        <v>71 Sales occupations</v>
      </c>
      <c r="AI28" s="69">
        <v>1.9834054100595118</v>
      </c>
      <c r="AJ28" s="69">
        <v>1.8127121314029904</v>
      </c>
      <c r="AK28" s="69">
        <v>2.1547347635664207</v>
      </c>
      <c r="AL28" s="69">
        <v>2.095032482085867</v>
      </c>
      <c r="AM28" s="69">
        <v>2.6356677260798445</v>
      </c>
      <c r="AN28" s="69"/>
      <c r="AO28" s="69">
        <f t="shared" si="35"/>
        <v>0.48093296251342377</v>
      </c>
      <c r="AP28" s="69">
        <f>'RD T1'!E143</f>
        <v>1.2373572394672552</v>
      </c>
      <c r="AQ28" s="69">
        <f t="shared" si="36"/>
        <v>1.7182902019806789</v>
      </c>
      <c r="AS28" t="str">
        <f t="shared" si="37"/>
        <v>71 Sales occupations</v>
      </c>
      <c r="AT28" s="69">
        <v>1.6767202196272795</v>
      </c>
      <c r="AU28" s="69">
        <v>1.4854709560209545</v>
      </c>
      <c r="AV28" s="69">
        <v>1.7324759790592481</v>
      </c>
      <c r="AW28" s="69">
        <v>1.6823320217163305</v>
      </c>
      <c r="AX28" s="69">
        <v>2.0589133316133204</v>
      </c>
      <c r="AY28" s="69"/>
      <c r="AZ28" s="69">
        <f t="shared" si="38"/>
        <v>0.32643735255407225</v>
      </c>
      <c r="BA28" s="69">
        <f>'RD T1'!E172</f>
        <v>0.85167494213113482</v>
      </c>
      <c r="BB28" s="69">
        <f t="shared" si="39"/>
        <v>1.178112294685207</v>
      </c>
      <c r="BD28" t="str">
        <f t="shared" si="40"/>
        <v>71 Sales occupations</v>
      </c>
      <c r="BE28" s="69">
        <v>14.120559706123657</v>
      </c>
      <c r="BF28" s="69">
        <v>11.985701241158036</v>
      </c>
      <c r="BG28" s="69">
        <v>12.246245764498022</v>
      </c>
      <c r="BH28" s="69">
        <v>13.092383145218129</v>
      </c>
      <c r="BI28" s="69">
        <v>13.989725940388624</v>
      </c>
      <c r="BJ28" s="69"/>
      <c r="BK28" s="69">
        <f t="shared" si="41"/>
        <v>1.7434801758906016</v>
      </c>
      <c r="BL28" s="69">
        <f>'RD T1'!E201</f>
        <v>6.1320958661617784</v>
      </c>
      <c r="BM28" s="69">
        <f t="shared" si="42"/>
        <v>7.8755760420523799</v>
      </c>
      <c r="BO28" t="str">
        <f t="shared" si="43"/>
        <v>71 Sales occupations</v>
      </c>
      <c r="BP28" s="69">
        <v>16.103865579630408</v>
      </c>
      <c r="BQ28" s="69">
        <v>13.280041679339705</v>
      </c>
      <c r="BR28" s="69">
        <v>12.862644949756241</v>
      </c>
      <c r="BS28" s="69">
        <v>12.608009821157763</v>
      </c>
      <c r="BT28" s="69">
        <v>10.67774019789737</v>
      </c>
      <c r="BU28" s="69"/>
      <c r="BV28" s="69">
        <f t="shared" si="44"/>
        <v>-2.1849047518588716</v>
      </c>
      <c r="BW28" s="69">
        <f>'RD T1'!E230</f>
        <v>5.4857739350559021</v>
      </c>
      <c r="BX28" s="69">
        <f t="shared" si="45"/>
        <v>3.3008691831970305</v>
      </c>
      <c r="BZ28" t="str">
        <f t="shared" si="46"/>
        <v>71 Sales occupations</v>
      </c>
      <c r="CA28" s="69">
        <v>11.201900997203733</v>
      </c>
      <c r="CB28" s="69">
        <v>9.6357268719108156</v>
      </c>
      <c r="CC28" s="69">
        <v>8.6684366643930044</v>
      </c>
      <c r="CD28" s="69">
        <v>7.2857571229855447</v>
      </c>
      <c r="CE28" s="69">
        <v>3.4434565028720678</v>
      </c>
      <c r="CF28" s="69"/>
      <c r="CG28" s="69">
        <f t="shared" si="47"/>
        <v>-5.2249801615209366</v>
      </c>
      <c r="CH28" s="69">
        <f>'RD T1'!E259</f>
        <v>2.216252494380357</v>
      </c>
      <c r="CI28" s="69">
        <f t="shared" si="48"/>
        <v>-3.0087276671405796</v>
      </c>
      <c r="CK28" t="str">
        <f t="shared" si="49"/>
        <v>71 Sales occupations</v>
      </c>
      <c r="CL28" s="69">
        <v>4.625532480071584</v>
      </c>
      <c r="CM28" s="69">
        <v>3.6344711195930923</v>
      </c>
      <c r="CN28" s="69">
        <v>2.6158906173730165</v>
      </c>
      <c r="CO28" s="69">
        <v>1.9469028442446941</v>
      </c>
      <c r="CP28" s="69">
        <v>1.1473722802684074</v>
      </c>
      <c r="CQ28" s="69"/>
      <c r="CR28" s="69">
        <f t="shared" si="50"/>
        <v>-1.4685183371046091</v>
      </c>
      <c r="CS28" s="69">
        <f>'RD T1'!E288</f>
        <v>0.42154223720678563</v>
      </c>
      <c r="CT28" s="69">
        <f t="shared" si="51"/>
        <v>-1.0469760998978235</v>
      </c>
    </row>
    <row r="29" spans="1:98" x14ac:dyDescent="0.2">
      <c r="A29" s="10" t="str">
        <f>name!D25</f>
        <v>72 Customer service occupations</v>
      </c>
      <c r="B29" s="69">
        <v>3.5023019815032662E-2</v>
      </c>
      <c r="C29" s="69">
        <v>3.988338523797761E-2</v>
      </c>
      <c r="D29" s="69">
        <v>3.9788475125260542E-2</v>
      </c>
      <c r="E29" s="69">
        <v>5.9570711046717892E-2</v>
      </c>
      <c r="F29" s="69">
        <v>8.3264295577000366E-2</v>
      </c>
      <c r="G29" s="11"/>
      <c r="H29" s="69">
        <f>F29-D29</f>
        <v>4.3475820451739824E-2</v>
      </c>
      <c r="I29" s="69">
        <f>'RD T1'!E57</f>
        <v>2.965914023239577E-2</v>
      </c>
      <c r="J29" s="69">
        <f t="shared" si="27"/>
        <v>7.3134960684135594E-2</v>
      </c>
      <c r="L29" t="str">
        <f t="shared" si="28"/>
        <v>72 Customer service occupations</v>
      </c>
      <c r="M29" s="69">
        <v>0.35922031323702347</v>
      </c>
      <c r="N29" s="69">
        <v>0.47748191712641452</v>
      </c>
      <c r="O29" s="69">
        <v>0.46696775493848786</v>
      </c>
      <c r="P29" s="69">
        <v>0.67815736217390565</v>
      </c>
      <c r="Q29" s="69">
        <v>0.95760241673295621</v>
      </c>
      <c r="R29" s="11"/>
      <c r="S29" s="69">
        <f t="shared" si="29"/>
        <v>0.49063466179446835</v>
      </c>
      <c r="T29" s="69">
        <f>'RD T1'!E86</f>
        <v>0.36227321314859001</v>
      </c>
      <c r="U29" s="69">
        <f t="shared" si="30"/>
        <v>0.85290787494305831</v>
      </c>
      <c r="W29" t="str">
        <f t="shared" si="31"/>
        <v>72 Customer service occupations</v>
      </c>
      <c r="X29" s="69">
        <v>1.5956336753030385</v>
      </c>
      <c r="Y29" s="69">
        <v>1.7822928527907567</v>
      </c>
      <c r="Z29" s="69">
        <v>2.0810694235918397</v>
      </c>
      <c r="AA29" s="69">
        <v>2.4193600060798364</v>
      </c>
      <c r="AB29" s="69">
        <v>3.271202642837336</v>
      </c>
      <c r="AC29" s="69"/>
      <c r="AD29" s="69">
        <f t="shared" si="32"/>
        <v>1.1901332192454963</v>
      </c>
      <c r="AE29" s="69">
        <f>'RD T1'!E115</f>
        <v>1.3789793052949866</v>
      </c>
      <c r="AF29" s="69">
        <f t="shared" si="33"/>
        <v>2.5691125245404827</v>
      </c>
      <c r="AH29" t="str">
        <f t="shared" si="34"/>
        <v>72 Customer service occupations</v>
      </c>
      <c r="AI29" s="69">
        <v>0.51749191885316226</v>
      </c>
      <c r="AJ29" s="69">
        <v>0.60163717034956354</v>
      </c>
      <c r="AK29" s="69">
        <v>0.73933325801858885</v>
      </c>
      <c r="AL29" s="69">
        <v>0.83833148693994397</v>
      </c>
      <c r="AM29" s="69">
        <v>1.1094120202317774</v>
      </c>
      <c r="AN29" s="69"/>
      <c r="AO29" s="69">
        <f t="shared" si="35"/>
        <v>0.37007876221318858</v>
      </c>
      <c r="AP29" s="69">
        <f>'RD T1'!E144</f>
        <v>0.49409652236030732</v>
      </c>
      <c r="AQ29" s="69">
        <f t="shared" si="36"/>
        <v>0.86417528457349591</v>
      </c>
      <c r="AS29" t="str">
        <f t="shared" si="37"/>
        <v>72 Customer service occupations</v>
      </c>
      <c r="AT29" s="69">
        <v>0.5994557819931462</v>
      </c>
      <c r="AU29" s="69">
        <v>0.64786808080587954</v>
      </c>
      <c r="AV29" s="69">
        <v>0.75735674276597986</v>
      </c>
      <c r="AW29" s="69">
        <v>0.81998667446655293</v>
      </c>
      <c r="AX29" s="69">
        <v>0.9857221421130461</v>
      </c>
      <c r="AY29" s="69"/>
      <c r="AZ29" s="69">
        <f t="shared" si="38"/>
        <v>0.22836539934706623</v>
      </c>
      <c r="BA29" s="69">
        <f>'RD T1'!E173</f>
        <v>0.4275227898205915</v>
      </c>
      <c r="BB29" s="69">
        <f t="shared" si="39"/>
        <v>0.65588818916765779</v>
      </c>
      <c r="BD29" t="str">
        <f t="shared" si="40"/>
        <v>72 Customer service occupations</v>
      </c>
      <c r="BE29" s="69">
        <v>2.8555699694946184</v>
      </c>
      <c r="BF29" s="69">
        <v>2.8182287948654561</v>
      </c>
      <c r="BG29" s="69">
        <v>2.8806244324748826</v>
      </c>
      <c r="BH29" s="69">
        <v>3.2049786325791052</v>
      </c>
      <c r="BI29" s="69">
        <v>3.485921753740318</v>
      </c>
      <c r="BJ29" s="69"/>
      <c r="BK29" s="69">
        <f t="shared" si="41"/>
        <v>0.60529732126543534</v>
      </c>
      <c r="BL29" s="69">
        <f>'RD T1'!E202</f>
        <v>1.4905666092077761</v>
      </c>
      <c r="BM29" s="69">
        <f t="shared" si="42"/>
        <v>2.0958639304732114</v>
      </c>
      <c r="BO29" t="str">
        <f t="shared" si="43"/>
        <v>72 Customer service occupations</v>
      </c>
      <c r="BP29" s="69">
        <v>3.346469780058916</v>
      </c>
      <c r="BQ29" s="69">
        <v>3.5845619338689314</v>
      </c>
      <c r="BR29" s="69">
        <v>3.2844404128477094</v>
      </c>
      <c r="BS29" s="69">
        <v>3.6181756432319485</v>
      </c>
      <c r="BT29" s="69">
        <v>3.4332705264502925</v>
      </c>
      <c r="BU29" s="69"/>
      <c r="BV29" s="69">
        <f t="shared" si="44"/>
        <v>0.14883011360258314</v>
      </c>
      <c r="BW29" s="69">
        <f>'RD T1'!E231</f>
        <v>1.6795153338937745</v>
      </c>
      <c r="BX29" s="69">
        <f t="shared" si="45"/>
        <v>1.8283454474963576</v>
      </c>
      <c r="BZ29" t="str">
        <f t="shared" si="46"/>
        <v>72 Customer service occupations</v>
      </c>
      <c r="CA29" s="69">
        <v>1.7491409355798397</v>
      </c>
      <c r="CB29" s="69">
        <v>1.6537911697026144</v>
      </c>
      <c r="CC29" s="69">
        <v>1.5151894566882329</v>
      </c>
      <c r="CD29" s="69">
        <v>1.4531345753872369</v>
      </c>
      <c r="CE29" s="69">
        <v>1.3511841988369977</v>
      </c>
      <c r="CF29" s="69"/>
      <c r="CG29" s="69">
        <f t="shared" si="47"/>
        <v>-0.16400525785123521</v>
      </c>
      <c r="CH29" s="69">
        <f>'RD T1'!E260</f>
        <v>0.48097159341179735</v>
      </c>
      <c r="CI29" s="69">
        <f t="shared" si="48"/>
        <v>0.31696633556056214</v>
      </c>
      <c r="CK29" t="str">
        <f t="shared" si="49"/>
        <v>72 Customer service occupations</v>
      </c>
      <c r="CL29" s="69">
        <v>0.49499073291328538</v>
      </c>
      <c r="CM29" s="69">
        <v>0.57494689895627915</v>
      </c>
      <c r="CN29" s="69">
        <v>0.47242087762369356</v>
      </c>
      <c r="CO29" s="69">
        <v>0.54690704487571817</v>
      </c>
      <c r="CP29" s="69">
        <v>0.53783733621407614</v>
      </c>
      <c r="CQ29" s="69"/>
      <c r="CR29" s="69">
        <f t="shared" si="50"/>
        <v>6.5416458590382587E-2</v>
      </c>
      <c r="CS29" s="69">
        <f>'RD T1'!E289</f>
        <v>0.1603653723639388</v>
      </c>
      <c r="CT29" s="69">
        <f t="shared" si="51"/>
        <v>0.22578183095432139</v>
      </c>
    </row>
    <row r="30" spans="1:98" x14ac:dyDescent="0.2">
      <c r="A30" s="10" t="str">
        <f>name!D26</f>
        <v>81 Process, plant and machine operatives</v>
      </c>
      <c r="B30" s="69">
        <v>3.0997387136375839E-2</v>
      </c>
      <c r="C30" s="69">
        <v>3.845414983714681E-2</v>
      </c>
      <c r="D30" s="69">
        <v>3.2636511850840766E-2</v>
      </c>
      <c r="E30" s="69">
        <v>5.2279655792740583E-2</v>
      </c>
      <c r="F30" s="69">
        <v>9.2123152047156626E-2</v>
      </c>
      <c r="G30" s="11"/>
      <c r="H30" s="69">
        <f t="shared" si="26"/>
        <v>5.948664019631586E-2</v>
      </c>
      <c r="I30" s="69">
        <f>'RD T1'!E58</f>
        <v>3.5884748777525961E-2</v>
      </c>
      <c r="J30" s="69">
        <f t="shared" si="27"/>
        <v>9.5371388973841814E-2</v>
      </c>
      <c r="L30" t="str">
        <f t="shared" si="28"/>
        <v>81 Process, plant and machine operatives</v>
      </c>
      <c r="M30" s="69">
        <v>0.2256541474793238</v>
      </c>
      <c r="N30" s="69">
        <v>0.27816779520513424</v>
      </c>
      <c r="O30" s="69">
        <v>0.24052946100448819</v>
      </c>
      <c r="P30" s="69">
        <v>0.41571825862636674</v>
      </c>
      <c r="Q30" s="69">
        <v>0.71610200993323136</v>
      </c>
      <c r="R30" s="11"/>
      <c r="S30" s="69">
        <f t="shared" si="29"/>
        <v>0.47557254892874318</v>
      </c>
      <c r="T30" s="69">
        <f>'RD T1'!E87</f>
        <v>0.24789723415929948</v>
      </c>
      <c r="U30" s="69">
        <f t="shared" si="30"/>
        <v>0.72346978308804266</v>
      </c>
      <c r="W30" t="str">
        <f t="shared" si="31"/>
        <v>81 Process, plant and machine operatives</v>
      </c>
      <c r="X30" s="69">
        <v>0.74012174358246963</v>
      </c>
      <c r="Y30" s="69">
        <v>0.74017322116488649</v>
      </c>
      <c r="Z30" s="69">
        <v>0.81257292547343429</v>
      </c>
      <c r="AA30" s="69">
        <v>1.2124799216147084</v>
      </c>
      <c r="AB30" s="69">
        <v>2.0537104256724215</v>
      </c>
      <c r="AC30" s="69"/>
      <c r="AD30" s="69">
        <f t="shared" si="32"/>
        <v>1.2411375001989873</v>
      </c>
      <c r="AE30" s="69">
        <f>'RD T1'!E116</f>
        <v>0.74781388708998286</v>
      </c>
      <c r="AF30" s="69">
        <f t="shared" si="33"/>
        <v>1.9889513872889701</v>
      </c>
      <c r="AH30" t="str">
        <f t="shared" si="34"/>
        <v>81 Process, plant and machine operatives</v>
      </c>
      <c r="AI30" s="69">
        <v>0.31241273213097431</v>
      </c>
      <c r="AJ30" s="69">
        <v>0.31396315138710035</v>
      </c>
      <c r="AK30" s="69">
        <v>0.34700260697931645</v>
      </c>
      <c r="AL30" s="69">
        <v>0.47342883177842049</v>
      </c>
      <c r="AM30" s="69">
        <v>0.64391374061819695</v>
      </c>
      <c r="AN30" s="69"/>
      <c r="AO30" s="69">
        <f t="shared" si="35"/>
        <v>0.2969111336388805</v>
      </c>
      <c r="AP30" s="69">
        <f>'RD T1'!E145</f>
        <v>0.24476012435841471</v>
      </c>
      <c r="AQ30" s="69">
        <f t="shared" si="36"/>
        <v>0.54167125799729521</v>
      </c>
      <c r="AS30" t="str">
        <f t="shared" si="37"/>
        <v>81 Process, plant and machine operatives</v>
      </c>
      <c r="AT30" s="69">
        <v>0.68749767651909832</v>
      </c>
      <c r="AU30" s="69">
        <v>0.67980654928775908</v>
      </c>
      <c r="AV30" s="69">
        <v>0.69289532499874307</v>
      </c>
      <c r="AW30" s="69">
        <v>0.87263001222300729</v>
      </c>
      <c r="AX30" s="69">
        <v>1.1347274481192093</v>
      </c>
      <c r="AY30" s="69"/>
      <c r="AZ30" s="69">
        <f t="shared" si="38"/>
        <v>0.44183212312046627</v>
      </c>
      <c r="BA30" s="69">
        <f>'RD T1'!E174</f>
        <v>0.44663396033932429</v>
      </c>
      <c r="BB30" s="69">
        <f t="shared" si="39"/>
        <v>0.88846608345979061</v>
      </c>
      <c r="BD30" t="str">
        <f t="shared" si="40"/>
        <v>81 Process, plant and machine operatives</v>
      </c>
      <c r="BE30" s="69">
        <v>4.5527819688668831</v>
      </c>
      <c r="BF30" s="69">
        <v>4.6397100467115573</v>
      </c>
      <c r="BG30" s="69">
        <v>3.9376949244138881</v>
      </c>
      <c r="BH30" s="69">
        <v>4.9530082449334163</v>
      </c>
      <c r="BI30" s="69">
        <v>5.6099167637649163</v>
      </c>
      <c r="BJ30" s="69"/>
      <c r="BK30" s="69">
        <f t="shared" si="41"/>
        <v>1.6722218393510282</v>
      </c>
      <c r="BL30" s="69">
        <f>'RD T1'!E203</f>
        <v>1.8305255695208191</v>
      </c>
      <c r="BM30" s="69">
        <f t="shared" si="42"/>
        <v>3.5027474088718473</v>
      </c>
      <c r="BO30" t="str">
        <f t="shared" si="43"/>
        <v>81 Process, plant and machine operatives</v>
      </c>
      <c r="BP30" s="69">
        <v>7.0725497482248754</v>
      </c>
      <c r="BQ30" s="69">
        <v>6.8933627392974461</v>
      </c>
      <c r="BR30" s="69">
        <v>6.583910358778704</v>
      </c>
      <c r="BS30" s="69">
        <v>7.2012680808223113</v>
      </c>
      <c r="BT30" s="69">
        <v>7.032049085448099</v>
      </c>
      <c r="BU30" s="69"/>
      <c r="BV30" s="69">
        <f t="shared" si="44"/>
        <v>0.44813872666939503</v>
      </c>
      <c r="BW30" s="69">
        <f>'RD T1'!E232</f>
        <v>2.8807277794821866</v>
      </c>
      <c r="BX30" s="69">
        <f t="shared" si="45"/>
        <v>3.3288665061515816</v>
      </c>
      <c r="BZ30" t="str">
        <f t="shared" si="46"/>
        <v>81 Process, plant and machine operatives</v>
      </c>
      <c r="CA30" s="69">
        <v>6.3349877362167861</v>
      </c>
      <c r="CB30" s="69">
        <v>5.7395524214566986</v>
      </c>
      <c r="CC30" s="69">
        <v>4.829915210921107</v>
      </c>
      <c r="CD30" s="69">
        <v>4.6321348314900339</v>
      </c>
      <c r="CE30" s="69">
        <v>1.8895572339736608</v>
      </c>
      <c r="CF30" s="69"/>
      <c r="CG30" s="69">
        <f t="shared" si="47"/>
        <v>-2.9403579769474462</v>
      </c>
      <c r="CH30" s="69">
        <f>'RD T1'!E261</f>
        <v>1.3528065189541614</v>
      </c>
      <c r="CI30" s="69">
        <f t="shared" si="48"/>
        <v>-1.5875514579932848</v>
      </c>
      <c r="CK30" t="str">
        <f t="shared" si="49"/>
        <v>81 Process, plant and machine operatives</v>
      </c>
      <c r="CL30" s="69">
        <v>2.6012534041188342</v>
      </c>
      <c r="CM30" s="69">
        <v>2.1395188791278814</v>
      </c>
      <c r="CN30" s="69">
        <v>1.4455417898298313</v>
      </c>
      <c r="CO30" s="69">
        <v>0.67368912269582237</v>
      </c>
      <c r="CP30" s="69">
        <v>0.24533485323150234</v>
      </c>
      <c r="CQ30" s="69"/>
      <c r="CR30" s="69">
        <f t="shared" si="50"/>
        <v>-1.200206936598329</v>
      </c>
      <c r="CS30" s="69">
        <f>'RD T1'!E290</f>
        <v>0.14133137911494459</v>
      </c>
      <c r="CT30" s="69">
        <f t="shared" si="51"/>
        <v>-1.0588755574833844</v>
      </c>
    </row>
    <row r="31" spans="1:98" x14ac:dyDescent="0.2">
      <c r="A31" s="10" t="str">
        <f>name!D27</f>
        <v>82 Transport and mobile machine drivers and operatives</v>
      </c>
      <c r="B31" s="69">
        <v>5.0863707213297346E-2</v>
      </c>
      <c r="C31" s="69">
        <v>6.8200423660468287E-2</v>
      </c>
      <c r="D31" s="69">
        <v>6.7641874118555254E-2</v>
      </c>
      <c r="E31" s="69">
        <v>0.10169697935594407</v>
      </c>
      <c r="F31" s="69">
        <v>0.13781928805986146</v>
      </c>
      <c r="G31" s="11"/>
      <c r="H31" s="69">
        <f t="shared" si="26"/>
        <v>7.0177413941306208E-2</v>
      </c>
      <c r="I31" s="69">
        <f>'RD T1'!E59</f>
        <v>7.13600542765601E-2</v>
      </c>
      <c r="J31" s="69">
        <f t="shared" si="27"/>
        <v>0.14153746821786631</v>
      </c>
      <c r="L31" t="str">
        <f t="shared" si="28"/>
        <v>82 Transport and mobile machine drivers and operatives</v>
      </c>
      <c r="M31" s="69">
        <v>0.33665632178926763</v>
      </c>
      <c r="N31" s="69">
        <v>0.42432407239371339</v>
      </c>
      <c r="O31" s="69">
        <v>0.42566068485558439</v>
      </c>
      <c r="P31" s="69">
        <v>0.59317736236478036</v>
      </c>
      <c r="Q31" s="69">
        <v>0.81467837168445456</v>
      </c>
      <c r="R31" s="11"/>
      <c r="S31" s="69">
        <f t="shared" si="29"/>
        <v>0.38901768682887017</v>
      </c>
      <c r="T31" s="69">
        <f>'RD T1'!E88</f>
        <v>0.41150562824915415</v>
      </c>
      <c r="U31" s="69">
        <f t="shared" si="30"/>
        <v>0.80052331507802432</v>
      </c>
      <c r="W31" t="str">
        <f t="shared" si="31"/>
        <v>82 Transport and mobile machine drivers and operatives</v>
      </c>
      <c r="X31" s="69">
        <v>1.1299052881761011</v>
      </c>
      <c r="Y31" s="69">
        <v>1.3351981944703117</v>
      </c>
      <c r="Z31" s="69">
        <v>1.4529524688816109</v>
      </c>
      <c r="AA31" s="69">
        <v>1.7893871899407476</v>
      </c>
      <c r="AB31" s="69">
        <v>2.4598953168132862</v>
      </c>
      <c r="AC31" s="69"/>
      <c r="AD31" s="69">
        <f t="shared" si="32"/>
        <v>1.0069428479316753</v>
      </c>
      <c r="AE31" s="69">
        <f>'RD T1'!E117</f>
        <v>1.3156267055620059</v>
      </c>
      <c r="AF31" s="69">
        <f t="shared" si="33"/>
        <v>2.3225695534936812</v>
      </c>
      <c r="AH31" t="str">
        <f t="shared" si="34"/>
        <v>82 Transport and mobile machine drivers and operatives</v>
      </c>
      <c r="AI31" s="69">
        <v>0.50901783871243933</v>
      </c>
      <c r="AJ31" s="69">
        <v>0.61274330207105721</v>
      </c>
      <c r="AK31" s="69">
        <v>0.65787340604765598</v>
      </c>
      <c r="AL31" s="69">
        <v>0.81145593535101046</v>
      </c>
      <c r="AM31" s="69">
        <v>1.0179401317035908</v>
      </c>
      <c r="AN31" s="69"/>
      <c r="AO31" s="69">
        <f t="shared" si="35"/>
        <v>0.36006672565593478</v>
      </c>
      <c r="AP31" s="69">
        <f>'RD T1'!E146</f>
        <v>0.57032539184522135</v>
      </c>
      <c r="AQ31" s="69">
        <f t="shared" si="36"/>
        <v>0.93039211750115614</v>
      </c>
      <c r="AS31" t="str">
        <f t="shared" si="37"/>
        <v>82 Transport and mobile machine drivers and operatives</v>
      </c>
      <c r="AT31" s="69">
        <v>0.85616577290013496</v>
      </c>
      <c r="AU31" s="69">
        <v>0.98620010116430878</v>
      </c>
      <c r="AV31" s="69">
        <v>1.0559467082624709</v>
      </c>
      <c r="AW31" s="69">
        <v>1.2493241737903822</v>
      </c>
      <c r="AX31" s="69">
        <v>1.5038322755560634</v>
      </c>
      <c r="AY31" s="69"/>
      <c r="AZ31" s="69">
        <f t="shared" si="38"/>
        <v>0.44788556729359241</v>
      </c>
      <c r="BA31" s="69">
        <f>'RD T1'!E175</f>
        <v>0.8751495091060465</v>
      </c>
      <c r="BB31" s="69">
        <f t="shared" si="39"/>
        <v>1.323035076399639</v>
      </c>
      <c r="BD31" t="str">
        <f t="shared" si="40"/>
        <v>82 Transport and mobile machine drivers and operatives</v>
      </c>
      <c r="BE31" s="69">
        <v>5.4044300900866968</v>
      </c>
      <c r="BF31" s="69">
        <v>6.0679780070897822</v>
      </c>
      <c r="BG31" s="69">
        <v>5.0962804024502555</v>
      </c>
      <c r="BH31" s="69">
        <v>6.1311645436475368</v>
      </c>
      <c r="BI31" s="69">
        <v>6.9556511016117542</v>
      </c>
      <c r="BJ31" s="69"/>
      <c r="BK31" s="69">
        <f t="shared" si="41"/>
        <v>1.8593706991614987</v>
      </c>
      <c r="BL31" s="69">
        <f>'RD T1'!E204</f>
        <v>3.1551038763811445</v>
      </c>
      <c r="BM31" s="69">
        <f t="shared" si="42"/>
        <v>5.0144745755426428</v>
      </c>
      <c r="BO31" t="str">
        <f t="shared" si="43"/>
        <v>82 Transport and mobile machine drivers and operatives</v>
      </c>
      <c r="BP31" s="69">
        <v>9.1284816151620216</v>
      </c>
      <c r="BQ31" s="69">
        <v>9.4706973829250884</v>
      </c>
      <c r="BR31" s="69">
        <v>9.179681093413139</v>
      </c>
      <c r="BS31" s="69">
        <v>9.3123173538333859</v>
      </c>
      <c r="BT31" s="69">
        <v>9.2936777445075656</v>
      </c>
      <c r="BU31" s="69"/>
      <c r="BV31" s="69">
        <f t="shared" si="44"/>
        <v>0.11399665109442658</v>
      </c>
      <c r="BW31" s="69">
        <f>'RD T1'!E233</f>
        <v>5.1416687336972711</v>
      </c>
      <c r="BX31" s="69">
        <f t="shared" si="45"/>
        <v>5.2556653847916976</v>
      </c>
      <c r="BZ31" t="str">
        <f t="shared" si="46"/>
        <v>82 Transport and mobile machine drivers and operatives</v>
      </c>
      <c r="CA31" s="69">
        <v>9.6444439385648604</v>
      </c>
      <c r="CB31" s="69">
        <v>9.206319084627772</v>
      </c>
      <c r="CC31" s="69">
        <v>7.7087616964182981</v>
      </c>
      <c r="CD31" s="69">
        <v>7.4148970681652191</v>
      </c>
      <c r="CE31" s="69">
        <v>6.3445939054878897</v>
      </c>
      <c r="CF31" s="69"/>
      <c r="CG31" s="69">
        <f t="shared" si="47"/>
        <v>-1.3641677909304084</v>
      </c>
      <c r="CH31" s="69">
        <f>'RD T1'!E262</f>
        <v>3.3158444111733467</v>
      </c>
      <c r="CI31" s="69">
        <f t="shared" si="48"/>
        <v>1.9516766202429383</v>
      </c>
      <c r="CK31" t="str">
        <f t="shared" si="49"/>
        <v>82 Transport and mobile machine drivers and operatives</v>
      </c>
      <c r="CL31" s="69">
        <v>3.3868609013916813</v>
      </c>
      <c r="CM31" s="69">
        <v>3.7342547308538503</v>
      </c>
      <c r="CN31" s="69">
        <v>2.76205584371028</v>
      </c>
      <c r="CO31" s="69">
        <v>2.2811477774384166</v>
      </c>
      <c r="CP31" s="69">
        <v>1.355916701220403</v>
      </c>
      <c r="CQ31" s="69"/>
      <c r="CR31" s="69">
        <f t="shared" si="50"/>
        <v>-1.406139142489877</v>
      </c>
      <c r="CS31" s="69">
        <f>'RD T1'!E291</f>
        <v>0.74350389561181529</v>
      </c>
      <c r="CT31" s="69">
        <f t="shared" si="51"/>
        <v>-0.66263524687806175</v>
      </c>
    </row>
    <row r="32" spans="1:98" x14ac:dyDescent="0.2">
      <c r="A32" s="10" t="str">
        <f>name!D28</f>
        <v>91 Elementary trades and related occupations</v>
      </c>
      <c r="B32" s="69">
        <v>6.3394861690208232E-4</v>
      </c>
      <c r="C32" s="69">
        <v>4.7421096621994165E-4</v>
      </c>
      <c r="D32" s="69">
        <v>5.2542467310729758E-4</v>
      </c>
      <c r="E32" s="69">
        <v>3.395236389174727E-3</v>
      </c>
      <c r="F32" s="69">
        <v>7.3101180052845167E-3</v>
      </c>
      <c r="G32" s="11"/>
      <c r="H32" s="69">
        <f t="shared" si="26"/>
        <v>6.7846933321772194E-3</v>
      </c>
      <c r="I32" s="69">
        <f>'RD T1'!E60</f>
        <v>3.1812570735367989E-3</v>
      </c>
      <c r="J32" s="69">
        <f t="shared" si="27"/>
        <v>9.9659504057140191E-3</v>
      </c>
      <c r="L32" t="str">
        <f t="shared" si="28"/>
        <v>91 Elementary trades and related occupations</v>
      </c>
      <c r="M32" s="69">
        <v>0.1259812925476638</v>
      </c>
      <c r="N32" s="69">
        <v>0.11870963216245885</v>
      </c>
      <c r="O32" s="69">
        <v>0.12056966639216821</v>
      </c>
      <c r="P32" s="69">
        <v>0.27014686993115888</v>
      </c>
      <c r="Q32" s="69">
        <v>0.47361133179991854</v>
      </c>
      <c r="R32" s="11"/>
      <c r="S32" s="69">
        <f t="shared" si="29"/>
        <v>0.35304166540775034</v>
      </c>
      <c r="T32" s="69">
        <f>'RD T1'!E89</f>
        <v>0.19204670573291488</v>
      </c>
      <c r="U32" s="69">
        <f t="shared" si="30"/>
        <v>0.54508837114066522</v>
      </c>
      <c r="W32" t="str">
        <f t="shared" si="31"/>
        <v>91 Elementary trades and related occupations</v>
      </c>
      <c r="X32" s="69">
        <v>0.54246914394596624</v>
      </c>
      <c r="Y32" s="69">
        <v>0.48759049570532625</v>
      </c>
      <c r="Z32" s="69">
        <v>0.47713187106225508</v>
      </c>
      <c r="AA32" s="69">
        <v>1.251669143854808</v>
      </c>
      <c r="AB32" s="69">
        <v>1.9857359794829685</v>
      </c>
      <c r="AC32" s="69"/>
      <c r="AD32" s="69">
        <f t="shared" si="32"/>
        <v>1.5086041084207134</v>
      </c>
      <c r="AE32" s="69">
        <f>'RD T1'!E118</f>
        <v>0.93126923062922906</v>
      </c>
      <c r="AF32" s="69">
        <f t="shared" si="33"/>
        <v>2.4398733390499423</v>
      </c>
      <c r="AH32" t="str">
        <f t="shared" si="34"/>
        <v>91 Elementary trades and related occupations</v>
      </c>
      <c r="AI32" s="69">
        <v>0.39815152682181043</v>
      </c>
      <c r="AJ32" s="69">
        <v>0.36585160109081388</v>
      </c>
      <c r="AK32" s="69">
        <v>0.36783675504158631</v>
      </c>
      <c r="AL32" s="69">
        <v>0.91639430334178174</v>
      </c>
      <c r="AM32" s="69">
        <v>1.4271099855525691</v>
      </c>
      <c r="AN32" s="69"/>
      <c r="AO32" s="69">
        <f t="shared" si="35"/>
        <v>1.0592732305109829</v>
      </c>
      <c r="AP32" s="69">
        <f>'RD T1'!E147</f>
        <v>0.71596505345988826</v>
      </c>
      <c r="AQ32" s="69">
        <f t="shared" si="36"/>
        <v>1.7752382839708711</v>
      </c>
      <c r="AS32" t="str">
        <f t="shared" si="37"/>
        <v>91 Elementary trades and related occupations</v>
      </c>
      <c r="AT32" s="69">
        <v>0.48488911775515287</v>
      </c>
      <c r="AU32" s="69">
        <v>0.39986383227093897</v>
      </c>
      <c r="AV32" s="69">
        <v>0.45722571507748427</v>
      </c>
      <c r="AW32" s="69">
        <v>1.0917279759409197</v>
      </c>
      <c r="AX32" s="69">
        <v>1.6137317018651738</v>
      </c>
      <c r="AY32" s="69"/>
      <c r="AZ32" s="69">
        <f t="shared" si="38"/>
        <v>1.1565059867876895</v>
      </c>
      <c r="BA32" s="69">
        <f>'RD T1'!E176</f>
        <v>0.71214019633227232</v>
      </c>
      <c r="BB32" s="69">
        <f t="shared" si="39"/>
        <v>1.8686461831199619</v>
      </c>
      <c r="BD32" t="str">
        <f t="shared" si="40"/>
        <v>91 Elementary trades and related occupations</v>
      </c>
      <c r="BE32" s="69">
        <v>2.5164567830776652</v>
      </c>
      <c r="BF32" s="69">
        <v>2.1411757282794506</v>
      </c>
      <c r="BG32" s="69">
        <v>1.881829711785552</v>
      </c>
      <c r="BH32" s="69">
        <v>3.8746308958716651</v>
      </c>
      <c r="BI32" s="69">
        <v>5.3410127006002242</v>
      </c>
      <c r="BJ32" s="69"/>
      <c r="BK32" s="69">
        <f t="shared" si="41"/>
        <v>3.4591829888146721</v>
      </c>
      <c r="BL32" s="69">
        <f>'RD T1'!E205</f>
        <v>1.8998354612378994</v>
      </c>
      <c r="BM32" s="69">
        <f t="shared" si="42"/>
        <v>5.3590184500525719</v>
      </c>
      <c r="BO32" t="str">
        <f t="shared" si="43"/>
        <v>91 Elementary trades and related occupations</v>
      </c>
      <c r="BP32" s="69">
        <v>4.0457605346549119</v>
      </c>
      <c r="BQ32" s="69">
        <v>3.175512749657261</v>
      </c>
      <c r="BR32" s="69">
        <v>3.1522364092209507</v>
      </c>
      <c r="BS32" s="69">
        <v>5.1580719709732099</v>
      </c>
      <c r="BT32" s="69">
        <v>5.5817885355147121</v>
      </c>
      <c r="BU32" s="69"/>
      <c r="BV32" s="69">
        <f t="shared" si="44"/>
        <v>2.4295521262937614</v>
      </c>
      <c r="BW32" s="69">
        <f>'RD T1'!E234</f>
        <v>2.1332959969930543</v>
      </c>
      <c r="BX32" s="69">
        <f t="shared" si="45"/>
        <v>4.5628481232868161</v>
      </c>
      <c r="BZ32" t="str">
        <f t="shared" si="46"/>
        <v>91 Elementary trades and related occupations</v>
      </c>
      <c r="CA32" s="69">
        <v>5.2720104764146152</v>
      </c>
      <c r="CB32" s="69">
        <v>4.3313516091212687</v>
      </c>
      <c r="CC32" s="69">
        <v>3.6604947012644189</v>
      </c>
      <c r="CD32" s="69">
        <v>5.8631741475652861</v>
      </c>
      <c r="CE32" s="69">
        <v>5.4618688443315078</v>
      </c>
      <c r="CF32" s="69"/>
      <c r="CG32" s="69">
        <f t="shared" si="47"/>
        <v>1.8013741430670889</v>
      </c>
      <c r="CH32" s="69">
        <f>'RD T1'!E263</f>
        <v>2.3031569030205961</v>
      </c>
      <c r="CI32" s="69">
        <f t="shared" si="48"/>
        <v>4.1045310460876845</v>
      </c>
      <c r="CK32" t="str">
        <f t="shared" si="49"/>
        <v>91 Elementary trades and related occupations</v>
      </c>
      <c r="CL32" s="69">
        <v>2.2405703917029087</v>
      </c>
      <c r="CM32" s="69">
        <v>1.812140282032394</v>
      </c>
      <c r="CN32" s="69">
        <v>1.3316874534283689</v>
      </c>
      <c r="CO32" s="69">
        <v>2.168853934377033</v>
      </c>
      <c r="CP32" s="69">
        <v>1.8660846743395401</v>
      </c>
      <c r="CQ32" s="69"/>
      <c r="CR32" s="69">
        <f t="shared" si="50"/>
        <v>0.53439722091117114</v>
      </c>
      <c r="CS32" s="69">
        <f>'RD T1'!E292</f>
        <v>0.62432815334572334</v>
      </c>
      <c r="CT32" s="69">
        <f t="shared" si="51"/>
        <v>1.1587253742568944</v>
      </c>
    </row>
    <row r="33" spans="1:98" x14ac:dyDescent="0.2">
      <c r="A33" s="10" t="str">
        <f>name!D29</f>
        <v>92 Elementary administration and service occupations</v>
      </c>
      <c r="B33" s="69">
        <v>4.1092903906282993E-2</v>
      </c>
      <c r="C33" s="69">
        <v>4.3182651201852433E-2</v>
      </c>
      <c r="D33" s="69">
        <v>4.4494501456056941E-2</v>
      </c>
      <c r="E33" s="69">
        <v>5.397711289377552E-2</v>
      </c>
      <c r="F33" s="69">
        <v>6.6619875982208934E-2</v>
      </c>
      <c r="G33" s="11"/>
      <c r="H33" s="69">
        <f t="shared" ref="H33" si="52">F33-D33</f>
        <v>2.2125374526151993E-2</v>
      </c>
      <c r="I33" s="69">
        <f>'RD T1'!E61</f>
        <v>3.2585985472104215E-2</v>
      </c>
      <c r="J33" s="69">
        <f t="shared" ref="J33" si="53">SUM(H33:I33)</f>
        <v>5.4711359998256208E-2</v>
      </c>
      <c r="L33" t="str">
        <f t="shared" ref="L33" si="54">A33</f>
        <v>92 Elementary administration and service occupations</v>
      </c>
      <c r="M33" s="69">
        <v>1.165499224157527</v>
      </c>
      <c r="N33" s="69">
        <v>1.4693251526029805</v>
      </c>
      <c r="O33" s="69">
        <v>1.4945958229937901</v>
      </c>
      <c r="P33" s="69">
        <v>1.9627078600629144</v>
      </c>
      <c r="Q33" s="69">
        <v>2.6999525450346415</v>
      </c>
      <c r="R33" s="11"/>
      <c r="S33" s="69">
        <f t="shared" ref="S33" si="55">Q33-O33</f>
        <v>1.2053567220408514</v>
      </c>
      <c r="T33" s="69">
        <f>'RD T1'!E90</f>
        <v>1.2374502471708029</v>
      </c>
      <c r="U33" s="69">
        <f t="shared" ref="U33" si="56">SUM(S33:T33)</f>
        <v>2.4428069692116541</v>
      </c>
      <c r="W33" t="str">
        <f t="shared" ref="W33" si="57">A33</f>
        <v>92 Elementary administration and service occupations</v>
      </c>
      <c r="X33" s="69">
        <v>4.6765993812527036</v>
      </c>
      <c r="Y33" s="69">
        <v>5.2248329132195188</v>
      </c>
      <c r="Z33" s="69">
        <v>6.164969909242326</v>
      </c>
      <c r="AA33" s="69">
        <v>6.4332792885793477</v>
      </c>
      <c r="AB33" s="69">
        <v>8.306266854481283</v>
      </c>
      <c r="AC33" s="69"/>
      <c r="AD33" s="69">
        <f t="shared" ref="AD33" si="58">AB33-Z33</f>
        <v>2.141296945238957</v>
      </c>
      <c r="AE33" s="69">
        <f>'RD T1'!E119</f>
        <v>4.5166453420633594</v>
      </c>
      <c r="AF33" s="69">
        <f t="shared" ref="AF33" si="59">SUM(AD33:AE33)</f>
        <v>6.6579422873023164</v>
      </c>
      <c r="AH33" t="str">
        <f t="shared" ref="AH33" si="60">L33</f>
        <v>92 Elementary administration and service occupations</v>
      </c>
      <c r="AI33" s="69">
        <v>2.3159511313309911</v>
      </c>
      <c r="AJ33" s="69">
        <v>2.6501441591815582</v>
      </c>
      <c r="AK33" s="69">
        <v>3.123513770341054</v>
      </c>
      <c r="AL33" s="69">
        <v>3.1829193790211621</v>
      </c>
      <c r="AM33" s="69">
        <v>4.1844936491291618</v>
      </c>
      <c r="AN33" s="69"/>
      <c r="AO33" s="69">
        <f t="shared" ref="AO33" si="61">AM33-AK33</f>
        <v>1.0609798787881077</v>
      </c>
      <c r="AP33" s="69">
        <f>'RD T1'!E148</f>
        <v>2.1323673181954428</v>
      </c>
      <c r="AQ33" s="69">
        <f t="shared" ref="AQ33" si="62">SUM(AO33:AP33)</f>
        <v>3.1933471969835505</v>
      </c>
      <c r="AS33" t="str">
        <f t="shared" ref="AS33" si="63">W33</f>
        <v>92 Elementary administration and service occupations</v>
      </c>
      <c r="AT33" s="69">
        <v>2.2246975572592249</v>
      </c>
      <c r="AU33" s="69">
        <v>2.3348960509388008</v>
      </c>
      <c r="AV33" s="69">
        <v>2.8961155810209487</v>
      </c>
      <c r="AW33" s="69">
        <v>2.8848514390157893</v>
      </c>
      <c r="AX33" s="69">
        <v>3.8481062711240832</v>
      </c>
      <c r="AY33" s="69"/>
      <c r="AZ33" s="69">
        <f t="shared" ref="AZ33" si="64">AX33-AV33</f>
        <v>0.95199069010313453</v>
      </c>
      <c r="BA33" s="69">
        <f>'RD T1'!E177</f>
        <v>1.9329533795259619</v>
      </c>
      <c r="BB33" s="69">
        <f t="shared" ref="BB33" si="65">SUM(AZ33:BA33)</f>
        <v>2.8849440696290962</v>
      </c>
      <c r="BD33" t="str">
        <f t="shared" ref="BD33" si="66">AH33</f>
        <v>92 Elementary administration and service occupations</v>
      </c>
      <c r="BE33" s="69">
        <v>15.520007172082316</v>
      </c>
      <c r="BF33" s="69">
        <v>13.747721076713322</v>
      </c>
      <c r="BG33" s="69">
        <v>13.209615386799436</v>
      </c>
      <c r="BH33" s="69">
        <v>11.888950039015475</v>
      </c>
      <c r="BI33" s="69">
        <v>11.079748461576507</v>
      </c>
      <c r="BJ33" s="69"/>
      <c r="BK33" s="69">
        <f t="shared" ref="BK33" si="67">BI33-BG33</f>
        <v>-2.1298669252229292</v>
      </c>
      <c r="BL33" s="69">
        <f>'RD T1'!E206</f>
        <v>6.1629512083904672</v>
      </c>
      <c r="BM33" s="69">
        <f t="shared" ref="BM33" si="68">SUM(BK33:BL33)</f>
        <v>4.033084283167538</v>
      </c>
      <c r="BO33" t="str">
        <f t="shared" ref="BO33" si="69">AS33</f>
        <v>92 Elementary administration and service occupations</v>
      </c>
      <c r="BP33" s="69">
        <v>25.442384837281182</v>
      </c>
      <c r="BQ33" s="69">
        <v>24.858413905176089</v>
      </c>
      <c r="BR33" s="69">
        <v>23.38989099765913</v>
      </c>
      <c r="BS33" s="69">
        <v>21.590926838794104</v>
      </c>
      <c r="BT33" s="69">
        <v>18.8660285384424</v>
      </c>
      <c r="BU33" s="69"/>
      <c r="BV33" s="69">
        <f t="shared" ref="BV33" si="70">BT33-BR33</f>
        <v>-4.5238624592167298</v>
      </c>
      <c r="BW33" s="69">
        <f>'RD T1'!E235</f>
        <v>10.204135839214697</v>
      </c>
      <c r="BX33" s="69">
        <f t="shared" ref="BX33" si="71">SUM(BV33:BW33)</f>
        <v>5.680273379997967</v>
      </c>
      <c r="BZ33" t="str">
        <f t="shared" ref="BZ33" si="72">BD33</f>
        <v>92 Elementary administration and service occupations</v>
      </c>
      <c r="CA33" s="69">
        <v>24.199758351269086</v>
      </c>
      <c r="CB33" s="69">
        <v>24.347193839753288</v>
      </c>
      <c r="CC33" s="69">
        <v>20.892411001418246</v>
      </c>
      <c r="CD33" s="69">
        <v>18.449833039135058</v>
      </c>
      <c r="CE33" s="69">
        <v>12.909358527735378</v>
      </c>
      <c r="CF33" s="69"/>
      <c r="CG33" s="69">
        <f t="shared" ref="CG33" si="73">CE33-CC33</f>
        <v>-7.9830524736828679</v>
      </c>
      <c r="CH33" s="69">
        <f>'RD T1'!E264</f>
        <v>7.0314723865138475</v>
      </c>
      <c r="CI33" s="69">
        <f t="shared" ref="CI33" si="74">SUM(CG33:CH33)</f>
        <v>-0.95158008716902032</v>
      </c>
      <c r="CK33" t="str">
        <f t="shared" ref="CK33" si="75">BO33</f>
        <v>92 Elementary administration and service occupations</v>
      </c>
      <c r="CL33" s="69">
        <v>11.51245652197129</v>
      </c>
      <c r="CM33" s="69">
        <v>9.5052272835721592</v>
      </c>
      <c r="CN33" s="69">
        <v>6.4307408101014349</v>
      </c>
      <c r="CO33" s="69">
        <v>3.92446436918061</v>
      </c>
      <c r="CP33" s="69">
        <v>2.1210033774479049</v>
      </c>
      <c r="CQ33" s="69"/>
      <c r="CR33" s="69">
        <f t="shared" ref="CR33" si="76">CP33-CN33</f>
        <v>-4.30973743265353</v>
      </c>
      <c r="CS33" s="69">
        <f>'RD T1'!E293</f>
        <v>0.90345448615683777</v>
      </c>
      <c r="CT33" s="69">
        <f t="shared" ref="CT33" si="77">SUM(CR33:CS33)</f>
        <v>-3.4062829464966922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8.8997767990114429</v>
      </c>
      <c r="C35" s="67">
        <f t="shared" ref="C35:F35" si="78">SUM(C8:C33)</f>
        <v>10.915052439311678</v>
      </c>
      <c r="D35" s="67">
        <f t="shared" si="78"/>
        <v>10.697047991540533</v>
      </c>
      <c r="E35" s="67">
        <f t="shared" si="78"/>
        <v>13.635969412571166</v>
      </c>
      <c r="F35" s="67">
        <f t="shared" si="78"/>
        <v>17.709419921199803</v>
      </c>
      <c r="G35" s="11"/>
      <c r="H35" s="67">
        <f>F35-D35</f>
        <v>7.0123719296592704</v>
      </c>
      <c r="I35" s="67">
        <f>SUM(I8:I33)</f>
        <v>7.1517227296907606</v>
      </c>
      <c r="J35" s="67">
        <f>SUM(H35:I35)</f>
        <v>14.164094659350031</v>
      </c>
      <c r="L35" s="24" t="str">
        <f>A35</f>
        <v>All occupations</v>
      </c>
      <c r="M35" s="67">
        <f>SUM(M8:M33)</f>
        <v>58.338959156889878</v>
      </c>
      <c r="N35" s="67">
        <f t="shared" ref="N35:Q35" si="79">SUM(N8:N33)</f>
        <v>74.11478218064542</v>
      </c>
      <c r="O35" s="67">
        <f t="shared" si="79"/>
        <v>73.822446106163767</v>
      </c>
      <c r="P35" s="67">
        <f t="shared" si="79"/>
        <v>94.42009924747542</v>
      </c>
      <c r="Q35" s="67">
        <f t="shared" si="79"/>
        <v>123.58146120191569</v>
      </c>
      <c r="R35" s="11"/>
      <c r="S35" s="67">
        <f t="shared" si="29"/>
        <v>49.75901509575192</v>
      </c>
      <c r="T35" s="67">
        <f>SUM(T8:T33)</f>
        <v>52.163938057367595</v>
      </c>
      <c r="U35" s="67">
        <f>SUM(S35:T35)</f>
        <v>101.92295315311952</v>
      </c>
      <c r="W35" s="24" t="str">
        <f>A35</f>
        <v>All occupations</v>
      </c>
      <c r="X35" s="67">
        <f>SUM(X8:X33)</f>
        <v>131.4020628740343</v>
      </c>
      <c r="Y35" s="67">
        <f t="shared" ref="Y35:AB35" si="80">SUM(Y8:Y33)</f>
        <v>143.06753565593999</v>
      </c>
      <c r="Z35" s="67">
        <f t="shared" si="80"/>
        <v>160.80091481481261</v>
      </c>
      <c r="AA35" s="67">
        <f t="shared" si="80"/>
        <v>168.32263525924157</v>
      </c>
      <c r="AB35" s="67">
        <f t="shared" si="80"/>
        <v>202.56205106116573</v>
      </c>
      <c r="AC35" s="69"/>
      <c r="AD35" s="67">
        <f t="shared" ref="AD35" si="81">AB35-Z35</f>
        <v>41.761136246353118</v>
      </c>
      <c r="AE35" s="67">
        <f>SUM(AE8:AE33)</f>
        <v>97.395814692104764</v>
      </c>
      <c r="AF35" s="67">
        <f>SUM(AD35:AE35)</f>
        <v>139.1569509384579</v>
      </c>
      <c r="AH35" s="24" t="str">
        <f>L35</f>
        <v>All occupations</v>
      </c>
      <c r="AI35" s="67">
        <f>SUM(AI8:AI33)</f>
        <v>40.970331552424376</v>
      </c>
      <c r="AJ35" s="67">
        <f t="shared" ref="AJ35:AM35" si="82">SUM(AJ8:AJ33)</f>
        <v>41.153412449917006</v>
      </c>
      <c r="AK35" s="67">
        <f t="shared" si="82"/>
        <v>46.250862394719356</v>
      </c>
      <c r="AL35" s="67">
        <f t="shared" si="82"/>
        <v>45.02858152436859</v>
      </c>
      <c r="AM35" s="67">
        <f t="shared" si="82"/>
        <v>52.16875574421401</v>
      </c>
      <c r="AN35" s="69"/>
      <c r="AO35" s="67">
        <f t="shared" ref="AO35" si="83">AM35-AK35</f>
        <v>5.9178933494946548</v>
      </c>
      <c r="AP35" s="67">
        <f>SUM(AP8:AP33)</f>
        <v>25.510504435345005</v>
      </c>
      <c r="AQ35" s="67">
        <f>SUM(AO35:AP35)</f>
        <v>31.42839778483966</v>
      </c>
      <c r="AS35" s="24" t="str">
        <f>W35</f>
        <v>All occupations</v>
      </c>
      <c r="AT35" s="67">
        <f>SUM(AT8:AT33)</f>
        <v>38.908437973701936</v>
      </c>
      <c r="AU35" s="67">
        <f t="shared" ref="AU35:AX35" si="84">SUM(AU8:AU33)</f>
        <v>40.373134876445548</v>
      </c>
      <c r="AV35" s="67">
        <f t="shared" si="84"/>
        <v>45.322641709831892</v>
      </c>
      <c r="AW35" s="67">
        <f t="shared" si="84"/>
        <v>46.362348197160571</v>
      </c>
      <c r="AX35" s="67">
        <f t="shared" si="84"/>
        <v>55.137666737983245</v>
      </c>
      <c r="AY35" s="69"/>
      <c r="AZ35" s="67">
        <f t="shared" ref="AZ35" si="85">AX35-AV35</f>
        <v>9.8150250281513536</v>
      </c>
      <c r="BA35" s="67">
        <f>SUM(BA8:BA33)</f>
        <v>25.671023009235245</v>
      </c>
      <c r="BB35" s="67">
        <f>SUM(AZ35:BA35)</f>
        <v>35.486048037386595</v>
      </c>
      <c r="BD35" s="24" t="str">
        <f>AH35</f>
        <v>All occupations</v>
      </c>
      <c r="BE35" s="67">
        <f>SUM(BE8:BE33)</f>
        <v>164.8692904828813</v>
      </c>
      <c r="BF35" s="67">
        <f t="shared" ref="BF35:BI35" si="86">SUM(BF8:BF33)</f>
        <v>161.02056378356193</v>
      </c>
      <c r="BG35" s="67">
        <f t="shared" si="86"/>
        <v>153.71043015866135</v>
      </c>
      <c r="BH35" s="67">
        <f t="shared" si="86"/>
        <v>165.91952734222224</v>
      </c>
      <c r="BI35" s="67">
        <f t="shared" si="86"/>
        <v>173.90976181230428</v>
      </c>
      <c r="BJ35" s="69"/>
      <c r="BK35" s="67">
        <f t="shared" ref="BK35" si="87">BI35-BG35</f>
        <v>20.199331653642929</v>
      </c>
      <c r="BL35" s="67">
        <f>SUM(BL8:BL33)</f>
        <v>78.419691644562903</v>
      </c>
      <c r="BM35" s="67">
        <f>SUM(BK35:BL35)</f>
        <v>98.619023298205832</v>
      </c>
      <c r="BO35" s="24" t="str">
        <f>AS35</f>
        <v>All occupations</v>
      </c>
      <c r="BP35" s="67">
        <f>SUM(BP8:BP33)</f>
        <v>179.58135354863401</v>
      </c>
      <c r="BQ35" s="67">
        <f t="shared" ref="BQ35:BT35" si="88">SUM(BQ8:BQ33)</f>
        <v>171.79028220229949</v>
      </c>
      <c r="BR35" s="67">
        <f t="shared" si="88"/>
        <v>165.21656255261868</v>
      </c>
      <c r="BS35" s="67">
        <f t="shared" si="88"/>
        <v>160.65642297305794</v>
      </c>
      <c r="BT35" s="67">
        <f t="shared" si="88"/>
        <v>139.98359547482875</v>
      </c>
      <c r="BU35" s="69"/>
      <c r="BV35" s="67">
        <f t="shared" ref="BV35" si="89">BT35-BR35</f>
        <v>-25.232967077789937</v>
      </c>
      <c r="BW35" s="67">
        <f>SUM(BW8:BW33)</f>
        <v>70.65007104587761</v>
      </c>
      <c r="BX35" s="67">
        <f>SUM(BV35:BW35)</f>
        <v>45.417103968087673</v>
      </c>
      <c r="BZ35" s="24" t="str">
        <f>BD35</f>
        <v>All occupations</v>
      </c>
      <c r="CA35" s="67">
        <f>SUM(CA8:CA33)</f>
        <v>128.33255274032987</v>
      </c>
      <c r="CB35" s="67">
        <f t="shared" ref="CB35:CE35" si="90">SUM(CB8:CB33)</f>
        <v>119.92345139720433</v>
      </c>
      <c r="CC35" s="67">
        <f t="shared" si="90"/>
        <v>104.58110194358082</v>
      </c>
      <c r="CD35" s="67">
        <f t="shared" si="90"/>
        <v>95.924653555765204</v>
      </c>
      <c r="CE35" s="67">
        <f t="shared" si="90"/>
        <v>67.348114611263469</v>
      </c>
      <c r="CF35" s="69"/>
      <c r="CG35" s="67">
        <f t="shared" ref="CG35" si="91">CE35-CC35</f>
        <v>-37.23298733231735</v>
      </c>
      <c r="CH35" s="67">
        <f>SUM(CH8:CH33)</f>
        <v>35.126310832104664</v>
      </c>
      <c r="CI35" s="67">
        <f>SUM(CG35:CH35)</f>
        <v>-2.1066765002126857</v>
      </c>
      <c r="CK35" s="24" t="str">
        <f>BO35</f>
        <v>All occupations</v>
      </c>
      <c r="CL35" s="67">
        <f>SUM(CL8:CL33)</f>
        <v>43.380234872093041</v>
      </c>
      <c r="CM35" s="67">
        <f t="shared" ref="CM35:CP35" si="92">SUM(CM8:CM33)</f>
        <v>39.739785014674275</v>
      </c>
      <c r="CN35" s="67">
        <f t="shared" si="92"/>
        <v>28.209992328071174</v>
      </c>
      <c r="CO35" s="67">
        <f t="shared" si="92"/>
        <v>23.263762488137019</v>
      </c>
      <c r="CP35" s="67">
        <f t="shared" si="92"/>
        <v>16.359173435125314</v>
      </c>
      <c r="CQ35" s="69"/>
      <c r="CR35" s="67">
        <f t="shared" ref="CR35" si="93">CP35-CN35</f>
        <v>-11.85081889294586</v>
      </c>
      <c r="CS35" s="67">
        <f>SUM(CS8:CS33)</f>
        <v>6.3280715947599306</v>
      </c>
      <c r="CT35" s="67">
        <f>SUM(CR35:CS35)</f>
        <v>-5.5227472981859291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Norfolk and Suffolk 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Norfolk and Suffolk 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Norfolk and Suffolk 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Norfolk and Suffolk 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Norfolk and Suffolk 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Norfolk and Suffolk 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Norfolk and Suffolk 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Norfolk and Suffolk 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Norfolk and Suffolk 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6.9224752960717968</v>
      </c>
      <c r="C45" s="18">
        <f t="shared" si="104"/>
        <v>7.2080264135991401</v>
      </c>
      <c r="D45" s="18">
        <f t="shared" si="104"/>
        <v>7.4372691661268986</v>
      </c>
      <c r="E45" s="18">
        <f t="shared" si="104"/>
        <v>6.6875244744185895</v>
      </c>
      <c r="F45" s="18">
        <f t="shared" si="104"/>
        <v>6.7788165872039645</v>
      </c>
      <c r="H45" s="68">
        <f t="shared" ref="H45:H70" si="105">IF(D8&gt;0,(H8/D8)*100,0)</f>
        <v>50.897059071593965</v>
      </c>
      <c r="I45" s="69">
        <f t="shared" ref="I45:I70" si="106">IF(D8&gt;0,I8/D8*100,0)</f>
        <v>68.204634772512989</v>
      </c>
      <c r="J45" s="69">
        <f t="shared" ref="J45:J70" si="107">IF(D8&gt;0,(J8/D8)*100,0)</f>
        <v>119.10169384410696</v>
      </c>
      <c r="L45" t="str">
        <f>A45</f>
        <v>11 Corporate managers and directors</v>
      </c>
      <c r="M45" s="18">
        <f t="shared" ref="M45:Q54" si="108">M8/M$35*100</f>
        <v>8.8510572074201939</v>
      </c>
      <c r="N45" s="18">
        <f t="shared" si="108"/>
        <v>9.3187412914955754</v>
      </c>
      <c r="O45" s="18">
        <f t="shared" si="108"/>
        <v>9.0541990573840927</v>
      </c>
      <c r="P45" s="18">
        <f t="shared" si="108"/>
        <v>8.0126583521641024</v>
      </c>
      <c r="Q45" s="18">
        <f t="shared" si="108"/>
        <v>7.9325867363921541</v>
      </c>
      <c r="S45" s="68">
        <f t="shared" ref="S45:S70" si="109">IF(O8&gt;0,(S8/O8)*100,0)</f>
        <v>46.666080364332501</v>
      </c>
      <c r="T45" s="69">
        <f t="shared" ref="T45:T70" si="110">IF(O8&gt;0,T8/O8*100,0)</f>
        <v>67.150557080326621</v>
      </c>
      <c r="U45" s="69">
        <f t="shared" ref="U45:U70" si="111">IF(O8&gt;0,(U8/O8)*100,0)</f>
        <v>113.81663744465914</v>
      </c>
      <c r="W45" t="str">
        <f>A45</f>
        <v>11 Corporate managers and directors</v>
      </c>
      <c r="X45" s="18">
        <f t="shared" ref="X45:AB54" si="112">X8/X$35*100</f>
        <v>10.413390951074732</v>
      </c>
      <c r="Y45" s="18">
        <f t="shared" si="112"/>
        <v>11.190988066748046</v>
      </c>
      <c r="Z45" s="18">
        <f t="shared" si="112"/>
        <v>10.693653049285915</v>
      </c>
      <c r="AA45" s="18">
        <f t="shared" si="112"/>
        <v>9.4776541211358634</v>
      </c>
      <c r="AB45" s="18">
        <f t="shared" si="112"/>
        <v>9.3796186656954141</v>
      </c>
      <c r="AD45" s="68">
        <f t="shared" ref="AD45:AD70" si="113">IF(Z8&gt;0,(AD8/Z8)*100,0)</f>
        <v>10.491447571721203</v>
      </c>
      <c r="AE45" s="69">
        <f t="shared" ref="AE45:AE70" si="114">IF(Z8&gt;0,AE8/Z8*100,0)</f>
        <v>57.543582683269122</v>
      </c>
      <c r="AF45" s="69">
        <f t="shared" ref="AF45:AF70" si="115">IF(Z8&gt;0,(AF8/Z8)*100,0)</f>
        <v>68.035030254990332</v>
      </c>
      <c r="AH45" t="str">
        <f>L45</f>
        <v>11 Corporate managers and directors</v>
      </c>
      <c r="AI45" s="18">
        <f t="shared" ref="AI45:AM54" si="116">AI8/AI$35*100</f>
        <v>7.0789159687034573</v>
      </c>
      <c r="AJ45" s="18">
        <f t="shared" si="116"/>
        <v>7.7459663166484036</v>
      </c>
      <c r="AK45" s="18">
        <f t="shared" si="116"/>
        <v>7.7301030897435199</v>
      </c>
      <c r="AL45" s="18">
        <f t="shared" si="116"/>
        <v>7.0470873723593748</v>
      </c>
      <c r="AM45" s="18">
        <f t="shared" si="116"/>
        <v>6.9876329312394709</v>
      </c>
      <c r="AO45" s="68">
        <f t="shared" ref="AO45:AO70" si="117">IF(AK8&gt;0,(AO8/AK8)*100,0)</f>
        <v>1.9613180116320632</v>
      </c>
      <c r="AP45" s="69">
        <f t="shared" ref="AP45:AP70" si="118">IF(AK8&gt;0,AP8/AK8*100,0)</f>
        <v>50.315489259141508</v>
      </c>
      <c r="AQ45" s="69">
        <f t="shared" ref="AQ45:AQ70" si="119">IF(AK8&gt;0,(AQ8/AK8)*100,0)</f>
        <v>52.276807270773574</v>
      </c>
      <c r="AS45" t="str">
        <f>W45</f>
        <v>11 Corporate managers and directors</v>
      </c>
      <c r="AT45" s="18">
        <f t="shared" ref="AT45:AX54" si="120">AT8/AT$35*100</f>
        <v>10.466726369584304</v>
      </c>
      <c r="AU45" s="18">
        <f t="shared" si="120"/>
        <v>10.907921974834597</v>
      </c>
      <c r="AV45" s="18">
        <f t="shared" si="120"/>
        <v>10.919033711910359</v>
      </c>
      <c r="AW45" s="18">
        <f t="shared" si="120"/>
        <v>9.3445820723686719</v>
      </c>
      <c r="AX45" s="18">
        <f t="shared" si="120"/>
        <v>9.0789061122674628</v>
      </c>
      <c r="AZ45" s="68">
        <f t="shared" ref="AZ45:AZ70" si="121">IF(AV8&gt;0,(AZ8/AV8)*100,0)</f>
        <v>1.1538662172189271</v>
      </c>
      <c r="BA45" s="69">
        <f t="shared" ref="BA45:BA70" si="122">IF(AV8&gt;0,BA8/AV8*100,0)</f>
        <v>49.924354195093038</v>
      </c>
      <c r="BB45" s="69">
        <f t="shared" ref="BB45:BB70" si="123">IF(AV8&gt;0,(BB8/AV8)*100,0)</f>
        <v>51.078220412311957</v>
      </c>
      <c r="BD45" t="str">
        <f>AH45</f>
        <v>11 Corporate managers and directors</v>
      </c>
      <c r="BE45" s="18">
        <f t="shared" ref="BE45:BI54" si="124">BE8/BE$35*100</f>
        <v>6.264369438166745</v>
      </c>
      <c r="BF45" s="18">
        <f t="shared" si="124"/>
        <v>7.2057259170779053</v>
      </c>
      <c r="BG45" s="18">
        <f t="shared" si="124"/>
        <v>7.2746346782981375</v>
      </c>
      <c r="BH45" s="18">
        <f t="shared" si="124"/>
        <v>6.3056413564454505</v>
      </c>
      <c r="BI45" s="18">
        <f t="shared" si="124"/>
        <v>6.6541506833079609</v>
      </c>
      <c r="BK45" s="68">
        <f t="shared" ref="BK45:BK70" si="125">IF(BG8&gt;0,(BK8/BG8)*100,0)</f>
        <v>3.4908764698429859</v>
      </c>
      <c r="BL45" s="69">
        <f t="shared" ref="BL45:BL70" si="126">IF(BG8&gt;0,BL8/BG8*100,0)</f>
        <v>43.860172219976896</v>
      </c>
      <c r="BM45" s="69">
        <f t="shared" ref="BM45:BM70" si="127">IF(BG8&gt;0,(BM8/BG8)*100,0)</f>
        <v>47.351048689819883</v>
      </c>
      <c r="BO45" t="str">
        <f>AS45</f>
        <v>11 Corporate managers and directors</v>
      </c>
      <c r="BP45" s="18">
        <f t="shared" ref="BP45:BT54" si="128">BP8/BP$35*100</f>
        <v>5.0868275779711745</v>
      </c>
      <c r="BQ45" s="18">
        <f t="shared" si="128"/>
        <v>5.4017438949804042</v>
      </c>
      <c r="BR45" s="18">
        <f t="shared" si="128"/>
        <v>5.8601866076963178</v>
      </c>
      <c r="BS45" s="18">
        <f t="shared" si="128"/>
        <v>4.7918346224749939</v>
      </c>
      <c r="BT45" s="18">
        <f t="shared" si="128"/>
        <v>4.6187022661557258</v>
      </c>
      <c r="BV45" s="68">
        <f t="shared" ref="BV45:BV70" si="129">IF(BR8&gt;0,(BV8/BR8)*100,0)</f>
        <v>-33.222203579576274</v>
      </c>
      <c r="BW45" s="69">
        <f t="shared" ref="BW45:BW70" si="130">IF(BR8&gt;0,BW8/BR8*100,0)</f>
        <v>36.140541570046295</v>
      </c>
      <c r="BX45" s="69">
        <f t="shared" ref="BX45:BX70" si="131">IF(BR8&gt;0,(BX8/BR8)*100,0)</f>
        <v>2.9183379904700253</v>
      </c>
      <c r="BZ45" t="str">
        <f>BD45</f>
        <v>11 Corporate managers and directors</v>
      </c>
      <c r="CA45" s="18">
        <f t="shared" ref="CA45:CE54" si="132">CA8/CA$35*100</f>
        <v>5.1862859526533756</v>
      </c>
      <c r="CB45" s="18">
        <f t="shared" si="132"/>
        <v>5.757743588683252</v>
      </c>
      <c r="CC45" s="18">
        <f t="shared" si="132"/>
        <v>6.3320496322359645</v>
      </c>
      <c r="CD45" s="18">
        <f t="shared" si="132"/>
        <v>5.7939667131793344</v>
      </c>
      <c r="CE45" s="18">
        <f t="shared" si="132"/>
        <v>6.5536078620090779</v>
      </c>
      <c r="CG45" s="68">
        <f t="shared" ref="CG45:CG70" si="133">IF(CC8&gt;0,(CG8/CC8)*100,0)</f>
        <v>-33.348739056438312</v>
      </c>
      <c r="CH45" s="69">
        <f t="shared" ref="CH45:CH70" si="134">IF(CC8&gt;0,CH8/CC8*100,0)</f>
        <v>35.606727284411321</v>
      </c>
      <c r="CI45" s="69">
        <f t="shared" ref="CI45:CI70" si="135">IF(CC8&gt;0,(CI8/CC8)*100,0)</f>
        <v>2.2579882279730068</v>
      </c>
      <c r="CK45" t="str">
        <f>BO45</f>
        <v>11 Corporate managers and directors</v>
      </c>
      <c r="CL45" s="18">
        <f t="shared" ref="CL45:CP54" si="136">CL8/CL$35*100</f>
        <v>2.7572410328241683</v>
      </c>
      <c r="CM45" s="18">
        <f t="shared" si="136"/>
        <v>3.5172602504110753</v>
      </c>
      <c r="CN45" s="18">
        <f t="shared" si="136"/>
        <v>3.8610789073945653</v>
      </c>
      <c r="CO45" s="18">
        <f t="shared" si="136"/>
        <v>4.0487212440179672</v>
      </c>
      <c r="CP45" s="18">
        <f t="shared" si="136"/>
        <v>5.1538015842513971</v>
      </c>
      <c r="CR45" s="68">
        <f t="shared" ref="CR45:CR70" si="137">IF(CN8&gt;0,(CR8/CN8)*100,0)</f>
        <v>-22.59350442312823</v>
      </c>
      <c r="CS45" s="69">
        <f t="shared" ref="CS45:CS70" si="138">IF(CN8&gt;0,CS8/CN8*100,0)</f>
        <v>25.532414604230137</v>
      </c>
      <c r="CT45" s="69">
        <f t="shared" ref="CT45:CT70" si="139">IF(CN8&gt;0,(CT8/CN8)*100,0)</f>
        <v>2.9389101811019072</v>
      </c>
    </row>
    <row r="46" spans="1:98" x14ac:dyDescent="0.2">
      <c r="A46" t="str">
        <f t="shared" si="103"/>
        <v>12 Other managers and proprietors</v>
      </c>
      <c r="B46" s="18">
        <f t="shared" si="104"/>
        <v>2.8769702596532065</v>
      </c>
      <c r="C46" s="18">
        <f t="shared" si="104"/>
        <v>2.7078488000656979</v>
      </c>
      <c r="D46" s="18">
        <f t="shared" si="104"/>
        <v>2.6931080829224725</v>
      </c>
      <c r="E46" s="18">
        <f t="shared" si="104"/>
        <v>2.8366492757807498</v>
      </c>
      <c r="F46" s="18">
        <f t="shared" si="104"/>
        <v>3.0373215325303491</v>
      </c>
      <c r="H46" s="68">
        <f t="shared" si="105"/>
        <v>86.714212528924534</v>
      </c>
      <c r="I46" s="69">
        <f t="shared" si="106"/>
        <v>91.140641930578013</v>
      </c>
      <c r="J46" s="69">
        <f t="shared" si="107"/>
        <v>177.85485445950258</v>
      </c>
      <c r="L46" t="str">
        <f t="shared" ref="L46:L69" si="140">A46</f>
        <v>12 Other managers and proprietors</v>
      </c>
      <c r="M46" s="18">
        <f t="shared" si="108"/>
        <v>3.5224270880181687</v>
      </c>
      <c r="N46" s="18">
        <f t="shared" si="108"/>
        <v>3.4914597813796049</v>
      </c>
      <c r="O46" s="18">
        <f t="shared" si="108"/>
        <v>3.3698367314979958</v>
      </c>
      <c r="P46" s="18">
        <f t="shared" si="108"/>
        <v>3.3857783585686065</v>
      </c>
      <c r="Q46" s="18">
        <f t="shared" si="108"/>
        <v>3.5939940103761856</v>
      </c>
      <c r="S46" s="68">
        <f t="shared" si="109"/>
        <v>78.539117447933933</v>
      </c>
      <c r="T46" s="69">
        <f t="shared" si="110"/>
        <v>86.517223543589012</v>
      </c>
      <c r="U46" s="69">
        <f t="shared" si="111"/>
        <v>165.05634099152294</v>
      </c>
      <c r="W46" t="str">
        <f t="shared" ref="W46:W69" si="141">A46</f>
        <v>12 Other managers and proprietors</v>
      </c>
      <c r="X46" s="18">
        <f t="shared" si="112"/>
        <v>3.9409811770964898</v>
      </c>
      <c r="Y46" s="18">
        <f t="shared" si="112"/>
        <v>3.7689855458875052</v>
      </c>
      <c r="Z46" s="18">
        <f t="shared" si="112"/>
        <v>3.7448451741539261</v>
      </c>
      <c r="AA46" s="18">
        <f t="shared" si="112"/>
        <v>3.7738693143601303</v>
      </c>
      <c r="AB46" s="18">
        <f t="shared" si="112"/>
        <v>3.937696492986527</v>
      </c>
      <c r="AD46" s="68">
        <f t="shared" si="113"/>
        <v>32.457923499790965</v>
      </c>
      <c r="AE46" s="69">
        <f t="shared" si="114"/>
        <v>71.689321620130826</v>
      </c>
      <c r="AF46" s="69">
        <f t="shared" si="115"/>
        <v>104.14724511992179</v>
      </c>
      <c r="AH46" t="str">
        <f t="shared" ref="AH46:AH69" si="142">L46</f>
        <v>12 Other managers and proprietors</v>
      </c>
      <c r="AI46" s="18">
        <f t="shared" si="116"/>
        <v>3.9280905008269902</v>
      </c>
      <c r="AJ46" s="18">
        <f t="shared" si="116"/>
        <v>4.1707281635345819</v>
      </c>
      <c r="AK46" s="18">
        <f t="shared" si="116"/>
        <v>4.3995580185099623</v>
      </c>
      <c r="AL46" s="18">
        <f t="shared" si="116"/>
        <v>4.5010309483772781</v>
      </c>
      <c r="AM46" s="18">
        <f t="shared" si="116"/>
        <v>4.9562865939493737</v>
      </c>
      <c r="AO46" s="68">
        <f t="shared" si="117"/>
        <v>27.068529944342739</v>
      </c>
      <c r="AP46" s="69">
        <f t="shared" si="118"/>
        <v>69.954312650288912</v>
      </c>
      <c r="AQ46" s="69">
        <f t="shared" si="119"/>
        <v>97.022842594631641</v>
      </c>
      <c r="AS46" t="str">
        <f t="shared" ref="AS46:AS69" si="143">W46</f>
        <v>12 Other managers and proprietors</v>
      </c>
      <c r="AT46" s="18">
        <f t="shared" si="120"/>
        <v>4.2765341512684527</v>
      </c>
      <c r="AU46" s="18">
        <f t="shared" si="120"/>
        <v>4.2473373140167423</v>
      </c>
      <c r="AV46" s="18">
        <f t="shared" si="120"/>
        <v>4.2269766371109316</v>
      </c>
      <c r="AW46" s="18">
        <f t="shared" si="120"/>
        <v>4.430326538309699</v>
      </c>
      <c r="AX46" s="18">
        <f t="shared" si="120"/>
        <v>4.6041021590775326</v>
      </c>
      <c r="AZ46" s="68">
        <f t="shared" si="121"/>
        <v>32.509883638678112</v>
      </c>
      <c r="BA46" s="69">
        <f t="shared" si="122"/>
        <v>68.492498040100472</v>
      </c>
      <c r="BB46" s="69">
        <f t="shared" si="123"/>
        <v>101.00238167877858</v>
      </c>
      <c r="BD46" t="str">
        <f t="shared" ref="BD46:BD69" si="144">AH46</f>
        <v>12 Other managers and proprietors</v>
      </c>
      <c r="BE46" s="18">
        <f t="shared" si="124"/>
        <v>3.1898031427824223</v>
      </c>
      <c r="BF46" s="18">
        <f t="shared" si="124"/>
        <v>3.115281748616114</v>
      </c>
      <c r="BG46" s="18">
        <f t="shared" si="124"/>
        <v>3.0494659511494699</v>
      </c>
      <c r="BH46" s="18">
        <f t="shared" si="124"/>
        <v>2.9899956361626354</v>
      </c>
      <c r="BI46" s="18">
        <f t="shared" si="124"/>
        <v>3.1019737758660537</v>
      </c>
      <c r="BK46" s="68">
        <f t="shared" si="125"/>
        <v>15.089301883786977</v>
      </c>
      <c r="BL46" s="69">
        <f t="shared" si="126"/>
        <v>52.094137347869996</v>
      </c>
      <c r="BM46" s="69">
        <f t="shared" si="127"/>
        <v>67.183439231656976</v>
      </c>
      <c r="BO46" t="str">
        <f t="shared" ref="BO46:BO69" si="145">AS46</f>
        <v>12 Other managers and proprietors</v>
      </c>
      <c r="BP46" s="18">
        <f t="shared" si="128"/>
        <v>3.0713161962019</v>
      </c>
      <c r="BQ46" s="18">
        <f t="shared" si="128"/>
        <v>3.1582075990882683</v>
      </c>
      <c r="BR46" s="18">
        <f t="shared" si="128"/>
        <v>3.2076851744615222</v>
      </c>
      <c r="BS46" s="18">
        <f t="shared" si="128"/>
        <v>3.2261792686876198</v>
      </c>
      <c r="BT46" s="18">
        <f t="shared" si="128"/>
        <v>3.5024700589108324</v>
      </c>
      <c r="BV46" s="68">
        <f t="shared" si="129"/>
        <v>-7.4862561116288138</v>
      </c>
      <c r="BW46" s="69">
        <f t="shared" si="130"/>
        <v>52.749464211922472</v>
      </c>
      <c r="BX46" s="69">
        <f t="shared" si="131"/>
        <v>45.263208100293653</v>
      </c>
      <c r="BZ46" t="str">
        <f t="shared" ref="BZ46:BZ69" si="146">BD46</f>
        <v>12 Other managers and proprietors</v>
      </c>
      <c r="CA46" s="18">
        <f t="shared" si="132"/>
        <v>2.8287939121631891</v>
      </c>
      <c r="CB46" s="18">
        <f t="shared" si="132"/>
        <v>2.7879092941211718</v>
      </c>
      <c r="CC46" s="18">
        <f t="shared" si="132"/>
        <v>3.0268562026407855</v>
      </c>
      <c r="CD46" s="18">
        <f t="shared" si="132"/>
        <v>3.1392513318095268</v>
      </c>
      <c r="CE46" s="18">
        <f t="shared" si="132"/>
        <v>3.6664251454640633</v>
      </c>
      <c r="CG46" s="68">
        <f t="shared" si="133"/>
        <v>-21.994852543363965</v>
      </c>
      <c r="CH46" s="69">
        <f t="shared" si="134"/>
        <v>41.575197393238376</v>
      </c>
      <c r="CI46" s="69">
        <f t="shared" si="135"/>
        <v>19.580344849874407</v>
      </c>
      <c r="CK46" t="str">
        <f t="shared" ref="CK46:CK69" si="147">BO46</f>
        <v>12 Other managers and proprietors</v>
      </c>
      <c r="CL46" s="18">
        <f t="shared" si="136"/>
        <v>2.8241198425720482</v>
      </c>
      <c r="CM46" s="18">
        <f t="shared" si="136"/>
        <v>3.1042545121683767</v>
      </c>
      <c r="CN46" s="18">
        <f t="shared" si="136"/>
        <v>3.3601750329812061</v>
      </c>
      <c r="CO46" s="18">
        <f t="shared" si="136"/>
        <v>4.0881821402602174</v>
      </c>
      <c r="CP46" s="18">
        <f t="shared" si="136"/>
        <v>4.9661284390093554</v>
      </c>
      <c r="CR46" s="68">
        <f t="shared" si="137"/>
        <v>-14.293366703843324</v>
      </c>
      <c r="CS46" s="69">
        <f t="shared" si="138"/>
        <v>31.881002559435224</v>
      </c>
      <c r="CT46" s="69">
        <f t="shared" si="139"/>
        <v>17.587635855591895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20.700901913620264</v>
      </c>
      <c r="C47" s="18">
        <f t="shared" si="104"/>
        <v>20.14502202762224</v>
      </c>
      <c r="D47" s="18">
        <f t="shared" si="104"/>
        <v>20.169920840630336</v>
      </c>
      <c r="E47" s="18">
        <f t="shared" si="104"/>
        <v>22.133656671065712</v>
      </c>
      <c r="F47" s="18">
        <f t="shared" si="104"/>
        <v>21.861869711079137</v>
      </c>
      <c r="H47" s="68">
        <f t="shared" si="105"/>
        <v>79.441751497576149</v>
      </c>
      <c r="I47" s="69">
        <f t="shared" si="106"/>
        <v>57.896009913590476</v>
      </c>
      <c r="J47" s="69">
        <f t="shared" si="107"/>
        <v>137.33776141116664</v>
      </c>
      <c r="L47" t="str">
        <f t="shared" si="140"/>
        <v>21 Science, research, engineering and technology professionals</v>
      </c>
      <c r="M47" s="18">
        <f t="shared" si="108"/>
        <v>11.60115051285034</v>
      </c>
      <c r="N47" s="18">
        <f t="shared" si="108"/>
        <v>11.28934113672932</v>
      </c>
      <c r="O47" s="18">
        <f t="shared" si="108"/>
        <v>11.738496483653577</v>
      </c>
      <c r="P47" s="18">
        <f t="shared" si="108"/>
        <v>13.745081440271933</v>
      </c>
      <c r="Q47" s="18">
        <f t="shared" si="108"/>
        <v>13.980437926949692</v>
      </c>
      <c r="S47" s="68">
        <f t="shared" si="109"/>
        <v>99.376145611922723</v>
      </c>
      <c r="T47" s="69">
        <f t="shared" si="110"/>
        <v>65.958135550038037</v>
      </c>
      <c r="U47" s="69">
        <f t="shared" si="111"/>
        <v>165.33428116196077</v>
      </c>
      <c r="W47" t="str">
        <f t="shared" si="141"/>
        <v>21 Science, research, engineering and technology professionals</v>
      </c>
      <c r="X47" s="18">
        <f t="shared" si="112"/>
        <v>10.589071830742581</v>
      </c>
      <c r="Y47" s="18">
        <f t="shared" si="112"/>
        <v>10.436856166864073</v>
      </c>
      <c r="Z47" s="18">
        <f t="shared" si="112"/>
        <v>10.131381143739963</v>
      </c>
      <c r="AA47" s="18">
        <f t="shared" si="112"/>
        <v>11.457936219736721</v>
      </c>
      <c r="AB47" s="18">
        <f t="shared" si="112"/>
        <v>11.046021547282832</v>
      </c>
      <c r="AD47" s="68">
        <f t="shared" si="113"/>
        <v>37.343086447557823</v>
      </c>
      <c r="AE47" s="69">
        <f t="shared" si="114"/>
        <v>48.809315066045158</v>
      </c>
      <c r="AF47" s="69">
        <f t="shared" si="115"/>
        <v>86.152401513602967</v>
      </c>
      <c r="AH47" t="str">
        <f t="shared" si="142"/>
        <v>21 Science, research, engineering and technology professionals</v>
      </c>
      <c r="AI47" s="18">
        <f t="shared" si="116"/>
        <v>3.6966344110632563</v>
      </c>
      <c r="AJ47" s="18">
        <f t="shared" si="116"/>
        <v>3.779186086874966</v>
      </c>
      <c r="AK47" s="18">
        <f t="shared" si="116"/>
        <v>3.8851023990563589</v>
      </c>
      <c r="AL47" s="18">
        <f t="shared" si="116"/>
        <v>4.6849567630332283</v>
      </c>
      <c r="AM47" s="18">
        <f t="shared" si="116"/>
        <v>4.9287665021774254</v>
      </c>
      <c r="AO47" s="68">
        <f t="shared" si="117"/>
        <v>43.09564543723144</v>
      </c>
      <c r="AP47" s="69">
        <f t="shared" si="118"/>
        <v>48.061574413895805</v>
      </c>
      <c r="AQ47" s="69">
        <f t="shared" si="119"/>
        <v>91.157219851127252</v>
      </c>
      <c r="AS47" t="str">
        <f t="shared" si="143"/>
        <v>21 Science, research, engineering and technology professionals</v>
      </c>
      <c r="AT47" s="18">
        <f t="shared" si="120"/>
        <v>9.8532802208644998</v>
      </c>
      <c r="AU47" s="18">
        <f t="shared" si="120"/>
        <v>9.9373621247203801</v>
      </c>
      <c r="AV47" s="18">
        <f t="shared" si="120"/>
        <v>9.3913159319740611</v>
      </c>
      <c r="AW47" s="18">
        <f t="shared" si="120"/>
        <v>9.7893991423534352</v>
      </c>
      <c r="AX47" s="18">
        <f t="shared" si="120"/>
        <v>8.9917400542878383</v>
      </c>
      <c r="AZ47" s="68">
        <f t="shared" si="121"/>
        <v>16.479758341316927</v>
      </c>
      <c r="BA47" s="69">
        <f t="shared" si="122"/>
        <v>39.19340553595454</v>
      </c>
      <c r="BB47" s="69">
        <f t="shared" si="123"/>
        <v>55.67316387727147</v>
      </c>
      <c r="BD47" t="str">
        <f t="shared" si="144"/>
        <v>21 Science, research, engineering and technology professionals</v>
      </c>
      <c r="BE47" s="18">
        <f t="shared" si="124"/>
        <v>3.82769195093279</v>
      </c>
      <c r="BF47" s="18">
        <f t="shared" si="124"/>
        <v>4.2137457398513298</v>
      </c>
      <c r="BG47" s="18">
        <f t="shared" si="124"/>
        <v>4.2328754943991767</v>
      </c>
      <c r="BH47" s="18">
        <f t="shared" si="124"/>
        <v>4.8206792178600493</v>
      </c>
      <c r="BI47" s="18">
        <f t="shared" si="124"/>
        <v>4.9870816248086651</v>
      </c>
      <c r="BK47" s="68">
        <f t="shared" si="125"/>
        <v>33.300446610009644</v>
      </c>
      <c r="BL47" s="69">
        <f t="shared" si="126"/>
        <v>36.850260024886317</v>
      </c>
      <c r="BM47" s="69">
        <f t="shared" si="127"/>
        <v>70.150706634895968</v>
      </c>
      <c r="BO47" t="str">
        <f t="shared" si="145"/>
        <v>21 Science, research, engineering and technology professionals</v>
      </c>
      <c r="BP47" s="18">
        <f t="shared" si="128"/>
        <v>2.734248444680031</v>
      </c>
      <c r="BQ47" s="18">
        <f t="shared" si="128"/>
        <v>2.9278633383023882</v>
      </c>
      <c r="BR47" s="18">
        <f t="shared" si="128"/>
        <v>3.3050174571301696</v>
      </c>
      <c r="BS47" s="18">
        <f t="shared" si="128"/>
        <v>3.7205916413475979</v>
      </c>
      <c r="BT47" s="18">
        <f t="shared" si="128"/>
        <v>4.0843514511045198</v>
      </c>
      <c r="BV47" s="68">
        <f t="shared" si="129"/>
        <v>4.7063232243134401</v>
      </c>
      <c r="BW47" s="69">
        <f t="shared" si="130"/>
        <v>36.921176954792337</v>
      </c>
      <c r="BX47" s="69">
        <f t="shared" si="131"/>
        <v>41.62750017910578</v>
      </c>
      <c r="BZ47" t="str">
        <f t="shared" si="146"/>
        <v>21 Science, research, engineering and technology professionals</v>
      </c>
      <c r="CA47" s="18">
        <f t="shared" si="132"/>
        <v>2.3374382994813216</v>
      </c>
      <c r="CB47" s="18">
        <f t="shared" si="132"/>
        <v>2.5338606897163154</v>
      </c>
      <c r="CC47" s="18">
        <f t="shared" si="132"/>
        <v>2.7476867327910983</v>
      </c>
      <c r="CD47" s="18">
        <f t="shared" si="132"/>
        <v>3.2996958159539362</v>
      </c>
      <c r="CE47" s="18">
        <f t="shared" si="132"/>
        <v>3.3320539612604625</v>
      </c>
      <c r="CG47" s="68">
        <f t="shared" si="133"/>
        <v>-21.906113304941321</v>
      </c>
      <c r="CH47" s="69">
        <f t="shared" si="134"/>
        <v>31.009068773866776</v>
      </c>
      <c r="CI47" s="69">
        <f t="shared" si="135"/>
        <v>9.1029554689254546</v>
      </c>
      <c r="CK47" t="str">
        <f t="shared" si="147"/>
        <v>21 Science, research, engineering and technology professionals</v>
      </c>
      <c r="CL47" s="18">
        <f t="shared" si="136"/>
        <v>1.3142351829607186</v>
      </c>
      <c r="CM47" s="18">
        <f t="shared" si="136"/>
        <v>1.786738262515972</v>
      </c>
      <c r="CN47" s="18">
        <f t="shared" si="136"/>
        <v>2.0494498526673248</v>
      </c>
      <c r="CO47" s="18">
        <f t="shared" si="136"/>
        <v>3.2789395391306106</v>
      </c>
      <c r="CP47" s="18">
        <f t="shared" si="136"/>
        <v>4.1907862331867722</v>
      </c>
      <c r="CR47" s="68">
        <f t="shared" si="137"/>
        <v>18.581407544292965</v>
      </c>
      <c r="CS47" s="69">
        <f t="shared" si="138"/>
        <v>33.479858142229766</v>
      </c>
      <c r="CT47" s="69">
        <f t="shared" si="139"/>
        <v>52.061265686522731</v>
      </c>
    </row>
    <row r="48" spans="1:98" x14ac:dyDescent="0.2">
      <c r="A48" t="str">
        <f t="shared" si="103"/>
        <v>22 Health professionals</v>
      </c>
      <c r="B48" s="18">
        <f t="shared" si="104"/>
        <v>17.292550688442557</v>
      </c>
      <c r="C48" s="18">
        <f t="shared" si="104"/>
        <v>19.249161566697801</v>
      </c>
      <c r="D48" s="18">
        <f t="shared" si="104"/>
        <v>17.066882098488836</v>
      </c>
      <c r="E48" s="18">
        <f t="shared" si="104"/>
        <v>17.642497122649502</v>
      </c>
      <c r="F48" s="18">
        <f t="shared" si="104"/>
        <v>18.024485035237834</v>
      </c>
      <c r="H48" s="68">
        <f t="shared" si="105"/>
        <v>74.84332989687465</v>
      </c>
      <c r="I48" s="69">
        <f t="shared" si="106"/>
        <v>72.01616503543319</v>
      </c>
      <c r="J48" s="69">
        <f t="shared" si="107"/>
        <v>146.85949493230783</v>
      </c>
      <c r="L48" t="str">
        <f t="shared" si="140"/>
        <v>22 Health professionals</v>
      </c>
      <c r="M48" s="18">
        <f t="shared" si="108"/>
        <v>7.3420474319285516</v>
      </c>
      <c r="N48" s="18">
        <f t="shared" si="108"/>
        <v>8.1773406893866607</v>
      </c>
      <c r="O48" s="18">
        <f t="shared" si="108"/>
        <v>7.231121614539</v>
      </c>
      <c r="P48" s="18">
        <f t="shared" si="108"/>
        <v>6.9904843132761272</v>
      </c>
      <c r="Q48" s="18">
        <f t="shared" si="108"/>
        <v>6.9001687162093788</v>
      </c>
      <c r="S48" s="68">
        <f t="shared" si="109"/>
        <v>59.741934181385318</v>
      </c>
      <c r="T48" s="69">
        <f t="shared" si="110"/>
        <v>70.673597897939189</v>
      </c>
      <c r="U48" s="69">
        <f t="shared" si="111"/>
        <v>130.41553207932449</v>
      </c>
      <c r="W48" t="str">
        <f t="shared" si="141"/>
        <v>22 Health professionals</v>
      </c>
      <c r="X48" s="18">
        <f t="shared" si="112"/>
        <v>7.5216779957076252</v>
      </c>
      <c r="Y48" s="18">
        <f t="shared" si="112"/>
        <v>8.3393429961418235</v>
      </c>
      <c r="Z48" s="18">
        <f t="shared" si="112"/>
        <v>7.8672983519772934</v>
      </c>
      <c r="AA48" s="18">
        <f t="shared" si="112"/>
        <v>7.4047006992307791</v>
      </c>
      <c r="AB48" s="18">
        <f t="shared" si="112"/>
        <v>7.1069856699669378</v>
      </c>
      <c r="AD48" s="68">
        <f t="shared" si="113"/>
        <v>13.796627179362492</v>
      </c>
      <c r="AE48" s="69">
        <f t="shared" si="114"/>
        <v>59.472886174662143</v>
      </c>
      <c r="AF48" s="69">
        <f t="shared" si="115"/>
        <v>73.269513354024625</v>
      </c>
      <c r="AH48" t="str">
        <f t="shared" si="142"/>
        <v>22 Health professionals</v>
      </c>
      <c r="AI48" s="18">
        <f t="shared" si="116"/>
        <v>12.506438854614915</v>
      </c>
      <c r="AJ48" s="18">
        <f t="shared" si="116"/>
        <v>10.289367158869304</v>
      </c>
      <c r="AK48" s="18">
        <f t="shared" si="116"/>
        <v>8.7864152587417976</v>
      </c>
      <c r="AL48" s="18">
        <f t="shared" si="116"/>
        <v>4.7432716186949468</v>
      </c>
      <c r="AM48" s="18">
        <f t="shared" si="116"/>
        <v>1.9750022774425873</v>
      </c>
      <c r="AO48" s="68">
        <f t="shared" si="117"/>
        <v>-74.645998037461197</v>
      </c>
      <c r="AP48" s="69">
        <f t="shared" si="118"/>
        <v>18.951156810829449</v>
      </c>
      <c r="AQ48" s="69">
        <f t="shared" si="119"/>
        <v>-55.694841226631752</v>
      </c>
      <c r="AS48" t="str">
        <f t="shared" si="143"/>
        <v>22 Health professionals</v>
      </c>
      <c r="AT48" s="18">
        <f t="shared" si="120"/>
        <v>1.7528581169855981</v>
      </c>
      <c r="AU48" s="18">
        <f t="shared" si="120"/>
        <v>1.9886032382961067</v>
      </c>
      <c r="AV48" s="18">
        <f t="shared" si="120"/>
        <v>2.2062277797479672</v>
      </c>
      <c r="AW48" s="18">
        <f t="shared" si="120"/>
        <v>2.1769692244753323</v>
      </c>
      <c r="AX48" s="18">
        <f t="shared" si="120"/>
        <v>2.1617907420741092</v>
      </c>
      <c r="AZ48" s="68">
        <f t="shared" si="121"/>
        <v>19.205549073095419</v>
      </c>
      <c r="BA48" s="69">
        <f t="shared" si="122"/>
        <v>55.79826280692015</v>
      </c>
      <c r="BB48" s="69">
        <f t="shared" si="123"/>
        <v>75.003811880015576</v>
      </c>
      <c r="BD48" t="str">
        <f t="shared" si="144"/>
        <v>22 Health professionals</v>
      </c>
      <c r="BE48" s="18">
        <f t="shared" si="124"/>
        <v>1.7648148765147236</v>
      </c>
      <c r="BF48" s="18">
        <f t="shared" si="124"/>
        <v>2.0157860448427729</v>
      </c>
      <c r="BG48" s="18">
        <f t="shared" si="124"/>
        <v>2.0827125406680262</v>
      </c>
      <c r="BH48" s="18">
        <f t="shared" si="124"/>
        <v>2.122320830583555</v>
      </c>
      <c r="BI48" s="18">
        <f t="shared" si="124"/>
        <v>2.1693436484571587</v>
      </c>
      <c r="BK48" s="68">
        <f t="shared" si="125"/>
        <v>17.847302177599918</v>
      </c>
      <c r="BL48" s="69">
        <f t="shared" si="126"/>
        <v>64.624016435257772</v>
      </c>
      <c r="BM48" s="69">
        <f t="shared" si="127"/>
        <v>82.471318612857687</v>
      </c>
      <c r="BO48" t="str">
        <f t="shared" si="145"/>
        <v>22 Health professionals</v>
      </c>
      <c r="BP48" s="18">
        <f t="shared" si="128"/>
        <v>1.2939986527888656</v>
      </c>
      <c r="BQ48" s="18">
        <f t="shared" si="128"/>
        <v>1.5839068481661838</v>
      </c>
      <c r="BR48" s="18">
        <f t="shared" si="128"/>
        <v>1.5441251296414675</v>
      </c>
      <c r="BS48" s="18">
        <f t="shared" si="128"/>
        <v>1.6100953968412193</v>
      </c>
      <c r="BT48" s="18">
        <f t="shared" si="128"/>
        <v>1.6224472301372341</v>
      </c>
      <c r="BV48" s="68">
        <f t="shared" si="129"/>
        <v>-10.975067820953921</v>
      </c>
      <c r="BW48" s="69">
        <f t="shared" si="130"/>
        <v>47.027479997185026</v>
      </c>
      <c r="BX48" s="69">
        <f t="shared" si="131"/>
        <v>36.052412176231108</v>
      </c>
      <c r="BZ48" t="str">
        <f t="shared" si="146"/>
        <v>22 Health professionals</v>
      </c>
      <c r="CA48" s="18">
        <f t="shared" si="132"/>
        <v>1.1218158385414412</v>
      </c>
      <c r="CB48" s="18">
        <f t="shared" si="132"/>
        <v>1.5821221567345247</v>
      </c>
      <c r="CC48" s="18">
        <f t="shared" si="132"/>
        <v>1.3994200941743398</v>
      </c>
      <c r="CD48" s="18">
        <f t="shared" si="132"/>
        <v>1.4422433136798836</v>
      </c>
      <c r="CE48" s="18">
        <f t="shared" si="132"/>
        <v>1.3772326082842472</v>
      </c>
      <c r="CG48" s="68">
        <f t="shared" si="133"/>
        <v>-36.62303761553293</v>
      </c>
      <c r="CH48" s="69">
        <f t="shared" si="134"/>
        <v>37.032644521291239</v>
      </c>
      <c r="CI48" s="69">
        <f t="shared" si="135"/>
        <v>0.40960690575830466</v>
      </c>
      <c r="CK48" t="str">
        <f t="shared" si="147"/>
        <v>22 Health professionals</v>
      </c>
      <c r="CL48" s="18">
        <f t="shared" si="136"/>
        <v>0.37588903614808716</v>
      </c>
      <c r="CM48" s="18">
        <f t="shared" si="136"/>
        <v>0.56911780876034701</v>
      </c>
      <c r="CN48" s="18">
        <f t="shared" si="136"/>
        <v>0.61754078646272959</v>
      </c>
      <c r="CO48" s="18">
        <f t="shared" si="136"/>
        <v>0.72323476788888164</v>
      </c>
      <c r="CP48" s="18">
        <f t="shared" si="136"/>
        <v>0.97485245969935497</v>
      </c>
      <c r="CR48" s="68">
        <f t="shared" si="137"/>
        <v>-8.4556313351960704</v>
      </c>
      <c r="CS48" s="69">
        <f t="shared" si="138"/>
        <v>32.950425927387094</v>
      </c>
      <c r="CT48" s="69">
        <f t="shared" si="139"/>
        <v>24.49479459219102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26.934217735467342</v>
      </c>
      <c r="C49" s="18">
        <f t="shared" si="104"/>
        <v>25.977568591966786</v>
      </c>
      <c r="D49" s="18">
        <f t="shared" si="104"/>
        <v>27.037272189988482</v>
      </c>
      <c r="E49" s="18">
        <f t="shared" si="104"/>
        <v>23.758312512755044</v>
      </c>
      <c r="F49" s="18">
        <f t="shared" si="104"/>
        <v>21.397822167946075</v>
      </c>
      <c r="H49" s="68">
        <f t="shared" si="105"/>
        <v>31.02286521989187</v>
      </c>
      <c r="I49" s="69">
        <f t="shared" si="106"/>
        <v>58.539510833064433</v>
      </c>
      <c r="J49" s="69">
        <f t="shared" si="107"/>
        <v>89.56237605295631</v>
      </c>
      <c r="L49" t="str">
        <f t="shared" si="140"/>
        <v>23 Teaching and other educational professionals</v>
      </c>
      <c r="M49" s="18">
        <f t="shared" si="108"/>
        <v>22.706980940661865</v>
      </c>
      <c r="N49" s="18">
        <f t="shared" si="108"/>
        <v>22.431551152559347</v>
      </c>
      <c r="O49" s="18">
        <f t="shared" si="108"/>
        <v>22.458964018171702</v>
      </c>
      <c r="P49" s="18">
        <f t="shared" si="108"/>
        <v>19.793046205705782</v>
      </c>
      <c r="Q49" s="18">
        <f t="shared" si="108"/>
        <v>17.770151969979295</v>
      </c>
      <c r="S49" s="68">
        <f t="shared" si="109"/>
        <v>32.45437783618911</v>
      </c>
      <c r="T49" s="69">
        <f t="shared" si="110"/>
        <v>61.490509435630422</v>
      </c>
      <c r="U49" s="69">
        <f t="shared" si="111"/>
        <v>93.944887271819539</v>
      </c>
      <c r="W49" t="str">
        <f t="shared" si="141"/>
        <v>23 Teaching and other educational professionals</v>
      </c>
      <c r="X49" s="18">
        <f t="shared" si="112"/>
        <v>7.4066335698402357</v>
      </c>
      <c r="Y49" s="18">
        <f t="shared" si="112"/>
        <v>6.6764814075844985</v>
      </c>
      <c r="Z49" s="18">
        <f t="shared" si="112"/>
        <v>6.8528026457599642</v>
      </c>
      <c r="AA49" s="18">
        <f t="shared" si="112"/>
        <v>4.8919083816407456</v>
      </c>
      <c r="AB49" s="18">
        <f t="shared" si="112"/>
        <v>3.4249526992631214</v>
      </c>
      <c r="AD49" s="68">
        <f t="shared" si="113"/>
        <v>-37.041275063953535</v>
      </c>
      <c r="AE49" s="69">
        <f t="shared" si="114"/>
        <v>38.617665474614675</v>
      </c>
      <c r="AF49" s="69">
        <f t="shared" si="115"/>
        <v>1.5763904106611426</v>
      </c>
      <c r="AH49" t="str">
        <f t="shared" si="142"/>
        <v>23 Teaching and other educational professionals</v>
      </c>
      <c r="AI49" s="18">
        <f t="shared" si="116"/>
        <v>3.4656241202108835</v>
      </c>
      <c r="AJ49" s="18">
        <f t="shared" si="116"/>
        <v>2.0823674359462281</v>
      </c>
      <c r="AK49" s="18">
        <f t="shared" si="116"/>
        <v>1.791089299262703</v>
      </c>
      <c r="AL49" s="18">
        <f t="shared" si="116"/>
        <v>0.96901662392716204</v>
      </c>
      <c r="AM49" s="18">
        <f t="shared" si="116"/>
        <v>0.86057291194139163</v>
      </c>
      <c r="AO49" s="68">
        <f t="shared" si="117"/>
        <v>-45.804768446172453</v>
      </c>
      <c r="AP49" s="69">
        <f t="shared" si="118"/>
        <v>17.829350027357766</v>
      </c>
      <c r="AQ49" s="69">
        <f t="shared" si="119"/>
        <v>-27.975418418814691</v>
      </c>
      <c r="AS49" t="str">
        <f t="shared" si="143"/>
        <v>23 Teaching and other educational professionals</v>
      </c>
      <c r="AT49" s="18">
        <f t="shared" si="120"/>
        <v>0.93434786813108139</v>
      </c>
      <c r="AU49" s="18">
        <f t="shared" si="120"/>
        <v>0.92381655554144437</v>
      </c>
      <c r="AV49" s="18">
        <f t="shared" si="120"/>
        <v>0.87659241663917298</v>
      </c>
      <c r="AW49" s="18">
        <f t="shared" si="120"/>
        <v>0.65801804052943591</v>
      </c>
      <c r="AX49" s="18">
        <f t="shared" si="120"/>
        <v>0.49468121291314715</v>
      </c>
      <c r="AZ49" s="68">
        <f t="shared" si="121"/>
        <v>-31.34678557099646</v>
      </c>
      <c r="BA49" s="69">
        <f t="shared" si="122"/>
        <v>36.480562936146519</v>
      </c>
      <c r="BB49" s="69">
        <f t="shared" si="123"/>
        <v>5.1337773651500589</v>
      </c>
      <c r="BD49" t="str">
        <f t="shared" si="144"/>
        <v>23 Teaching and other educational professionals</v>
      </c>
      <c r="BE49" s="18">
        <f t="shared" si="124"/>
        <v>0.88575034306313549</v>
      </c>
      <c r="BF49" s="18">
        <f t="shared" si="124"/>
        <v>0.93075510625959745</v>
      </c>
      <c r="BG49" s="18">
        <f t="shared" si="124"/>
        <v>0.98180538965741593</v>
      </c>
      <c r="BH49" s="18">
        <f t="shared" si="124"/>
        <v>0.89801622927231672</v>
      </c>
      <c r="BI49" s="18">
        <f t="shared" si="124"/>
        <v>1.0449762331185886</v>
      </c>
      <c r="BK49" s="68">
        <f t="shared" si="125"/>
        <v>20.42083200429942</v>
      </c>
      <c r="BL49" s="69">
        <f t="shared" si="126"/>
        <v>43.801637658384763</v>
      </c>
      <c r="BM49" s="69">
        <f t="shared" si="127"/>
        <v>64.222469662684176</v>
      </c>
      <c r="BO49" t="str">
        <f t="shared" si="145"/>
        <v>23 Teaching and other educational professionals</v>
      </c>
      <c r="BP49" s="18">
        <f t="shared" si="128"/>
        <v>0.69775693617452517</v>
      </c>
      <c r="BQ49" s="18">
        <f t="shared" si="128"/>
        <v>0.76880216716557959</v>
      </c>
      <c r="BR49" s="18">
        <f t="shared" si="128"/>
        <v>0.78046400784717318</v>
      </c>
      <c r="BS49" s="18">
        <f t="shared" si="128"/>
        <v>0.72008838593594671</v>
      </c>
      <c r="BT49" s="18">
        <f t="shared" si="128"/>
        <v>0.74838415816499437</v>
      </c>
      <c r="BV49" s="68">
        <f t="shared" si="129"/>
        <v>-18.755257224658589</v>
      </c>
      <c r="BW49" s="69">
        <f t="shared" si="130"/>
        <v>41.055829912133682</v>
      </c>
      <c r="BX49" s="69">
        <f t="shared" si="131"/>
        <v>22.3005726874751</v>
      </c>
      <c r="BZ49" t="str">
        <f t="shared" si="146"/>
        <v>23 Teaching and other educational professionals</v>
      </c>
      <c r="CA49" s="18">
        <f t="shared" si="132"/>
        <v>0.69504911633449196</v>
      </c>
      <c r="CB49" s="18">
        <f t="shared" si="132"/>
        <v>0.82856585140961414</v>
      </c>
      <c r="CC49" s="18">
        <f t="shared" si="132"/>
        <v>0.9472219154623629</v>
      </c>
      <c r="CD49" s="18">
        <f t="shared" si="132"/>
        <v>0.91292877666101691</v>
      </c>
      <c r="CE49" s="18">
        <f t="shared" si="132"/>
        <v>1.0317036645620037</v>
      </c>
      <c r="CG49" s="68">
        <f t="shared" si="133"/>
        <v>-29.858432957002645</v>
      </c>
      <c r="CH49" s="69">
        <f t="shared" si="134"/>
        <v>36.573267665663025</v>
      </c>
      <c r="CI49" s="69">
        <f t="shared" si="135"/>
        <v>6.7148347086603781</v>
      </c>
      <c r="CK49" t="str">
        <f t="shared" si="147"/>
        <v>23 Teaching and other educational professionals</v>
      </c>
      <c r="CL49" s="18">
        <f t="shared" si="136"/>
        <v>0.35278473457093878</v>
      </c>
      <c r="CM49" s="18">
        <f t="shared" si="136"/>
        <v>0.50720554400731999</v>
      </c>
      <c r="CN49" s="18">
        <f t="shared" si="136"/>
        <v>0.63934962007212737</v>
      </c>
      <c r="CO49" s="18">
        <f t="shared" si="136"/>
        <v>0.73594315155700751</v>
      </c>
      <c r="CP49" s="18">
        <f t="shared" si="136"/>
        <v>0.97540531143583464</v>
      </c>
      <c r="CR49" s="68">
        <f t="shared" si="137"/>
        <v>-11.528153129923071</v>
      </c>
      <c r="CS49" s="69">
        <f t="shared" si="138"/>
        <v>32.446290720153677</v>
      </c>
      <c r="CT49" s="69">
        <f t="shared" si="139"/>
        <v>20.918137590230604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6.5782090872590899</v>
      </c>
      <c r="C50" s="18">
        <f t="shared" si="104"/>
        <v>6.7433556408527355</v>
      </c>
      <c r="D50" s="18">
        <f t="shared" si="104"/>
        <v>7.3384636511204793</v>
      </c>
      <c r="E50" s="18">
        <f t="shared" si="104"/>
        <v>7.4869672455289704</v>
      </c>
      <c r="F50" s="18">
        <f t="shared" si="104"/>
        <v>7.6374627822547199</v>
      </c>
      <c r="H50" s="68">
        <f t="shared" si="105"/>
        <v>72.299632522247165</v>
      </c>
      <c r="I50" s="69">
        <f t="shared" si="106"/>
        <v>70.429758442431506</v>
      </c>
      <c r="J50" s="69">
        <f t="shared" si="107"/>
        <v>142.72939096467866</v>
      </c>
      <c r="L50" t="str">
        <f t="shared" si="140"/>
        <v>24 Business, media and public service professionals</v>
      </c>
      <c r="M50" s="18">
        <f t="shared" si="108"/>
        <v>12.423362473057701</v>
      </c>
      <c r="N50" s="18">
        <f t="shared" si="108"/>
        <v>12.769498353446027</v>
      </c>
      <c r="O50" s="18">
        <f t="shared" si="108"/>
        <v>12.981388259561379</v>
      </c>
      <c r="P50" s="18">
        <f t="shared" si="108"/>
        <v>12.835171487000416</v>
      </c>
      <c r="Q50" s="18">
        <f t="shared" si="108"/>
        <v>12.532604190055585</v>
      </c>
      <c r="S50" s="68">
        <f t="shared" si="109"/>
        <v>61.616269845384444</v>
      </c>
      <c r="T50" s="69">
        <f t="shared" si="110"/>
        <v>68.067719718135749</v>
      </c>
      <c r="U50" s="69">
        <f t="shared" si="111"/>
        <v>129.68398956352019</v>
      </c>
      <c r="W50" t="str">
        <f t="shared" si="141"/>
        <v>24 Business, media and public service professionals</v>
      </c>
      <c r="X50" s="18">
        <f t="shared" si="112"/>
        <v>10.925093143706809</v>
      </c>
      <c r="Y50" s="18">
        <f t="shared" si="112"/>
        <v>11.491413461160169</v>
      </c>
      <c r="Z50" s="18">
        <f t="shared" si="112"/>
        <v>11.83267332205649</v>
      </c>
      <c r="AA50" s="18">
        <f t="shared" si="112"/>
        <v>11.37155409880034</v>
      </c>
      <c r="AB50" s="18">
        <f t="shared" si="112"/>
        <v>10.839819253765347</v>
      </c>
      <c r="AD50" s="68">
        <f t="shared" si="113"/>
        <v>15.400778011966809</v>
      </c>
      <c r="AE50" s="69">
        <f t="shared" si="114"/>
        <v>54.709125806650313</v>
      </c>
      <c r="AF50" s="69">
        <f t="shared" si="115"/>
        <v>70.109903818617127</v>
      </c>
      <c r="AH50" t="str">
        <f t="shared" si="142"/>
        <v>24 Business, media and public service professionals</v>
      </c>
      <c r="AI50" s="18">
        <f t="shared" si="116"/>
        <v>4.2239849112886185</v>
      </c>
      <c r="AJ50" s="18">
        <f t="shared" si="116"/>
        <v>3.8624699562125713</v>
      </c>
      <c r="AK50" s="18">
        <f t="shared" si="116"/>
        <v>4.0997141042203378</v>
      </c>
      <c r="AL50" s="18">
        <f t="shared" si="116"/>
        <v>3.7455862084599736</v>
      </c>
      <c r="AM50" s="18">
        <f t="shared" si="116"/>
        <v>3.6604684544812747</v>
      </c>
      <c r="AO50" s="68">
        <f t="shared" si="117"/>
        <v>0.71026532546788412</v>
      </c>
      <c r="AP50" s="69">
        <f t="shared" si="118"/>
        <v>35.165423872732568</v>
      </c>
      <c r="AQ50" s="69">
        <f t="shared" si="119"/>
        <v>35.875689198200448</v>
      </c>
      <c r="AS50" t="str">
        <f t="shared" si="143"/>
        <v>24 Business, media and public service professionals</v>
      </c>
      <c r="AT50" s="18">
        <f t="shared" si="120"/>
        <v>6.1966660991617744</v>
      </c>
      <c r="AU50" s="18">
        <f t="shared" si="120"/>
        <v>6.4932816055483205</v>
      </c>
      <c r="AV50" s="18">
        <f t="shared" si="120"/>
        <v>6.727108097538788</v>
      </c>
      <c r="AW50" s="18">
        <f t="shared" si="120"/>
        <v>6.638312647427111</v>
      </c>
      <c r="AX50" s="18">
        <f t="shared" si="120"/>
        <v>6.5554174807482184</v>
      </c>
      <c r="AZ50" s="68">
        <f t="shared" si="121"/>
        <v>18.550971437849302</v>
      </c>
      <c r="BA50" s="69">
        <f t="shared" si="122"/>
        <v>52.062850322209009</v>
      </c>
      <c r="BB50" s="69">
        <f t="shared" si="123"/>
        <v>70.613821760058315</v>
      </c>
      <c r="BD50" t="str">
        <f t="shared" si="144"/>
        <v>24 Business, media and public service professionals</v>
      </c>
      <c r="BE50" s="18">
        <f t="shared" si="124"/>
        <v>3.6239095719649659</v>
      </c>
      <c r="BF50" s="18">
        <f t="shared" si="124"/>
        <v>4.1907646520544359</v>
      </c>
      <c r="BG50" s="18">
        <f t="shared" si="124"/>
        <v>4.5025448366149119</v>
      </c>
      <c r="BH50" s="18">
        <f t="shared" si="124"/>
        <v>4.622643192605989</v>
      </c>
      <c r="BI50" s="18">
        <f t="shared" si="124"/>
        <v>4.9580139215374208</v>
      </c>
      <c r="BK50" s="68">
        <f t="shared" si="125"/>
        <v>24.586308537282665</v>
      </c>
      <c r="BL50" s="69">
        <f t="shared" si="126"/>
        <v>48.270600677595219</v>
      </c>
      <c r="BM50" s="69">
        <f t="shared" si="127"/>
        <v>72.856909214877888</v>
      </c>
      <c r="BO50" t="str">
        <f t="shared" si="145"/>
        <v>24 Business, media and public service professionals</v>
      </c>
      <c r="BP50" s="18">
        <f t="shared" si="128"/>
        <v>2.6178539540652102</v>
      </c>
      <c r="BQ50" s="18">
        <f t="shared" si="128"/>
        <v>2.8234305603727203</v>
      </c>
      <c r="BR50" s="18">
        <f t="shared" si="128"/>
        <v>3.1595067014723548</v>
      </c>
      <c r="BS50" s="18">
        <f t="shared" si="128"/>
        <v>3.0265287507086955</v>
      </c>
      <c r="BT50" s="18">
        <f t="shared" si="128"/>
        <v>3.0629713866239827</v>
      </c>
      <c r="BV50" s="68">
        <f t="shared" si="129"/>
        <v>-17.86141425094106</v>
      </c>
      <c r="BW50" s="69">
        <f t="shared" si="130"/>
        <v>37.311696470290819</v>
      </c>
      <c r="BX50" s="69">
        <f t="shared" si="131"/>
        <v>19.450282219349756</v>
      </c>
      <c r="BZ50" t="str">
        <f t="shared" si="146"/>
        <v>24 Business, media and public service professionals</v>
      </c>
      <c r="CA50" s="18">
        <f t="shared" si="132"/>
        <v>2.4034187626427959</v>
      </c>
      <c r="CB50" s="18">
        <f t="shared" si="132"/>
        <v>2.8097967768663312</v>
      </c>
      <c r="CC50" s="18">
        <f t="shared" si="132"/>
        <v>3.1610286366878029</v>
      </c>
      <c r="CD50" s="18">
        <f t="shared" si="132"/>
        <v>3.2569165172209229</v>
      </c>
      <c r="CE50" s="18">
        <f t="shared" si="132"/>
        <v>3.4255032548549251</v>
      </c>
      <c r="CG50" s="68">
        <f t="shared" si="133"/>
        <v>-30.214019784528666</v>
      </c>
      <c r="CH50" s="69">
        <f t="shared" si="134"/>
        <v>34.362572050390959</v>
      </c>
      <c r="CI50" s="69">
        <f t="shared" si="135"/>
        <v>4.1485522658622953</v>
      </c>
      <c r="CK50" t="str">
        <f t="shared" si="147"/>
        <v>24 Business, media and public service professionals</v>
      </c>
      <c r="CL50" s="18">
        <f t="shared" si="136"/>
        <v>1.4354513454123927</v>
      </c>
      <c r="CM50" s="18">
        <f t="shared" si="136"/>
        <v>1.9660237585865079</v>
      </c>
      <c r="CN50" s="18">
        <f t="shared" si="136"/>
        <v>2.3105135208029011</v>
      </c>
      <c r="CO50" s="18">
        <f t="shared" si="136"/>
        <v>2.8860895364154722</v>
      </c>
      <c r="CP50" s="18">
        <f t="shared" si="136"/>
        <v>3.8026930332805859</v>
      </c>
      <c r="CR50" s="68">
        <f t="shared" si="137"/>
        <v>-4.5576457519090452</v>
      </c>
      <c r="CS50" s="69">
        <f t="shared" si="138"/>
        <v>31.885430802234104</v>
      </c>
      <c r="CT50" s="69">
        <f t="shared" si="139"/>
        <v>27.327785050325058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2.3023401708802806</v>
      </c>
      <c r="C51" s="18">
        <f t="shared" si="104"/>
        <v>2.5337790276084999</v>
      </c>
      <c r="D51" s="18">
        <f t="shared" si="104"/>
        <v>2.6940889628308469</v>
      </c>
      <c r="E51" s="18">
        <f t="shared" si="104"/>
        <v>2.6029040563942156</v>
      </c>
      <c r="F51" s="18">
        <f t="shared" si="104"/>
        <v>2.9189081005846704</v>
      </c>
      <c r="H51" s="68">
        <f t="shared" si="105"/>
        <v>79.369617006632041</v>
      </c>
      <c r="I51" s="69">
        <f t="shared" si="106"/>
        <v>66.033005320703495</v>
      </c>
      <c r="J51" s="69">
        <f t="shared" si="107"/>
        <v>145.40262232733554</v>
      </c>
      <c r="L51" t="str">
        <f t="shared" si="140"/>
        <v>31 Science, engineering and technology associate professionals</v>
      </c>
      <c r="M51" s="18">
        <f t="shared" si="108"/>
        <v>1.9444245265162297</v>
      </c>
      <c r="N51" s="18">
        <f t="shared" si="108"/>
        <v>1.9438143355365731</v>
      </c>
      <c r="O51" s="18">
        <f t="shared" si="108"/>
        <v>2.1511702510319175</v>
      </c>
      <c r="P51" s="18">
        <f t="shared" si="108"/>
        <v>1.9441596118097193</v>
      </c>
      <c r="Q51" s="18">
        <f t="shared" si="108"/>
        <v>1.9671831046259933</v>
      </c>
      <c r="S51" s="68">
        <f t="shared" si="109"/>
        <v>53.085796065057814</v>
      </c>
      <c r="T51" s="69">
        <f t="shared" si="110"/>
        <v>57.000866619950386</v>
      </c>
      <c r="U51" s="69">
        <f t="shared" si="111"/>
        <v>110.08666268500819</v>
      </c>
      <c r="W51" t="str">
        <f t="shared" si="141"/>
        <v>31 Science, engineering and technology associate professionals</v>
      </c>
      <c r="X51" s="18">
        <f t="shared" si="112"/>
        <v>2.1110565654252862</v>
      </c>
      <c r="Y51" s="18">
        <f t="shared" si="112"/>
        <v>2.2732366933966142</v>
      </c>
      <c r="Z51" s="18">
        <f t="shared" si="112"/>
        <v>2.3088602580760655</v>
      </c>
      <c r="AA51" s="18">
        <f t="shared" si="112"/>
        <v>2.1035090114888217</v>
      </c>
      <c r="AB51" s="18">
        <f t="shared" si="112"/>
        <v>2.0300669695924682</v>
      </c>
      <c r="AD51" s="68">
        <f t="shared" si="113"/>
        <v>10.759831740806369</v>
      </c>
      <c r="AE51" s="69">
        <f t="shared" si="114"/>
        <v>45.243935505588603</v>
      </c>
      <c r="AF51" s="69">
        <f t="shared" si="115"/>
        <v>56.003767246394965</v>
      </c>
      <c r="AH51" t="str">
        <f t="shared" si="142"/>
        <v>31 Science, engineering and technology associate professionals</v>
      </c>
      <c r="AI51" s="18">
        <f t="shared" si="116"/>
        <v>1.2130324394808447</v>
      </c>
      <c r="AJ51" s="18">
        <f t="shared" si="116"/>
        <v>1.473882839300551</v>
      </c>
      <c r="AK51" s="18">
        <f t="shared" si="116"/>
        <v>1.56956271690545</v>
      </c>
      <c r="AL51" s="18">
        <f t="shared" si="116"/>
        <v>1.6701870146693794</v>
      </c>
      <c r="AM51" s="18">
        <f t="shared" si="116"/>
        <v>1.9397922965841974</v>
      </c>
      <c r="AO51" s="68">
        <f t="shared" si="117"/>
        <v>39.401420724091693</v>
      </c>
      <c r="AP51" s="69">
        <f t="shared" si="118"/>
        <v>54.093093696523752</v>
      </c>
      <c r="AQ51" s="69">
        <f t="shared" si="119"/>
        <v>93.494514420615445</v>
      </c>
      <c r="AS51" t="str">
        <f t="shared" si="143"/>
        <v>31 Science, engineering and technology associate professionals</v>
      </c>
      <c r="AT51" s="18">
        <f t="shared" si="120"/>
        <v>3.5109032348292821</v>
      </c>
      <c r="AU51" s="18">
        <f t="shared" si="120"/>
        <v>3.636074118076519</v>
      </c>
      <c r="AV51" s="18">
        <f t="shared" si="120"/>
        <v>3.629758805877477</v>
      </c>
      <c r="AW51" s="18">
        <f t="shared" si="120"/>
        <v>3.0866038755497205</v>
      </c>
      <c r="AX51" s="18">
        <f t="shared" si="120"/>
        <v>2.7221040117793107</v>
      </c>
      <c r="AZ51" s="68">
        <f t="shared" si="121"/>
        <v>-8.7652856500044791</v>
      </c>
      <c r="BA51" s="69">
        <f t="shared" si="122"/>
        <v>34.929256886747794</v>
      </c>
      <c r="BB51" s="69">
        <f t="shared" si="123"/>
        <v>26.163971236743315</v>
      </c>
      <c r="BD51" t="str">
        <f t="shared" si="144"/>
        <v>31 Science, engineering and technology associate professionals</v>
      </c>
      <c r="BE51" s="18">
        <f t="shared" si="124"/>
        <v>1.5314786976340806</v>
      </c>
      <c r="BF51" s="18">
        <f t="shared" si="124"/>
        <v>1.7099290536757208</v>
      </c>
      <c r="BG51" s="18">
        <f t="shared" si="124"/>
        <v>1.8196010124417128</v>
      </c>
      <c r="BH51" s="18">
        <f t="shared" si="124"/>
        <v>1.4918290160413235</v>
      </c>
      <c r="BI51" s="18">
        <f t="shared" si="124"/>
        <v>1.2784565671222625</v>
      </c>
      <c r="BK51" s="68">
        <f t="shared" si="125"/>
        <v>-20.506717441883936</v>
      </c>
      <c r="BL51" s="69">
        <f t="shared" si="126"/>
        <v>30.753429472054883</v>
      </c>
      <c r="BM51" s="69">
        <f t="shared" si="127"/>
        <v>10.246712030170947</v>
      </c>
      <c r="BO51" t="str">
        <f t="shared" si="145"/>
        <v>31 Science, engineering and technology associate professionals</v>
      </c>
      <c r="BP51" s="18">
        <f t="shared" si="128"/>
        <v>1.1079107938457406</v>
      </c>
      <c r="BQ51" s="18">
        <f t="shared" si="128"/>
        <v>1.2622079008508444</v>
      </c>
      <c r="BR51" s="18">
        <f t="shared" si="128"/>
        <v>1.4689998339268791</v>
      </c>
      <c r="BS51" s="18">
        <f t="shared" si="128"/>
        <v>1.3422957011218675</v>
      </c>
      <c r="BT51" s="18">
        <f t="shared" si="128"/>
        <v>1.5681029437309673</v>
      </c>
      <c r="BV51" s="68">
        <f t="shared" si="129"/>
        <v>-9.5567030382188012</v>
      </c>
      <c r="BW51" s="69">
        <f t="shared" si="130"/>
        <v>34.765102771292767</v>
      </c>
      <c r="BX51" s="69">
        <f t="shared" si="131"/>
        <v>25.208399733073961</v>
      </c>
      <c r="BZ51" t="str">
        <f t="shared" si="146"/>
        <v>31 Science, engineering and technology associate professionals</v>
      </c>
      <c r="CA51" s="18">
        <f t="shared" si="132"/>
        <v>1.275801469231475</v>
      </c>
      <c r="CB51" s="18">
        <f t="shared" si="132"/>
        <v>1.5093901860860888</v>
      </c>
      <c r="CC51" s="18">
        <f t="shared" si="132"/>
        <v>1.8077595311322234</v>
      </c>
      <c r="CD51" s="18">
        <f t="shared" si="132"/>
        <v>1.7875922999382492</v>
      </c>
      <c r="CE51" s="18">
        <f t="shared" si="132"/>
        <v>2.2743408356392321</v>
      </c>
      <c r="CG51" s="68">
        <f t="shared" si="133"/>
        <v>-18.980955330104958</v>
      </c>
      <c r="CH51" s="69">
        <f t="shared" si="134"/>
        <v>32.398411135318902</v>
      </c>
      <c r="CI51" s="69">
        <f t="shared" si="135"/>
        <v>13.417455805213946</v>
      </c>
      <c r="CK51" t="str">
        <f t="shared" si="147"/>
        <v>31 Science, engineering and technology associate professionals</v>
      </c>
      <c r="CL51" s="18">
        <f t="shared" si="136"/>
        <v>0.64111634047681276</v>
      </c>
      <c r="CM51" s="18">
        <f t="shared" si="136"/>
        <v>0.95597549300512596</v>
      </c>
      <c r="CN51" s="18">
        <f t="shared" si="136"/>
        <v>1.2459428675508188</v>
      </c>
      <c r="CO51" s="18">
        <f t="shared" si="136"/>
        <v>1.5623813164208722</v>
      </c>
      <c r="CP51" s="18">
        <f t="shared" si="136"/>
        <v>2.7369829461962341</v>
      </c>
      <c r="CR51" s="68">
        <f t="shared" si="137"/>
        <v>27.389124165960876</v>
      </c>
      <c r="CS51" s="69">
        <f t="shared" si="138"/>
        <v>37.689298510772154</v>
      </c>
      <c r="CT51" s="69">
        <f t="shared" si="139"/>
        <v>65.078422676733027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0.53320743656338965</v>
      </c>
      <c r="C52" s="18">
        <f t="shared" si="104"/>
        <v>0.68479630204768371</v>
      </c>
      <c r="D52" s="18">
        <f t="shared" si="104"/>
        <v>0.56477904639176424</v>
      </c>
      <c r="E52" s="18">
        <f t="shared" si="104"/>
        <v>0.8792541302098722</v>
      </c>
      <c r="F52" s="18">
        <f t="shared" si="104"/>
        <v>1.0942729315030624</v>
      </c>
      <c r="H52" s="68">
        <f t="shared" si="105"/>
        <v>220.76536768369763</v>
      </c>
      <c r="I52" s="69">
        <f t="shared" si="106"/>
        <v>137.97729999412749</v>
      </c>
      <c r="J52" s="69">
        <f t="shared" si="107"/>
        <v>358.74266767782512</v>
      </c>
      <c r="L52" t="str">
        <f t="shared" si="140"/>
        <v>32 Health and social care associate professionals</v>
      </c>
      <c r="M52" s="18">
        <f t="shared" si="108"/>
        <v>1.6290625767402176</v>
      </c>
      <c r="N52" s="18">
        <f t="shared" si="108"/>
        <v>1.8939087848825162</v>
      </c>
      <c r="O52" s="18">
        <f t="shared" si="108"/>
        <v>1.7364559133271853</v>
      </c>
      <c r="P52" s="18">
        <f t="shared" si="108"/>
        <v>2.8304805816901704</v>
      </c>
      <c r="Q52" s="18">
        <f t="shared" si="108"/>
        <v>3.4062736494788637</v>
      </c>
      <c r="S52" s="68">
        <f t="shared" si="109"/>
        <v>228.38300130444941</v>
      </c>
      <c r="T52" s="69">
        <f t="shared" si="110"/>
        <v>138.62471868827922</v>
      </c>
      <c r="U52" s="69">
        <f t="shared" si="111"/>
        <v>367.0077199927286</v>
      </c>
      <c r="W52" t="str">
        <f t="shared" si="141"/>
        <v>32 Health and social care associate professionals</v>
      </c>
      <c r="X52" s="18">
        <f t="shared" si="112"/>
        <v>2.4707167237413898</v>
      </c>
      <c r="Y52" s="18">
        <f t="shared" si="112"/>
        <v>2.8222133070139064</v>
      </c>
      <c r="Z52" s="18">
        <f t="shared" si="112"/>
        <v>2.7514392114771034</v>
      </c>
      <c r="AA52" s="18">
        <f t="shared" si="112"/>
        <v>4.339364855221465</v>
      </c>
      <c r="AB52" s="18">
        <f t="shared" si="112"/>
        <v>4.991880895203928</v>
      </c>
      <c r="AD52" s="68">
        <f t="shared" si="113"/>
        <v>128.54612546538939</v>
      </c>
      <c r="AE52" s="69">
        <f t="shared" si="114"/>
        <v>116.76847606917669</v>
      </c>
      <c r="AF52" s="69">
        <f t="shared" si="115"/>
        <v>245.31460153456607</v>
      </c>
      <c r="AH52" t="str">
        <f t="shared" si="142"/>
        <v>32 Health and social care associate professionals</v>
      </c>
      <c r="AI52" s="18">
        <f t="shared" si="116"/>
        <v>5.541977519664643</v>
      </c>
      <c r="AJ52" s="18">
        <f t="shared" si="116"/>
        <v>4.9814081634062886</v>
      </c>
      <c r="AK52" s="18">
        <f t="shared" si="116"/>
        <v>4.5836940964851092</v>
      </c>
      <c r="AL52" s="18">
        <f t="shared" si="116"/>
        <v>4.9688666736545475</v>
      </c>
      <c r="AM52" s="18">
        <f t="shared" si="116"/>
        <v>2.7278063779895954</v>
      </c>
      <c r="AO52" s="68">
        <f t="shared" si="117"/>
        <v>-32.874341697050006</v>
      </c>
      <c r="AP52" s="69">
        <f t="shared" si="118"/>
        <v>41.014972673185888</v>
      </c>
      <c r="AQ52" s="69">
        <f t="shared" si="119"/>
        <v>8.1406309761358813</v>
      </c>
      <c r="AS52" t="str">
        <f t="shared" si="143"/>
        <v>32 Health and social care associate professionals</v>
      </c>
      <c r="AT52" s="18">
        <f t="shared" si="120"/>
        <v>1.2898763221091392</v>
      </c>
      <c r="AU52" s="18">
        <f t="shared" si="120"/>
        <v>1.4371666338538414</v>
      </c>
      <c r="AV52" s="18">
        <f t="shared" si="120"/>
        <v>1.5946959084187269</v>
      </c>
      <c r="AW52" s="18">
        <f t="shared" si="120"/>
        <v>2.1749873677618936</v>
      </c>
      <c r="AX52" s="18">
        <f t="shared" si="120"/>
        <v>2.3007071485955239</v>
      </c>
      <c r="AZ52" s="68">
        <f t="shared" si="121"/>
        <v>75.51596674965576</v>
      </c>
      <c r="BA52" s="69">
        <f t="shared" si="122"/>
        <v>87.469625766275541</v>
      </c>
      <c r="BB52" s="69">
        <f t="shared" si="123"/>
        <v>162.98559251593127</v>
      </c>
      <c r="BD52" t="str">
        <f t="shared" si="144"/>
        <v>32 Health and social care associate professionals</v>
      </c>
      <c r="BE52" s="18">
        <f t="shared" si="124"/>
        <v>1.3417896224690256</v>
      </c>
      <c r="BF52" s="18">
        <f t="shared" si="124"/>
        <v>1.56925954464405</v>
      </c>
      <c r="BG52" s="18">
        <f t="shared" si="124"/>
        <v>1.6660643089791798</v>
      </c>
      <c r="BH52" s="18">
        <f t="shared" si="124"/>
        <v>2.6934378945884294</v>
      </c>
      <c r="BI52" s="18">
        <f t="shared" si="124"/>
        <v>3.1818785060986809</v>
      </c>
      <c r="BK52" s="68">
        <f t="shared" si="125"/>
        <v>116.0789468117564</v>
      </c>
      <c r="BL52" s="69">
        <f t="shared" si="126"/>
        <v>114.84004424495025</v>
      </c>
      <c r="BM52" s="69">
        <f t="shared" si="127"/>
        <v>230.9189910567066</v>
      </c>
      <c r="BO52" t="str">
        <f t="shared" si="145"/>
        <v>32 Health and social care associate professionals</v>
      </c>
      <c r="BP52" s="18">
        <f t="shared" si="128"/>
        <v>1.0861929361013429</v>
      </c>
      <c r="BQ52" s="18">
        <f t="shared" si="128"/>
        <v>1.3346169749174053</v>
      </c>
      <c r="BR52" s="18">
        <f t="shared" si="128"/>
        <v>1.2534920449401059</v>
      </c>
      <c r="BS52" s="18">
        <f t="shared" si="128"/>
        <v>2.0672871754244859</v>
      </c>
      <c r="BT52" s="18">
        <f t="shared" si="128"/>
        <v>2.252187320349317</v>
      </c>
      <c r="BV52" s="68">
        <f t="shared" si="129"/>
        <v>52.232187848341063</v>
      </c>
      <c r="BW52" s="69">
        <f t="shared" si="130"/>
        <v>82.9898147834068</v>
      </c>
      <c r="BX52" s="69">
        <f t="shared" si="131"/>
        <v>135.22200263174787</v>
      </c>
      <c r="BZ52" t="str">
        <f t="shared" si="146"/>
        <v>32 Health and social care associate professionals</v>
      </c>
      <c r="CA52" s="18">
        <f t="shared" si="132"/>
        <v>0.64238041938642787</v>
      </c>
      <c r="CB52" s="18">
        <f t="shared" si="132"/>
        <v>0.72001192422007554</v>
      </c>
      <c r="CC52" s="18">
        <f t="shared" si="132"/>
        <v>0.65136823477579875</v>
      </c>
      <c r="CD52" s="18">
        <f t="shared" si="132"/>
        <v>0.94927362243896329</v>
      </c>
      <c r="CE52" s="18">
        <f t="shared" si="132"/>
        <v>0.96163944423945036</v>
      </c>
      <c r="CG52" s="68">
        <f t="shared" si="133"/>
        <v>-4.9268415462427528</v>
      </c>
      <c r="CH52" s="69">
        <f t="shared" si="134"/>
        <v>53.645595762984598</v>
      </c>
      <c r="CI52" s="69">
        <f t="shared" si="135"/>
        <v>48.718754216741843</v>
      </c>
      <c r="CK52" t="str">
        <f t="shared" si="147"/>
        <v>32 Health and social care associate professionals</v>
      </c>
      <c r="CL52" s="18">
        <f t="shared" si="136"/>
        <v>0.26139218841099554</v>
      </c>
      <c r="CM52" s="18">
        <f t="shared" si="136"/>
        <v>0.3297947389405767</v>
      </c>
      <c r="CN52" s="18">
        <f t="shared" si="136"/>
        <v>0.35238144206303529</v>
      </c>
      <c r="CO52" s="18">
        <f t="shared" si="136"/>
        <v>0.59240006934955181</v>
      </c>
      <c r="CP52" s="18">
        <f t="shared" si="136"/>
        <v>0.86127962892213905</v>
      </c>
      <c r="CR52" s="68">
        <f t="shared" si="137"/>
        <v>41.739055842459102</v>
      </c>
      <c r="CS52" s="69">
        <f t="shared" si="138"/>
        <v>52.709116794028546</v>
      </c>
      <c r="CT52" s="69">
        <f t="shared" si="139"/>
        <v>94.448172636487655</v>
      </c>
    </row>
    <row r="53" spans="1:98" x14ac:dyDescent="0.2">
      <c r="A53" t="str">
        <f t="shared" si="103"/>
        <v>33 Protective service occupations</v>
      </c>
      <c r="B53" s="18">
        <f t="shared" si="104"/>
        <v>0.30713614793441113</v>
      </c>
      <c r="C53" s="18">
        <f t="shared" si="104"/>
        <v>0.27247758456960586</v>
      </c>
      <c r="D53" s="18">
        <f t="shared" si="104"/>
        <v>0.3077773609504218</v>
      </c>
      <c r="E53" s="18">
        <f t="shared" si="104"/>
        <v>0.28849955823387458</v>
      </c>
      <c r="F53" s="18">
        <f t="shared" si="104"/>
        <v>0.32481434917462249</v>
      </c>
      <c r="H53" s="68">
        <f t="shared" si="105"/>
        <v>74.7185138192132</v>
      </c>
      <c r="I53" s="69">
        <f t="shared" si="106"/>
        <v>52.821946756583095</v>
      </c>
      <c r="J53" s="69">
        <f t="shared" si="107"/>
        <v>127.54046057579629</v>
      </c>
      <c r="L53" t="str">
        <f t="shared" si="140"/>
        <v>33 Protective service occupations</v>
      </c>
      <c r="M53" s="18">
        <f t="shared" si="108"/>
        <v>0.67521477019201015</v>
      </c>
      <c r="N53" s="18">
        <f t="shared" si="108"/>
        <v>0.60621173730083544</v>
      </c>
      <c r="O53" s="18">
        <f t="shared" si="108"/>
        <v>0.66960712968456826</v>
      </c>
      <c r="P53" s="18">
        <f t="shared" si="108"/>
        <v>0.5723313295344078</v>
      </c>
      <c r="Q53" s="18">
        <f t="shared" si="108"/>
        <v>0.62506717221525321</v>
      </c>
      <c r="S53" s="68">
        <f t="shared" si="109"/>
        <v>56.268526166486751</v>
      </c>
      <c r="T53" s="69">
        <f t="shared" si="110"/>
        <v>42.432444930763666</v>
      </c>
      <c r="U53" s="69">
        <f t="shared" si="111"/>
        <v>98.700971097250417</v>
      </c>
      <c r="W53" t="str">
        <f t="shared" si="141"/>
        <v>33 Protective service occupations</v>
      </c>
      <c r="X53" s="18">
        <f t="shared" si="112"/>
        <v>1.4474677516120673</v>
      </c>
      <c r="Y53" s="18">
        <f t="shared" si="112"/>
        <v>1.492725014747212</v>
      </c>
      <c r="Z53" s="18">
        <f t="shared" si="112"/>
        <v>1.6232475915018272</v>
      </c>
      <c r="AA53" s="18">
        <f t="shared" si="112"/>
        <v>1.4759363027602592</v>
      </c>
      <c r="AB53" s="18">
        <f t="shared" si="112"/>
        <v>1.7897912518403762</v>
      </c>
      <c r="AD53" s="68">
        <f t="shared" si="113"/>
        <v>38.895183068682613</v>
      </c>
      <c r="AE53" s="69">
        <f t="shared" si="114"/>
        <v>48.04620846704767</v>
      </c>
      <c r="AF53" s="69">
        <f t="shared" si="115"/>
        <v>86.94139153573029</v>
      </c>
      <c r="AH53" t="str">
        <f t="shared" si="142"/>
        <v>33 Protective service occupations</v>
      </c>
      <c r="AI53" s="18">
        <f t="shared" si="116"/>
        <v>1.2238298338796809</v>
      </c>
      <c r="AJ53" s="18">
        <f t="shared" si="116"/>
        <v>1.3048558762556859</v>
      </c>
      <c r="AK53" s="18">
        <f t="shared" si="116"/>
        <v>1.3984183213788113</v>
      </c>
      <c r="AL53" s="18">
        <f t="shared" si="116"/>
        <v>1.3651523426973087</v>
      </c>
      <c r="AM53" s="18">
        <f t="shared" si="116"/>
        <v>1.6460370315566197</v>
      </c>
      <c r="AO53" s="68">
        <f t="shared" si="117"/>
        <v>32.767916463728682</v>
      </c>
      <c r="AP53" s="69">
        <f t="shared" si="118"/>
        <v>41.862023083266649</v>
      </c>
      <c r="AQ53" s="69">
        <f t="shared" si="119"/>
        <v>74.629939546995331</v>
      </c>
      <c r="AS53" t="str">
        <f t="shared" si="143"/>
        <v>33 Protective service occupations</v>
      </c>
      <c r="AT53" s="18">
        <f t="shared" si="120"/>
        <v>1.2354581937910756</v>
      </c>
      <c r="AU53" s="18">
        <f t="shared" si="120"/>
        <v>1.0996230208530089</v>
      </c>
      <c r="AV53" s="18">
        <f t="shared" si="120"/>
        <v>1.1725201748928806</v>
      </c>
      <c r="AW53" s="18">
        <f t="shared" si="120"/>
        <v>0.93096576399191722</v>
      </c>
      <c r="AX53" s="18">
        <f t="shared" si="120"/>
        <v>0.95439072247704726</v>
      </c>
      <c r="AZ53" s="68">
        <f t="shared" si="121"/>
        <v>-0.97632193814848589</v>
      </c>
      <c r="BA53" s="69">
        <f t="shared" si="122"/>
        <v>33.861002923702152</v>
      </c>
      <c r="BB53" s="69">
        <f t="shared" si="123"/>
        <v>32.884680985553672</v>
      </c>
      <c r="BD53" t="str">
        <f t="shared" si="144"/>
        <v>33 Protective service occupations</v>
      </c>
      <c r="BE53" s="18">
        <f t="shared" si="124"/>
        <v>1.1715739338862445</v>
      </c>
      <c r="BF53" s="18">
        <f t="shared" si="124"/>
        <v>1.161808262122271</v>
      </c>
      <c r="BG53" s="18">
        <f t="shared" si="124"/>
        <v>1.1710240088973829</v>
      </c>
      <c r="BH53" s="18">
        <f t="shared" si="124"/>
        <v>0.98662628236437566</v>
      </c>
      <c r="BI53" s="18">
        <f t="shared" si="124"/>
        <v>0.85574027875940184</v>
      </c>
      <c r="BK53" s="68">
        <f t="shared" si="125"/>
        <v>-17.32069880849199</v>
      </c>
      <c r="BL53" s="69">
        <f t="shared" si="126"/>
        <v>22.527696471046191</v>
      </c>
      <c r="BM53" s="69">
        <f t="shared" si="127"/>
        <v>5.2069976625541976</v>
      </c>
      <c r="BO53" t="str">
        <f t="shared" si="145"/>
        <v>33 Protective service occupations</v>
      </c>
      <c r="BP53" s="18">
        <f t="shared" si="128"/>
        <v>1.3125730621697154</v>
      </c>
      <c r="BQ53" s="18">
        <f t="shared" si="128"/>
        <v>1.3197302586479027</v>
      </c>
      <c r="BR53" s="18">
        <f t="shared" si="128"/>
        <v>1.4706507544914749</v>
      </c>
      <c r="BS53" s="18">
        <f t="shared" si="128"/>
        <v>1.1774477351786752</v>
      </c>
      <c r="BT53" s="18">
        <f t="shared" si="128"/>
        <v>1.1037461234854622</v>
      </c>
      <c r="BV53" s="68">
        <f t="shared" si="129"/>
        <v>-36.410823137636704</v>
      </c>
      <c r="BW53" s="69">
        <f t="shared" si="130"/>
        <v>23.304366184766447</v>
      </c>
      <c r="BX53" s="69">
        <f t="shared" si="131"/>
        <v>-13.106456952870257</v>
      </c>
      <c r="BZ53" t="str">
        <f t="shared" si="146"/>
        <v>33 Protective service occupations</v>
      </c>
      <c r="CA53" s="18">
        <f t="shared" si="132"/>
        <v>1.1189322170003719</v>
      </c>
      <c r="CB53" s="18">
        <f t="shared" si="132"/>
        <v>1.2055259599744683</v>
      </c>
      <c r="CC53" s="18">
        <f t="shared" si="132"/>
        <v>1.3293109496030737</v>
      </c>
      <c r="CD53" s="18">
        <f t="shared" si="132"/>
        <v>1.2688672431577395</v>
      </c>
      <c r="CE53" s="18">
        <f t="shared" si="132"/>
        <v>1.5257259023800742</v>
      </c>
      <c r="CG53" s="68">
        <f t="shared" si="133"/>
        <v>-26.086772605059906</v>
      </c>
      <c r="CH53" s="69">
        <f t="shared" si="134"/>
        <v>30.791922042622677</v>
      </c>
      <c r="CI53" s="69">
        <f t="shared" si="135"/>
        <v>4.7051494375627758</v>
      </c>
      <c r="CK53" t="str">
        <f t="shared" si="147"/>
        <v>33 Protective service occupations</v>
      </c>
      <c r="CL53" s="18">
        <f t="shared" si="136"/>
        <v>0.50707688812956897</v>
      </c>
      <c r="CM53" s="18">
        <f t="shared" si="136"/>
        <v>0.49943290446635535</v>
      </c>
      <c r="CN53" s="18">
        <f t="shared" si="136"/>
        <v>0.5573582542166835</v>
      </c>
      <c r="CO53" s="18">
        <f t="shared" si="136"/>
        <v>0.37974407617943462</v>
      </c>
      <c r="CP53" s="18">
        <f t="shared" si="136"/>
        <v>0.47359283266382846</v>
      </c>
      <c r="CR53" s="68">
        <f t="shared" si="137"/>
        <v>-50.724723196543977</v>
      </c>
      <c r="CS53" s="69">
        <f t="shared" si="138"/>
        <v>12.65274243467818</v>
      </c>
      <c r="CT53" s="69">
        <f t="shared" si="139"/>
        <v>-38.071980761865795</v>
      </c>
    </row>
    <row r="54" spans="1:98" x14ac:dyDescent="0.2">
      <c r="A54" t="str">
        <f t="shared" si="103"/>
        <v>34 Culture, media and sports occupations</v>
      </c>
      <c r="B54" s="18">
        <f t="shared" si="104"/>
        <v>1.7338814982773973</v>
      </c>
      <c r="C54" s="18">
        <f t="shared" si="104"/>
        <v>1.7464892583149765</v>
      </c>
      <c r="D54" s="18">
        <f t="shared" si="104"/>
        <v>2.0125153352092386</v>
      </c>
      <c r="E54" s="18">
        <f t="shared" si="104"/>
        <v>1.9590095472338722</v>
      </c>
      <c r="F54" s="18">
        <f t="shared" si="104"/>
        <v>2.0333904033125161</v>
      </c>
      <c r="H54" s="68">
        <f t="shared" si="105"/>
        <v>67.271504418177088</v>
      </c>
      <c r="I54" s="69">
        <f t="shared" si="106"/>
        <v>73.606595798724911</v>
      </c>
      <c r="J54" s="69">
        <f t="shared" si="107"/>
        <v>140.87810021690203</v>
      </c>
      <c r="L54" t="str">
        <f t="shared" si="140"/>
        <v>34 Culture, media and sports occupations</v>
      </c>
      <c r="M54" s="18">
        <f t="shared" si="108"/>
        <v>3.7620827955683347</v>
      </c>
      <c r="N54" s="18">
        <f t="shared" si="108"/>
        <v>3.0992165058319388</v>
      </c>
      <c r="O54" s="18">
        <f t="shared" si="108"/>
        <v>4.2628076179288685</v>
      </c>
      <c r="P54" s="18">
        <f t="shared" si="108"/>
        <v>3.6519165394671016</v>
      </c>
      <c r="Q54" s="18">
        <f t="shared" si="108"/>
        <v>3.6232081283998219</v>
      </c>
      <c r="S54" s="68">
        <f t="shared" si="109"/>
        <v>42.286089361019322</v>
      </c>
      <c r="T54" s="69">
        <f t="shared" si="110"/>
        <v>61.240487295649402</v>
      </c>
      <c r="U54" s="69">
        <f t="shared" si="111"/>
        <v>103.52657665666874</v>
      </c>
      <c r="W54" t="str">
        <f t="shared" si="141"/>
        <v>34 Culture, media and sports occupations</v>
      </c>
      <c r="X54" s="18">
        <f t="shared" si="112"/>
        <v>4.0849351710648305</v>
      </c>
      <c r="Y54" s="18">
        <f t="shared" si="112"/>
        <v>3.5710838588278753</v>
      </c>
      <c r="Z54" s="18">
        <f t="shared" si="112"/>
        <v>4.2464253515357795</v>
      </c>
      <c r="AA54" s="18">
        <f t="shared" si="112"/>
        <v>3.4474875666857772</v>
      </c>
      <c r="AB54" s="18">
        <f t="shared" si="112"/>
        <v>3.1513070325196262</v>
      </c>
      <c r="AD54" s="68">
        <f t="shared" si="113"/>
        <v>-6.5161057741760633</v>
      </c>
      <c r="AE54" s="69">
        <f t="shared" si="114"/>
        <v>43.72210202414049</v>
      </c>
      <c r="AF54" s="69">
        <f t="shared" si="115"/>
        <v>37.205996249964429</v>
      </c>
      <c r="AH54" t="str">
        <f t="shared" si="142"/>
        <v>34 Culture, media and sports occupations</v>
      </c>
      <c r="AI54" s="18">
        <f t="shared" si="116"/>
        <v>1.6719947454707822</v>
      </c>
      <c r="AJ54" s="18">
        <f t="shared" si="116"/>
        <v>1.6370874878329698</v>
      </c>
      <c r="AK54" s="18">
        <f t="shared" si="116"/>
        <v>1.8435733305396445</v>
      </c>
      <c r="AL54" s="18">
        <f t="shared" si="116"/>
        <v>1.6442954358515487</v>
      </c>
      <c r="AM54" s="18">
        <f t="shared" si="116"/>
        <v>1.8402656000920146</v>
      </c>
      <c r="AO54" s="68">
        <f t="shared" si="117"/>
        <v>12.592829876066816</v>
      </c>
      <c r="AP54" s="69">
        <f t="shared" si="118"/>
        <v>44.488953663928818</v>
      </c>
      <c r="AQ54" s="69">
        <f t="shared" si="119"/>
        <v>57.081783539995634</v>
      </c>
      <c r="AS54" t="str">
        <f t="shared" si="143"/>
        <v>34 Culture, media and sports occupations</v>
      </c>
      <c r="AT54" s="18">
        <f t="shared" si="120"/>
        <v>2.1825095726086761</v>
      </c>
      <c r="AU54" s="18">
        <f t="shared" si="120"/>
        <v>1.8725553632127701</v>
      </c>
      <c r="AV54" s="18">
        <f t="shared" si="120"/>
        <v>2.0907513842393501</v>
      </c>
      <c r="AW54" s="18">
        <f t="shared" si="120"/>
        <v>1.5836733607467197</v>
      </c>
      <c r="AX54" s="18">
        <f t="shared" si="120"/>
        <v>1.3293477373090237</v>
      </c>
      <c r="AZ54" s="68">
        <f t="shared" si="121"/>
        <v>-22.648386669258265</v>
      </c>
      <c r="BA54" s="69">
        <f t="shared" si="122"/>
        <v>35.513574002358958</v>
      </c>
      <c r="BB54" s="69">
        <f t="shared" si="123"/>
        <v>12.8651873331007</v>
      </c>
      <c r="BD54" t="str">
        <f t="shared" si="144"/>
        <v>34 Culture, media and sports occupations</v>
      </c>
      <c r="BE54" s="18">
        <f t="shared" si="124"/>
        <v>1.4854973909861247</v>
      </c>
      <c r="BF54" s="18">
        <f t="shared" si="124"/>
        <v>1.4871427140485436</v>
      </c>
      <c r="BG54" s="18">
        <f t="shared" si="124"/>
        <v>1.6669522388668707</v>
      </c>
      <c r="BH54" s="18">
        <f t="shared" si="124"/>
        <v>1.3273193152864895</v>
      </c>
      <c r="BI54" s="18">
        <f t="shared" si="124"/>
        <v>1.3165962233184338</v>
      </c>
      <c r="BK54" s="68">
        <f t="shared" si="125"/>
        <v>-10.638578089699713</v>
      </c>
      <c r="BL54" s="69">
        <f t="shared" si="126"/>
        <v>32.761439339554066</v>
      </c>
      <c r="BM54" s="69">
        <f t="shared" si="127"/>
        <v>22.122861249854353</v>
      </c>
      <c r="BO54" t="str">
        <f t="shared" si="145"/>
        <v>34 Culture, media and sports occupations</v>
      </c>
      <c r="BP54" s="18">
        <f t="shared" si="128"/>
        <v>0.84961320574984245</v>
      </c>
      <c r="BQ54" s="18">
        <f t="shared" si="128"/>
        <v>0.69816015723398916</v>
      </c>
      <c r="BR54" s="18">
        <f t="shared" si="128"/>
        <v>0.83005713715988794</v>
      </c>
      <c r="BS54" s="18">
        <f t="shared" si="128"/>
        <v>0.57554497124675152</v>
      </c>
      <c r="BT54" s="18">
        <f t="shared" si="128"/>
        <v>0.37055226032626393</v>
      </c>
      <c r="BV54" s="68">
        <f t="shared" si="129"/>
        <v>-62.176210261033759</v>
      </c>
      <c r="BW54" s="69">
        <f t="shared" si="130"/>
        <v>23.321153159491583</v>
      </c>
      <c r="BX54" s="69">
        <f t="shared" si="131"/>
        <v>-38.85505710154218</v>
      </c>
      <c r="BZ54" t="str">
        <f t="shared" si="146"/>
        <v>34 Culture, media and sports occupations</v>
      </c>
      <c r="CA54" s="18">
        <f t="shared" si="132"/>
        <v>0.98196962932551013</v>
      </c>
      <c r="CB54" s="18">
        <f t="shared" si="132"/>
        <v>0.96213383485979198</v>
      </c>
      <c r="CC54" s="18">
        <f t="shared" si="132"/>
        <v>0.98401713383765954</v>
      </c>
      <c r="CD54" s="18">
        <f t="shared" si="132"/>
        <v>0.70880063680294936</v>
      </c>
      <c r="CE54" s="18">
        <f t="shared" si="132"/>
        <v>0.56196515219033316</v>
      </c>
      <c r="CG54" s="68">
        <f t="shared" si="133"/>
        <v>-63.222775252105421</v>
      </c>
      <c r="CH54" s="69">
        <f t="shared" si="134"/>
        <v>21.726683524943784</v>
      </c>
      <c r="CI54" s="69">
        <f t="shared" si="135"/>
        <v>-41.496091727161641</v>
      </c>
      <c r="CK54" t="str">
        <f t="shared" si="147"/>
        <v>34 Culture, media and sports occupations</v>
      </c>
      <c r="CL54" s="18">
        <f t="shared" si="136"/>
        <v>0.76842428456961087</v>
      </c>
      <c r="CM54" s="18">
        <f t="shared" si="136"/>
        <v>0.97476318154831565</v>
      </c>
      <c r="CN54" s="18">
        <f t="shared" si="136"/>
        <v>1.2002528129263379</v>
      </c>
      <c r="CO54" s="18">
        <f t="shared" si="136"/>
        <v>1.2559231892620197</v>
      </c>
      <c r="CP54" s="18">
        <f t="shared" si="136"/>
        <v>1.2548326545333435</v>
      </c>
      <c r="CR54" s="68">
        <f t="shared" si="137"/>
        <v>-39.37224764160829</v>
      </c>
      <c r="CS54" s="69">
        <f t="shared" si="138"/>
        <v>24.282154385768898</v>
      </c>
      <c r="CT54" s="69">
        <f t="shared" si="139"/>
        <v>-15.09009325583939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5.1198437412967186</v>
      </c>
      <c r="C55" s="18">
        <f t="shared" si="148"/>
        <v>4.8537155658829594</v>
      </c>
      <c r="D55" s="18">
        <f t="shared" si="148"/>
        <v>5.042208753764946</v>
      </c>
      <c r="E55" s="18">
        <f t="shared" si="148"/>
        <v>5.1315294967947311</v>
      </c>
      <c r="F55" s="18">
        <f t="shared" si="148"/>
        <v>5.3202377992964616</v>
      </c>
      <c r="H55" s="68">
        <f t="shared" si="105"/>
        <v>74.682988826913672</v>
      </c>
      <c r="I55" s="69">
        <f t="shared" si="106"/>
        <v>68.942994905256086</v>
      </c>
      <c r="J55" s="69">
        <f t="shared" si="107"/>
        <v>143.62598373216971</v>
      </c>
      <c r="L55" t="str">
        <f t="shared" si="140"/>
        <v>35 Business and public service associate professionals</v>
      </c>
      <c r="M55" s="18">
        <f t="shared" ref="M55:Q64" si="149">M18/M$35*100</f>
        <v>7.9741103709202985</v>
      </c>
      <c r="N55" s="18">
        <f t="shared" si="149"/>
        <v>7.8621616298773329</v>
      </c>
      <c r="O55" s="18">
        <f t="shared" si="149"/>
        <v>7.7494583489206974</v>
      </c>
      <c r="P55" s="18">
        <f t="shared" si="149"/>
        <v>7.8258757653719559</v>
      </c>
      <c r="Q55" s="18">
        <f t="shared" si="149"/>
        <v>7.8239322598927936</v>
      </c>
      <c r="S55" s="68">
        <f t="shared" si="109"/>
        <v>69.012422913995579</v>
      </c>
      <c r="T55" s="69">
        <f t="shared" si="110"/>
        <v>69.403157425773429</v>
      </c>
      <c r="U55" s="69">
        <f t="shared" si="111"/>
        <v>138.41558033976901</v>
      </c>
      <c r="W55" t="str">
        <f t="shared" si="141"/>
        <v>35 Business and public service associate professionals</v>
      </c>
      <c r="X55" s="18">
        <f t="shared" ref="X55:AB64" si="150">X18/X$35*100</f>
        <v>8.6536292113585276</v>
      </c>
      <c r="Y55" s="18">
        <f t="shared" si="150"/>
        <v>8.3996205375233384</v>
      </c>
      <c r="Z55" s="18">
        <f t="shared" si="150"/>
        <v>8.2497157368311651</v>
      </c>
      <c r="AA55" s="18">
        <f t="shared" si="150"/>
        <v>7.9376941395554939</v>
      </c>
      <c r="AB55" s="18">
        <f t="shared" si="150"/>
        <v>7.4593860900186186</v>
      </c>
      <c r="AD55" s="68">
        <f t="shared" si="113"/>
        <v>13.902609241493016</v>
      </c>
      <c r="AE55" s="69">
        <f t="shared" si="114"/>
        <v>53.32828612731906</v>
      </c>
      <c r="AF55" s="69">
        <f t="shared" si="115"/>
        <v>67.230895368812071</v>
      </c>
      <c r="AH55" t="str">
        <f t="shared" si="142"/>
        <v>35 Business and public service associate professionals</v>
      </c>
      <c r="AI55" s="18">
        <f t="shared" ref="AI55:AM64" si="151">AI18/AI$35*100</f>
        <v>7.5366756659568015</v>
      </c>
      <c r="AJ55" s="18">
        <f t="shared" si="151"/>
        <v>7.9627069583185843</v>
      </c>
      <c r="AK55" s="18">
        <f t="shared" si="151"/>
        <v>8.1693355060179584</v>
      </c>
      <c r="AL55" s="18">
        <f t="shared" si="151"/>
        <v>8.6090527563178387</v>
      </c>
      <c r="AM55" s="18">
        <f t="shared" si="151"/>
        <v>8.8969111500715226</v>
      </c>
      <c r="AO55" s="68">
        <f t="shared" si="117"/>
        <v>22.840949500469129</v>
      </c>
      <c r="AP55" s="69">
        <f t="shared" si="118"/>
        <v>53.139718167495751</v>
      </c>
      <c r="AQ55" s="69">
        <f t="shared" si="119"/>
        <v>75.98066766796488</v>
      </c>
      <c r="AS55" t="str">
        <f t="shared" si="143"/>
        <v>35 Business and public service associate professionals</v>
      </c>
      <c r="AT55" s="18">
        <f t="shared" ref="AT55:AX64" si="152">AT18/AT$35*100</f>
        <v>7.2543312121253809</v>
      </c>
      <c r="AU55" s="18">
        <f t="shared" si="152"/>
        <v>7.2300078252963935</v>
      </c>
      <c r="AV55" s="18">
        <f t="shared" si="152"/>
        <v>7.2148864051144903</v>
      </c>
      <c r="AW55" s="18">
        <f t="shared" si="152"/>
        <v>7.0992858536626349</v>
      </c>
      <c r="AX55" s="18">
        <f t="shared" si="152"/>
        <v>6.9802456111643556</v>
      </c>
      <c r="AZ55" s="68">
        <f t="shared" si="121"/>
        <v>17.699434186606688</v>
      </c>
      <c r="BA55" s="69">
        <f t="shared" si="122"/>
        <v>50.704172677723811</v>
      </c>
      <c r="BB55" s="69">
        <f t="shared" si="123"/>
        <v>68.403606864330484</v>
      </c>
      <c r="BD55" t="str">
        <f t="shared" si="144"/>
        <v>35 Business and public service associate professionals</v>
      </c>
      <c r="BE55" s="18">
        <f t="shared" ref="BE55:BI64" si="153">BE18/BE$35*100</f>
        <v>5.5516314483421825</v>
      </c>
      <c r="BF55" s="18">
        <f t="shared" si="153"/>
        <v>5.6144516973735623</v>
      </c>
      <c r="BG55" s="18">
        <f t="shared" si="153"/>
        <v>5.8352653480276535</v>
      </c>
      <c r="BH55" s="18">
        <f t="shared" si="153"/>
        <v>5.591049950567677</v>
      </c>
      <c r="BI55" s="18">
        <f t="shared" si="153"/>
        <v>5.3659002762770456</v>
      </c>
      <c r="BK55" s="68">
        <f t="shared" si="125"/>
        <v>4.0405429444920093</v>
      </c>
      <c r="BL55" s="69">
        <f t="shared" si="126"/>
        <v>45.135366259933519</v>
      </c>
      <c r="BM55" s="69">
        <f t="shared" si="127"/>
        <v>49.17590920442553</v>
      </c>
      <c r="BO55" t="str">
        <f t="shared" si="145"/>
        <v>35 Business and public service associate professionals</v>
      </c>
      <c r="BP55" s="18">
        <f t="shared" ref="BP55:BT64" si="154">BP18/BP$35*100</f>
        <v>4.6157946405553352</v>
      </c>
      <c r="BQ55" s="18">
        <f t="shared" si="154"/>
        <v>4.7511181286872635</v>
      </c>
      <c r="BR55" s="18">
        <f t="shared" si="154"/>
        <v>5.0199175890820582</v>
      </c>
      <c r="BS55" s="18">
        <f t="shared" si="154"/>
        <v>4.7750147673180505</v>
      </c>
      <c r="BT55" s="18">
        <f t="shared" si="154"/>
        <v>4.7081500212195948</v>
      </c>
      <c r="BV55" s="68">
        <f t="shared" si="129"/>
        <v>-20.534747557711817</v>
      </c>
      <c r="BW55" s="69">
        <f t="shared" si="130"/>
        <v>36.021208754002835</v>
      </c>
      <c r="BX55" s="69">
        <f t="shared" si="131"/>
        <v>15.486461196291025</v>
      </c>
      <c r="BZ55" t="str">
        <f t="shared" si="146"/>
        <v>35 Business and public service associate professionals</v>
      </c>
      <c r="CA55" s="18">
        <f t="shared" ref="CA55:CE64" si="155">CA18/CA$35*100</f>
        <v>4.1426297090038329</v>
      </c>
      <c r="CB55" s="18">
        <f t="shared" si="155"/>
        <v>4.3683924213593466</v>
      </c>
      <c r="CC55" s="18">
        <f t="shared" si="155"/>
        <v>4.5405633625823514</v>
      </c>
      <c r="CD55" s="18">
        <f t="shared" si="155"/>
        <v>4.3812926496741831</v>
      </c>
      <c r="CE55" s="18">
        <f t="shared" si="155"/>
        <v>4.3827203655983995</v>
      </c>
      <c r="CG55" s="68">
        <f t="shared" si="133"/>
        <v>-37.84068067644953</v>
      </c>
      <c r="CH55" s="69">
        <f t="shared" si="134"/>
        <v>29.88650016861617</v>
      </c>
      <c r="CI55" s="69">
        <f t="shared" si="135"/>
        <v>-7.9541805078333567</v>
      </c>
      <c r="CK55" t="str">
        <f t="shared" si="147"/>
        <v>35 Business and public service associate professionals</v>
      </c>
      <c r="CL55" s="18">
        <f t="shared" ref="CL55:CP64" si="156">CL18/CL$35*100</f>
        <v>2.3846580459758231</v>
      </c>
      <c r="CM55" s="18">
        <f t="shared" si="156"/>
        <v>2.749966812364101</v>
      </c>
      <c r="CN55" s="18">
        <f t="shared" si="156"/>
        <v>2.9900335299227141</v>
      </c>
      <c r="CO55" s="18">
        <f t="shared" si="156"/>
        <v>2.98638882805546</v>
      </c>
      <c r="CP55" s="18">
        <f t="shared" si="156"/>
        <v>4.2815268685647583</v>
      </c>
      <c r="CR55" s="68">
        <f t="shared" si="137"/>
        <v>-16.961211586801774</v>
      </c>
      <c r="CS55" s="69">
        <f t="shared" si="138"/>
        <v>25.537125562966668</v>
      </c>
      <c r="CT55" s="69">
        <f t="shared" si="139"/>
        <v>8.575913976164891</v>
      </c>
    </row>
    <row r="56" spans="1:98" x14ac:dyDescent="0.2">
      <c r="A56" t="str">
        <f t="shared" si="103"/>
        <v>41 Administrative occupations</v>
      </c>
      <c r="B56" s="18">
        <f t="shared" si="148"/>
        <v>3.3433453013422225</v>
      </c>
      <c r="C56" s="18">
        <f t="shared" si="148"/>
        <v>2.9653961220526046</v>
      </c>
      <c r="D56" s="18">
        <f t="shared" si="148"/>
        <v>3.0398972893644678</v>
      </c>
      <c r="E56" s="18">
        <f t="shared" si="148"/>
        <v>3.3980487582656052</v>
      </c>
      <c r="F56" s="18">
        <f t="shared" si="148"/>
        <v>3.8535412059368128</v>
      </c>
      <c r="H56" s="68">
        <f t="shared" si="105"/>
        <v>109.86571189824568</v>
      </c>
      <c r="I56" s="69">
        <f t="shared" si="106"/>
        <v>85.715482179292863</v>
      </c>
      <c r="J56" s="69">
        <f t="shared" si="107"/>
        <v>195.58119407753853</v>
      </c>
      <c r="L56" t="str">
        <f t="shared" si="140"/>
        <v>41 Administrative occupations</v>
      </c>
      <c r="M56" s="18">
        <f t="shared" si="149"/>
        <v>5.1645053212988259</v>
      </c>
      <c r="N56" s="18">
        <f t="shared" si="149"/>
        <v>5.0565891210691021</v>
      </c>
      <c r="O56" s="18">
        <f t="shared" si="149"/>
        <v>5.1054131166027048</v>
      </c>
      <c r="P56" s="18">
        <f t="shared" si="149"/>
        <v>5.6596709186676231</v>
      </c>
      <c r="Q56" s="18">
        <f t="shared" si="149"/>
        <v>5.9766851378220585</v>
      </c>
      <c r="S56" s="68">
        <f t="shared" si="109"/>
        <v>95.972161028083008</v>
      </c>
      <c r="T56" s="69">
        <f t="shared" si="110"/>
        <v>83.939446124045375</v>
      </c>
      <c r="U56" s="69">
        <f t="shared" si="111"/>
        <v>179.91160715212837</v>
      </c>
      <c r="W56" t="str">
        <f t="shared" si="141"/>
        <v>41 Administrative occupations</v>
      </c>
      <c r="X56" s="18">
        <f t="shared" si="150"/>
        <v>8.3582121966583216</v>
      </c>
      <c r="Y56" s="18">
        <f t="shared" si="150"/>
        <v>7.8550051226550348</v>
      </c>
      <c r="Z56" s="18">
        <f t="shared" si="150"/>
        <v>8.2454393061198328</v>
      </c>
      <c r="AA56" s="18">
        <f t="shared" si="150"/>
        <v>8.8843551548389126</v>
      </c>
      <c r="AB56" s="18">
        <f t="shared" si="150"/>
        <v>9.0144317250349637</v>
      </c>
      <c r="AD56" s="68">
        <f t="shared" si="113"/>
        <v>37.719083917106659</v>
      </c>
      <c r="AE56" s="69">
        <f t="shared" si="114"/>
        <v>67.481164903933674</v>
      </c>
      <c r="AF56" s="69">
        <f t="shared" si="115"/>
        <v>105.20024882104033</v>
      </c>
      <c r="AH56" t="str">
        <f t="shared" si="142"/>
        <v>41 Administrative occupations</v>
      </c>
      <c r="AI56" s="18">
        <f t="shared" si="151"/>
        <v>10.379353363901913</v>
      </c>
      <c r="AJ56" s="18">
        <f t="shared" si="151"/>
        <v>10.794981067375703</v>
      </c>
      <c r="AK56" s="18">
        <f t="shared" si="151"/>
        <v>11.772253980856348</v>
      </c>
      <c r="AL56" s="18">
        <f t="shared" si="151"/>
        <v>13.107949917547584</v>
      </c>
      <c r="AM56" s="18">
        <f t="shared" si="151"/>
        <v>13.845213341046653</v>
      </c>
      <c r="AO56" s="68">
        <f t="shared" si="117"/>
        <v>32.657153024507004</v>
      </c>
      <c r="AP56" s="69">
        <f t="shared" si="118"/>
        <v>68.272155556133512</v>
      </c>
      <c r="AQ56" s="69">
        <f t="shared" si="119"/>
        <v>100.92930858064051</v>
      </c>
      <c r="AS56" t="str">
        <f t="shared" si="143"/>
        <v>41 Administrative occupations</v>
      </c>
      <c r="AT56" s="18">
        <f t="shared" si="152"/>
        <v>10.11390464643975</v>
      </c>
      <c r="AU56" s="18">
        <f t="shared" si="152"/>
        <v>9.8395680949283157</v>
      </c>
      <c r="AV56" s="18">
        <f t="shared" si="152"/>
        <v>10.243845172782773</v>
      </c>
      <c r="AW56" s="18">
        <f t="shared" si="152"/>
        <v>10.281055019793147</v>
      </c>
      <c r="AX56" s="18">
        <f t="shared" si="152"/>
        <v>10.281092899800788</v>
      </c>
      <c r="AZ56" s="68">
        <f t="shared" si="121"/>
        <v>22.098251910013165</v>
      </c>
      <c r="BA56" s="69">
        <f t="shared" si="122"/>
        <v>61.102127962870192</v>
      </c>
      <c r="BB56" s="69">
        <f t="shared" si="123"/>
        <v>83.20037987288336</v>
      </c>
      <c r="BD56" t="str">
        <f t="shared" si="144"/>
        <v>41 Administrative occupations</v>
      </c>
      <c r="BE56" s="18">
        <f t="shared" si="153"/>
        <v>8.8675155471707754</v>
      </c>
      <c r="BF56" s="18">
        <f t="shared" si="153"/>
        <v>8.1267334054337752</v>
      </c>
      <c r="BG56" s="18">
        <f t="shared" si="153"/>
        <v>8.7277358788253956</v>
      </c>
      <c r="BH56" s="18">
        <f t="shared" si="153"/>
        <v>8.681622597738949</v>
      </c>
      <c r="BI56" s="18">
        <f t="shared" si="153"/>
        <v>7.6427200528755401</v>
      </c>
      <c r="BK56" s="68">
        <f t="shared" si="125"/>
        <v>-0.924338815327445</v>
      </c>
      <c r="BL56" s="69">
        <f t="shared" si="126"/>
        <v>52.361310963069471</v>
      </c>
      <c r="BM56" s="69">
        <f t="shared" si="127"/>
        <v>51.436972147742033</v>
      </c>
      <c r="BO56" t="str">
        <f t="shared" si="145"/>
        <v>41 Administrative occupations</v>
      </c>
      <c r="BP56" s="18">
        <f t="shared" si="154"/>
        <v>10.289006067044411</v>
      </c>
      <c r="BQ56" s="18">
        <f t="shared" si="154"/>
        <v>9.9332287168205848</v>
      </c>
      <c r="BR56" s="18">
        <f t="shared" si="154"/>
        <v>9.7999540869987722</v>
      </c>
      <c r="BS56" s="18">
        <f t="shared" si="154"/>
        <v>9.8006055830535797</v>
      </c>
      <c r="BT56" s="18">
        <f t="shared" si="154"/>
        <v>7.8325813287652561</v>
      </c>
      <c r="BV56" s="68">
        <f t="shared" si="129"/>
        <v>-32.281951508669756</v>
      </c>
      <c r="BW56" s="69">
        <f t="shared" si="130"/>
        <v>38.8951105363438</v>
      </c>
      <c r="BX56" s="69">
        <f t="shared" si="131"/>
        <v>6.613159027674044</v>
      </c>
      <c r="BZ56" t="str">
        <f t="shared" si="146"/>
        <v>41 Administrative occupations</v>
      </c>
      <c r="CA56" s="18">
        <f t="shared" si="155"/>
        <v>8.3101286105472578</v>
      </c>
      <c r="CB56" s="18">
        <f t="shared" si="155"/>
        <v>7.9681020525767501</v>
      </c>
      <c r="CC56" s="18">
        <f t="shared" si="155"/>
        <v>7.6872229616919574</v>
      </c>
      <c r="CD56" s="18">
        <f t="shared" si="155"/>
        <v>6.7131691669766029</v>
      </c>
      <c r="CE56" s="18">
        <f t="shared" si="155"/>
        <v>3.6591019969187122</v>
      </c>
      <c r="CG56" s="68">
        <f t="shared" si="133"/>
        <v>-69.346697808134834</v>
      </c>
      <c r="CH56" s="69">
        <f t="shared" si="134"/>
        <v>24.559122472071611</v>
      </c>
      <c r="CI56" s="69">
        <f t="shared" si="135"/>
        <v>-44.787575336063234</v>
      </c>
      <c r="CK56" t="str">
        <f t="shared" si="147"/>
        <v>41 Administrative occupations</v>
      </c>
      <c r="CL56" s="18">
        <f t="shared" si="156"/>
        <v>5.4097473918960066</v>
      </c>
      <c r="CM56" s="18">
        <f t="shared" si="156"/>
        <v>5.309458900094925</v>
      </c>
      <c r="CN56" s="18">
        <f t="shared" si="156"/>
        <v>5.679064945649043</v>
      </c>
      <c r="CO56" s="18">
        <f t="shared" si="156"/>
        <v>5.762775306536116</v>
      </c>
      <c r="CP56" s="18">
        <f t="shared" si="156"/>
        <v>5.8858731587919095</v>
      </c>
      <c r="CR56" s="68">
        <f t="shared" si="137"/>
        <v>-39.897511762710046</v>
      </c>
      <c r="CS56" s="69">
        <f t="shared" si="138"/>
        <v>22.562037372305333</v>
      </c>
      <c r="CT56" s="69">
        <f t="shared" si="139"/>
        <v>-17.335474390404716</v>
      </c>
    </row>
    <row r="57" spans="1:98" x14ac:dyDescent="0.2">
      <c r="A57" t="str">
        <f t="shared" si="103"/>
        <v>42 Secretarial and related occupations</v>
      </c>
      <c r="B57" s="18">
        <f t="shared" si="148"/>
        <v>0.35811910833639349</v>
      </c>
      <c r="C57" s="18">
        <f t="shared" si="148"/>
        <v>0.36083107765639111</v>
      </c>
      <c r="D57" s="18">
        <f t="shared" si="148"/>
        <v>0.3358112240058781</v>
      </c>
      <c r="E57" s="18">
        <f t="shared" si="148"/>
        <v>0.43544920397206399</v>
      </c>
      <c r="F57" s="18">
        <f t="shared" si="148"/>
        <v>0.57189505746217117</v>
      </c>
      <c r="H57" s="68">
        <f t="shared" si="105"/>
        <v>181.94313678195192</v>
      </c>
      <c r="I57" s="69">
        <f t="shared" si="106"/>
        <v>122.66828316544158</v>
      </c>
      <c r="J57" s="69">
        <f t="shared" si="107"/>
        <v>304.61141994739347</v>
      </c>
      <c r="L57" t="str">
        <f t="shared" si="140"/>
        <v>42 Secretarial and related occupations</v>
      </c>
      <c r="M57" s="18">
        <f t="shared" si="149"/>
        <v>1.0191909234089207</v>
      </c>
      <c r="N57" s="18">
        <f t="shared" si="149"/>
        <v>0.95154360568698182</v>
      </c>
      <c r="O57" s="18">
        <f t="shared" si="149"/>
        <v>0.96429349922971896</v>
      </c>
      <c r="P57" s="18">
        <f t="shared" si="149"/>
        <v>1.0997431065455336</v>
      </c>
      <c r="Q57" s="18">
        <f t="shared" si="149"/>
        <v>0.98733971800324827</v>
      </c>
      <c r="S57" s="68">
        <f t="shared" si="109"/>
        <v>71.404517279860301</v>
      </c>
      <c r="T57" s="69">
        <f t="shared" si="110"/>
        <v>85.456056500433561</v>
      </c>
      <c r="U57" s="69">
        <f t="shared" si="111"/>
        <v>156.86057378029389</v>
      </c>
      <c r="W57" t="str">
        <f t="shared" si="141"/>
        <v>42 Secretarial and related occupations</v>
      </c>
      <c r="X57" s="18">
        <f t="shared" si="150"/>
        <v>1.655871786112715</v>
      </c>
      <c r="Y57" s="18">
        <f t="shared" si="150"/>
        <v>1.5124511114613222</v>
      </c>
      <c r="Z57" s="18">
        <f t="shared" si="150"/>
        <v>1.6077075522348641</v>
      </c>
      <c r="AA57" s="18">
        <f t="shared" si="150"/>
        <v>1.7946941321539658</v>
      </c>
      <c r="AB57" s="18">
        <f t="shared" si="150"/>
        <v>1.7761091521253862</v>
      </c>
      <c r="AD57" s="68">
        <f t="shared" si="113"/>
        <v>39.165687992642347</v>
      </c>
      <c r="AE57" s="69">
        <f t="shared" si="114"/>
        <v>76.253417980404635</v>
      </c>
      <c r="AF57" s="69">
        <f t="shared" si="115"/>
        <v>115.41910597304698</v>
      </c>
      <c r="AH57" t="str">
        <f t="shared" si="142"/>
        <v>42 Secretarial and related occupations</v>
      </c>
      <c r="AI57" s="18">
        <f t="shared" si="151"/>
        <v>2.685178124858048</v>
      </c>
      <c r="AJ57" s="18">
        <f t="shared" si="151"/>
        <v>2.6864625047316637</v>
      </c>
      <c r="AK57" s="18">
        <f t="shared" si="151"/>
        <v>2.9403279433151996</v>
      </c>
      <c r="AL57" s="18">
        <f t="shared" si="151"/>
        <v>3.2119083536555535</v>
      </c>
      <c r="AM57" s="18">
        <f t="shared" si="151"/>
        <v>2.7865509065062533</v>
      </c>
      <c r="AO57" s="68">
        <f t="shared" si="117"/>
        <v>6.8960983161836378</v>
      </c>
      <c r="AP57" s="69">
        <f t="shared" si="118"/>
        <v>64.723136543721267</v>
      </c>
      <c r="AQ57" s="69">
        <f t="shared" si="119"/>
        <v>71.619234859904907</v>
      </c>
      <c r="AS57" t="str">
        <f t="shared" si="143"/>
        <v>42 Secretarial and related occupations</v>
      </c>
      <c r="AT57" s="18">
        <f t="shared" si="152"/>
        <v>2.1898874725221908</v>
      </c>
      <c r="AU57" s="18">
        <f t="shared" si="152"/>
        <v>2.0210326204653741</v>
      </c>
      <c r="AV57" s="18">
        <f t="shared" si="152"/>
        <v>2.2228901246642896</v>
      </c>
      <c r="AW57" s="18">
        <f t="shared" si="152"/>
        <v>2.1821794992451209</v>
      </c>
      <c r="AX57" s="18">
        <f t="shared" si="152"/>
        <v>1.4694566952373624</v>
      </c>
      <c r="AZ57" s="68">
        <f t="shared" si="121"/>
        <v>-19.578537982712017</v>
      </c>
      <c r="BA57" s="69">
        <f t="shared" si="122"/>
        <v>54.639536630416444</v>
      </c>
      <c r="BB57" s="69">
        <f t="shared" si="123"/>
        <v>35.060998647704416</v>
      </c>
      <c r="BD57" t="str">
        <f t="shared" si="144"/>
        <v>42 Secretarial and related occupations</v>
      </c>
      <c r="BE57" s="18">
        <f t="shared" si="153"/>
        <v>2.3466866726001645</v>
      </c>
      <c r="BF57" s="18">
        <f t="shared" si="153"/>
        <v>1.9713960817587237</v>
      </c>
      <c r="BG57" s="18">
        <f t="shared" si="153"/>
        <v>2.1340623982782776</v>
      </c>
      <c r="BH57" s="18">
        <f t="shared" si="153"/>
        <v>2.181609979391407</v>
      </c>
      <c r="BI57" s="18">
        <f t="shared" si="153"/>
        <v>1.2660591671615176</v>
      </c>
      <c r="BK57" s="68">
        <f t="shared" si="125"/>
        <v>-32.877594702248068</v>
      </c>
      <c r="BL57" s="69">
        <f t="shared" si="126"/>
        <v>51.505049159386338</v>
      </c>
      <c r="BM57" s="69">
        <f t="shared" si="127"/>
        <v>18.627454457138274</v>
      </c>
      <c r="BO57" t="str">
        <f t="shared" si="145"/>
        <v>42 Secretarial and related occupations</v>
      </c>
      <c r="BP57" s="18">
        <f t="shared" si="154"/>
        <v>2.9751449697209447</v>
      </c>
      <c r="BQ57" s="18">
        <f t="shared" si="154"/>
        <v>2.6736168973229022</v>
      </c>
      <c r="BR57" s="18">
        <f t="shared" si="154"/>
        <v>2.4004642199968385</v>
      </c>
      <c r="BS57" s="18">
        <f t="shared" si="154"/>
        <v>1.9012338229954124</v>
      </c>
      <c r="BT57" s="18">
        <f t="shared" si="154"/>
        <v>0.50824801004182241</v>
      </c>
      <c r="BV57" s="68">
        <f t="shared" si="129"/>
        <v>-82.060761163087676</v>
      </c>
      <c r="BW57" s="69">
        <f t="shared" si="130"/>
        <v>26.942694489374269</v>
      </c>
      <c r="BX57" s="69">
        <f t="shared" si="131"/>
        <v>-55.118066673713415</v>
      </c>
      <c r="BZ57" t="str">
        <f t="shared" si="146"/>
        <v>42 Secretarial and related occupations</v>
      </c>
      <c r="CA57" s="18">
        <f t="shared" si="155"/>
        <v>3.5142900025066064</v>
      </c>
      <c r="CB57" s="18">
        <f t="shared" si="155"/>
        <v>3.5246562429619446</v>
      </c>
      <c r="CC57" s="18">
        <f t="shared" si="155"/>
        <v>3.297236452213554</v>
      </c>
      <c r="CD57" s="18">
        <f t="shared" si="155"/>
        <v>2.0375341332775636</v>
      </c>
      <c r="CE57" s="18">
        <f t="shared" si="155"/>
        <v>0.57744267987050724</v>
      </c>
      <c r="CG57" s="68">
        <f t="shared" si="133"/>
        <v>-88.722027884009051</v>
      </c>
      <c r="CH57" s="69">
        <f t="shared" si="134"/>
        <v>18.496819567825302</v>
      </c>
      <c r="CI57" s="69">
        <f t="shared" si="135"/>
        <v>-70.225208316183767</v>
      </c>
      <c r="CK57" t="str">
        <f t="shared" si="147"/>
        <v>42 Secretarial and related occupations</v>
      </c>
      <c r="CL57" s="18">
        <f t="shared" si="156"/>
        <v>2.1338953063796811</v>
      </c>
      <c r="CM57" s="18">
        <f t="shared" si="156"/>
        <v>2.3850215510307571</v>
      </c>
      <c r="CN57" s="18">
        <f t="shared" si="156"/>
        <v>2.4820978552466038</v>
      </c>
      <c r="CO57" s="18">
        <f t="shared" si="156"/>
        <v>2.8206388804313121</v>
      </c>
      <c r="CP57" s="18">
        <f t="shared" si="156"/>
        <v>4.152491682708817</v>
      </c>
      <c r="CR57" s="68">
        <f t="shared" si="137"/>
        <v>-2.982906281733682</v>
      </c>
      <c r="CS57" s="69">
        <f t="shared" si="138"/>
        <v>34.4406545849263</v>
      </c>
      <c r="CT57" s="69">
        <f t="shared" si="139"/>
        <v>31.457748303192616</v>
      </c>
    </row>
    <row r="58" spans="1:98" x14ac:dyDescent="0.2">
      <c r="A58" t="str">
        <f t="shared" si="103"/>
        <v>51 Skilled agricultural and related trades</v>
      </c>
      <c r="B58" s="18">
        <f t="shared" si="148"/>
        <v>0.35136701320293956</v>
      </c>
      <c r="C58" s="18">
        <f t="shared" si="148"/>
        <v>0.43539151450383901</v>
      </c>
      <c r="D58" s="18">
        <f t="shared" si="148"/>
        <v>0.30842586936600297</v>
      </c>
      <c r="E58" s="18">
        <f t="shared" si="148"/>
        <v>0.33468950983792317</v>
      </c>
      <c r="F58" s="18">
        <f t="shared" si="148"/>
        <v>0.38088589477352786</v>
      </c>
      <c r="H58" s="68">
        <f t="shared" si="105"/>
        <v>104.44876148072215</v>
      </c>
      <c r="I58" s="69">
        <f t="shared" si="106"/>
        <v>104.67383348650428</v>
      </c>
      <c r="J58" s="69">
        <f t="shared" si="107"/>
        <v>209.12259496722646</v>
      </c>
      <c r="L58" t="str">
        <f t="shared" si="140"/>
        <v>51 Skilled agricultural and related trades</v>
      </c>
      <c r="M58" s="18">
        <f t="shared" si="149"/>
        <v>0.27974051484669216</v>
      </c>
      <c r="N58" s="18">
        <f t="shared" si="149"/>
        <v>0.258936231732317</v>
      </c>
      <c r="O58" s="18">
        <f t="shared" si="149"/>
        <v>0.11537177328985791</v>
      </c>
      <c r="P58" s="18">
        <f t="shared" si="149"/>
        <v>0.1090061191869869</v>
      </c>
      <c r="Q58" s="18">
        <f t="shared" si="149"/>
        <v>0.11777360861789424</v>
      </c>
      <c r="S58" s="68">
        <f t="shared" si="109"/>
        <v>70.888685351791395</v>
      </c>
      <c r="T58" s="69">
        <f t="shared" si="110"/>
        <v>78.119916107785016</v>
      </c>
      <c r="U58" s="69">
        <f t="shared" si="111"/>
        <v>149.0086014595764</v>
      </c>
      <c r="W58" t="str">
        <f t="shared" si="141"/>
        <v>51 Skilled agricultural and related trades</v>
      </c>
      <c r="X58" s="18">
        <f t="shared" si="150"/>
        <v>1.1843880958171471</v>
      </c>
      <c r="Y58" s="18">
        <f t="shared" si="150"/>
        <v>1.2088739355124181</v>
      </c>
      <c r="Z58" s="18">
        <f t="shared" si="150"/>
        <v>0.83455305752324804</v>
      </c>
      <c r="AA58" s="18">
        <f t="shared" si="150"/>
        <v>0.87185888541599732</v>
      </c>
      <c r="AB58" s="18">
        <f t="shared" si="150"/>
        <v>0.98985739003493101</v>
      </c>
      <c r="AD58" s="68">
        <f t="shared" si="113"/>
        <v>49.41295252570869</v>
      </c>
      <c r="AE58" s="69">
        <f t="shared" si="114"/>
        <v>81.860071322746464</v>
      </c>
      <c r="AF58" s="69">
        <f t="shared" si="115"/>
        <v>131.27302384845515</v>
      </c>
      <c r="AH58" t="str">
        <f t="shared" si="142"/>
        <v>51 Skilled agricultural and related trades</v>
      </c>
      <c r="AI58" s="18">
        <f t="shared" si="151"/>
        <v>1.4470465460614808</v>
      </c>
      <c r="AJ58" s="18">
        <f t="shared" si="151"/>
        <v>1.7544242026288657</v>
      </c>
      <c r="AK58" s="18">
        <f t="shared" si="151"/>
        <v>1.0130805954384849</v>
      </c>
      <c r="AL58" s="18">
        <f t="shared" si="151"/>
        <v>1.1049185363963949</v>
      </c>
      <c r="AM58" s="18">
        <f t="shared" si="151"/>
        <v>1.1948977316296925</v>
      </c>
      <c r="AO58" s="68">
        <f t="shared" si="117"/>
        <v>33.038513408900059</v>
      </c>
      <c r="AP58" s="69">
        <f t="shared" si="118"/>
        <v>80.91027788039213</v>
      </c>
      <c r="AQ58" s="69">
        <f t="shared" si="119"/>
        <v>113.94879128929219</v>
      </c>
      <c r="AS58" t="str">
        <f t="shared" si="143"/>
        <v>51 Skilled agricultural and related trades</v>
      </c>
      <c r="AT58" s="18">
        <f t="shared" si="152"/>
        <v>3.0805294514476231</v>
      </c>
      <c r="AU58" s="18">
        <f t="shared" si="152"/>
        <v>2.8930676197737268</v>
      </c>
      <c r="AV58" s="18">
        <f t="shared" si="152"/>
        <v>1.7012857165633146</v>
      </c>
      <c r="AW58" s="18">
        <f t="shared" si="152"/>
        <v>1.8169318024556389</v>
      </c>
      <c r="AX58" s="18">
        <f t="shared" si="152"/>
        <v>2.029623035357953</v>
      </c>
      <c r="AZ58" s="68">
        <f t="shared" si="121"/>
        <v>45.134712190476392</v>
      </c>
      <c r="BA58" s="69">
        <f t="shared" si="122"/>
        <v>77.408230912748579</v>
      </c>
      <c r="BB58" s="69">
        <f t="shared" si="123"/>
        <v>122.54294310322497</v>
      </c>
      <c r="BD58" t="str">
        <f t="shared" si="144"/>
        <v>51 Skilled agricultural and related trades</v>
      </c>
      <c r="BE58" s="18">
        <f t="shared" si="153"/>
        <v>1.398446831118511</v>
      </c>
      <c r="BF58" s="18">
        <f t="shared" si="153"/>
        <v>1.4218870466106859</v>
      </c>
      <c r="BG58" s="18">
        <f t="shared" si="153"/>
        <v>0.75076849360971976</v>
      </c>
      <c r="BH58" s="18">
        <f t="shared" si="153"/>
        <v>0.70752549668303943</v>
      </c>
      <c r="BI58" s="18">
        <f t="shared" si="153"/>
        <v>0.7321733442131092</v>
      </c>
      <c r="BK58" s="68">
        <f t="shared" si="125"/>
        <v>10.338861154347821</v>
      </c>
      <c r="BL58" s="69">
        <f t="shared" si="126"/>
        <v>54.646364241051593</v>
      </c>
      <c r="BM58" s="69">
        <f t="shared" si="127"/>
        <v>64.985225395399411</v>
      </c>
      <c r="BO58" t="str">
        <f t="shared" si="145"/>
        <v>51 Skilled agricultural and related trades</v>
      </c>
      <c r="BP58" s="18">
        <f t="shared" si="154"/>
        <v>2.0756814770378234</v>
      </c>
      <c r="BQ58" s="18">
        <f t="shared" si="154"/>
        <v>2.1105931791351464</v>
      </c>
      <c r="BR58" s="18">
        <f t="shared" si="154"/>
        <v>1.4170359305305307</v>
      </c>
      <c r="BS58" s="18">
        <f t="shared" si="154"/>
        <v>1.4011845105740681</v>
      </c>
      <c r="BT58" s="18">
        <f t="shared" si="154"/>
        <v>1.7135129270850598</v>
      </c>
      <c r="BV58" s="68">
        <f t="shared" si="129"/>
        <v>2.4542750855588906</v>
      </c>
      <c r="BW58" s="69">
        <f t="shared" si="130"/>
        <v>53.37613804312462</v>
      </c>
      <c r="BX58" s="69">
        <f t="shared" si="131"/>
        <v>55.83041312868351</v>
      </c>
      <c r="BZ58" t="str">
        <f t="shared" si="146"/>
        <v>51 Skilled agricultural and related trades</v>
      </c>
      <c r="CA58" s="18">
        <f t="shared" si="155"/>
        <v>2.3906380352932906</v>
      </c>
      <c r="CB58" s="18">
        <f t="shared" si="155"/>
        <v>2.3379542151944648</v>
      </c>
      <c r="CC58" s="18">
        <f t="shared" si="155"/>
        <v>1.4618457222240093</v>
      </c>
      <c r="CD58" s="18">
        <f t="shared" si="155"/>
        <v>1.4156641408035304</v>
      </c>
      <c r="CE58" s="18">
        <f t="shared" si="155"/>
        <v>2.300324425173029</v>
      </c>
      <c r="CG58" s="68">
        <f t="shared" si="133"/>
        <v>1.3350715264391173</v>
      </c>
      <c r="CH58" s="69">
        <f t="shared" si="134"/>
        <v>43.820497790134453</v>
      </c>
      <c r="CI58" s="69">
        <f t="shared" si="135"/>
        <v>45.155569316573576</v>
      </c>
      <c r="CK58" t="str">
        <f t="shared" si="147"/>
        <v>51 Skilled agricultural and related trades</v>
      </c>
      <c r="CL58" s="18">
        <f t="shared" si="156"/>
        <v>4.1931804984906815</v>
      </c>
      <c r="CM58" s="18">
        <f t="shared" si="156"/>
        <v>4.7210523864673188</v>
      </c>
      <c r="CN58" s="18">
        <f t="shared" si="156"/>
        <v>2.5079728116808337</v>
      </c>
      <c r="CO58" s="18">
        <f t="shared" si="156"/>
        <v>3.1062110387670328</v>
      </c>
      <c r="CP58" s="18">
        <f t="shared" si="156"/>
        <v>2.0898594805561559</v>
      </c>
      <c r="CR58" s="68">
        <f t="shared" si="137"/>
        <v>-51.677137770061663</v>
      </c>
      <c r="CS58" s="69">
        <f t="shared" si="138"/>
        <v>26.822508453415079</v>
      </c>
      <c r="CT58" s="69">
        <f t="shared" si="139"/>
        <v>-24.854629316646591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0.26727387932259222</v>
      </c>
      <c r="C59" s="18">
        <f t="shared" si="148"/>
        <v>0.21418941866931962</v>
      </c>
      <c r="D59" s="18">
        <f t="shared" si="148"/>
        <v>0.19128825941743369</v>
      </c>
      <c r="E59" s="18">
        <f t="shared" si="148"/>
        <v>0.19218909716120255</v>
      </c>
      <c r="F59" s="18">
        <f t="shared" si="148"/>
        <v>0.18549372476063181</v>
      </c>
      <c r="H59" s="68">
        <f t="shared" si="105"/>
        <v>60.539275359847146</v>
      </c>
      <c r="I59" s="69">
        <f t="shared" si="106"/>
        <v>61.392907727360978</v>
      </c>
      <c r="J59" s="69">
        <f t="shared" si="107"/>
        <v>121.93218308720813</v>
      </c>
      <c r="L59" t="str">
        <f t="shared" si="140"/>
        <v>52 Skilled metal, electrical and electronic trades</v>
      </c>
      <c r="M59" s="18">
        <f t="shared" si="149"/>
        <v>0.69641290995430671</v>
      </c>
      <c r="N59" s="18">
        <f t="shared" si="149"/>
        <v>0.62789183639857504</v>
      </c>
      <c r="O59" s="18">
        <f t="shared" si="149"/>
        <v>0.55933073238826447</v>
      </c>
      <c r="P59" s="18">
        <f t="shared" si="149"/>
        <v>0.65189831440477508</v>
      </c>
      <c r="Q59" s="18">
        <f t="shared" si="149"/>
        <v>0.72336435086208806</v>
      </c>
      <c r="S59" s="68">
        <f t="shared" si="109"/>
        <v>116.4977135461265</v>
      </c>
      <c r="T59" s="69">
        <f t="shared" si="110"/>
        <v>81.263662524172886</v>
      </c>
      <c r="U59" s="69">
        <f t="shared" si="111"/>
        <v>197.76137607029938</v>
      </c>
      <c r="W59" t="str">
        <f t="shared" si="141"/>
        <v>52 Skilled metal, electrical and electronic trades</v>
      </c>
      <c r="X59" s="18">
        <f t="shared" si="150"/>
        <v>1.0636802112020172</v>
      </c>
      <c r="Y59" s="18">
        <f t="shared" si="150"/>
        <v>0.99655492729714079</v>
      </c>
      <c r="Z59" s="18">
        <f t="shared" si="150"/>
        <v>0.80335402586789151</v>
      </c>
      <c r="AA59" s="18">
        <f t="shared" si="150"/>
        <v>0.91371693812363952</v>
      </c>
      <c r="AB59" s="18">
        <f t="shared" si="150"/>
        <v>0.9547259119749949</v>
      </c>
      <c r="AD59" s="68">
        <f t="shared" si="113"/>
        <v>49.706723714173386</v>
      </c>
      <c r="AE59" s="69">
        <f t="shared" si="114"/>
        <v>62.218262081484269</v>
      </c>
      <c r="AF59" s="69">
        <f t="shared" si="115"/>
        <v>111.92498579565763</v>
      </c>
      <c r="AH59" t="str">
        <f t="shared" si="142"/>
        <v>52 Skilled metal, electrical and electronic trades</v>
      </c>
      <c r="AI59" s="18">
        <f t="shared" si="151"/>
        <v>1.3814806091669773</v>
      </c>
      <c r="AJ59" s="18">
        <f t="shared" si="151"/>
        <v>1.3924511736766871</v>
      </c>
      <c r="AK59" s="18">
        <f t="shared" si="151"/>
        <v>1.1901707171700275</v>
      </c>
      <c r="AL59" s="18">
        <f t="shared" si="151"/>
        <v>1.4163632448543015</v>
      </c>
      <c r="AM59" s="18">
        <f t="shared" si="151"/>
        <v>1.7039136291027344</v>
      </c>
      <c r="AO59" s="68">
        <f t="shared" si="117"/>
        <v>61.483799654097517</v>
      </c>
      <c r="AP59" s="69">
        <f t="shared" si="118"/>
        <v>58.199373005322627</v>
      </c>
      <c r="AQ59" s="69">
        <f t="shared" si="119"/>
        <v>119.68317265942017</v>
      </c>
      <c r="AS59" t="str">
        <f t="shared" si="143"/>
        <v>52 Skilled metal, electrical and electronic trades</v>
      </c>
      <c r="AT59" s="18">
        <f t="shared" si="152"/>
        <v>5.4912408529498951</v>
      </c>
      <c r="AU59" s="18">
        <f t="shared" si="152"/>
        <v>5.0488759904078098</v>
      </c>
      <c r="AV59" s="18">
        <f t="shared" si="152"/>
        <v>4.3645137794064643</v>
      </c>
      <c r="AW59" s="18">
        <f t="shared" si="152"/>
        <v>4.5968471296076538</v>
      </c>
      <c r="AX59" s="18">
        <f t="shared" si="152"/>
        <v>4.6760674298743314</v>
      </c>
      <c r="AZ59" s="68">
        <f t="shared" si="121"/>
        <v>30.340104469311196</v>
      </c>
      <c r="BA59" s="69">
        <f t="shared" si="122"/>
        <v>51.266935986126704</v>
      </c>
      <c r="BB59" s="69">
        <f t="shared" si="123"/>
        <v>81.607040455437897</v>
      </c>
      <c r="BD59" t="str">
        <f t="shared" si="144"/>
        <v>52 Skilled metal, electrical and electronic trades</v>
      </c>
      <c r="BE59" s="18">
        <f t="shared" si="153"/>
        <v>7.3509251705165219</v>
      </c>
      <c r="BF59" s="18">
        <f t="shared" si="153"/>
        <v>7.3312626484161658</v>
      </c>
      <c r="BG59" s="18">
        <f t="shared" si="153"/>
        <v>6.2503620336910481</v>
      </c>
      <c r="BH59" s="18">
        <f t="shared" si="153"/>
        <v>6.1546452852525455</v>
      </c>
      <c r="BI59" s="18">
        <f t="shared" si="153"/>
        <v>5.7182735546032601</v>
      </c>
      <c r="BK59" s="68">
        <f t="shared" si="125"/>
        <v>3.5095395389196287</v>
      </c>
      <c r="BL59" s="69">
        <f t="shared" si="126"/>
        <v>36.039679463687968</v>
      </c>
      <c r="BM59" s="69">
        <f t="shared" si="127"/>
        <v>39.5492190026076</v>
      </c>
      <c r="BO59" t="str">
        <f t="shared" si="145"/>
        <v>52 Skilled metal, electrical and electronic trades</v>
      </c>
      <c r="BP59" s="18">
        <f t="shared" si="154"/>
        <v>4.3891414709232945</v>
      </c>
      <c r="BQ59" s="18">
        <f t="shared" si="154"/>
        <v>3.9545603432002765</v>
      </c>
      <c r="BR59" s="18">
        <f t="shared" si="154"/>
        <v>4.0397845279409639</v>
      </c>
      <c r="BS59" s="18">
        <f t="shared" si="154"/>
        <v>3.7023106307309259</v>
      </c>
      <c r="BT59" s="18">
        <f t="shared" si="154"/>
        <v>3.6962456970165785</v>
      </c>
      <c r="BV59" s="68">
        <f t="shared" si="129"/>
        <v>-22.477781541319889</v>
      </c>
      <c r="BW59" s="69">
        <f t="shared" si="130"/>
        <v>32.622372128433796</v>
      </c>
      <c r="BX59" s="69">
        <f t="shared" si="131"/>
        <v>10.144590587113909</v>
      </c>
      <c r="BZ59" t="str">
        <f t="shared" si="146"/>
        <v>52 Skilled metal, electrical and electronic trades</v>
      </c>
      <c r="CA59" s="18">
        <f t="shared" si="155"/>
        <v>3.4111361855483886</v>
      </c>
      <c r="CB59" s="18">
        <f t="shared" si="155"/>
        <v>3.1280538416021706</v>
      </c>
      <c r="CC59" s="18">
        <f t="shared" si="155"/>
        <v>2.9479626707024433</v>
      </c>
      <c r="CD59" s="18">
        <f t="shared" si="155"/>
        <v>2.9797783645111862</v>
      </c>
      <c r="CE59" s="18">
        <f t="shared" si="155"/>
        <v>2.4575452704126191</v>
      </c>
      <c r="CG59" s="68">
        <f t="shared" si="133"/>
        <v>-46.315146095237445</v>
      </c>
      <c r="CH59" s="69">
        <f t="shared" si="134"/>
        <v>30.126771771538003</v>
      </c>
      <c r="CI59" s="69">
        <f t="shared" si="135"/>
        <v>-16.188374323699435</v>
      </c>
      <c r="CK59" t="str">
        <f t="shared" si="147"/>
        <v>52 Skilled metal, electrical and electronic trades</v>
      </c>
      <c r="CL59" s="18">
        <f t="shared" si="156"/>
        <v>3.3207363578824043</v>
      </c>
      <c r="CM59" s="18">
        <f t="shared" si="156"/>
        <v>3.7465838937376303</v>
      </c>
      <c r="CN59" s="18">
        <f t="shared" si="156"/>
        <v>3.5241077520522599</v>
      </c>
      <c r="CO59" s="18">
        <f t="shared" si="156"/>
        <v>4.2254436287446513</v>
      </c>
      <c r="CP59" s="18">
        <f t="shared" si="156"/>
        <v>4.8888834320504264</v>
      </c>
      <c r="CR59" s="68">
        <f t="shared" si="137"/>
        <v>-19.551325641150608</v>
      </c>
      <c r="CS59" s="69">
        <f t="shared" si="138"/>
        <v>28.989218932083023</v>
      </c>
      <c r="CT59" s="69">
        <f t="shared" si="139"/>
        <v>9.4378932909324149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0.13646628469535055</v>
      </c>
      <c r="C60" s="18">
        <f t="shared" si="148"/>
        <v>7.4528630445142574E-2</v>
      </c>
      <c r="D60" s="18">
        <f t="shared" si="148"/>
        <v>5.7569886525709747E-2</v>
      </c>
      <c r="E60" s="18">
        <f t="shared" si="148"/>
        <v>7.7273714494662776E-2</v>
      </c>
      <c r="F60" s="18">
        <f t="shared" si="148"/>
        <v>6.0708600734600764E-2</v>
      </c>
      <c r="H60" s="68">
        <f t="shared" si="105"/>
        <v>74.580302333455862</v>
      </c>
      <c r="I60" s="69">
        <f t="shared" si="106"/>
        <v>77.357487106848183</v>
      </c>
      <c r="J60" s="69">
        <f t="shared" si="107"/>
        <v>151.93778944030402</v>
      </c>
      <c r="L60" t="str">
        <f t="shared" si="140"/>
        <v>53 Skilled construction and building trades</v>
      </c>
      <c r="M60" s="18">
        <f t="shared" si="149"/>
        <v>0.34782101121732678</v>
      </c>
      <c r="N60" s="18">
        <f t="shared" si="149"/>
        <v>0.2510257320641302</v>
      </c>
      <c r="O60" s="18">
        <f t="shared" si="149"/>
        <v>0.24023060434500937</v>
      </c>
      <c r="P60" s="18">
        <f t="shared" si="149"/>
        <v>0.25162157135839908</v>
      </c>
      <c r="Q60" s="18">
        <f t="shared" si="149"/>
        <v>0.21445735138578945</v>
      </c>
      <c r="S60" s="68">
        <f t="shared" si="109"/>
        <v>49.44366117039548</v>
      </c>
      <c r="T60" s="69">
        <f t="shared" si="110"/>
        <v>67.906116288592756</v>
      </c>
      <c r="U60" s="69">
        <f t="shared" si="111"/>
        <v>117.34977745898823</v>
      </c>
      <c r="W60" t="str">
        <f t="shared" si="141"/>
        <v>53 Skilled construction and building trades</v>
      </c>
      <c r="X60" s="18">
        <f t="shared" si="150"/>
        <v>0.67611356813065349</v>
      </c>
      <c r="Y60" s="18">
        <f t="shared" si="150"/>
        <v>0.49834490142581245</v>
      </c>
      <c r="Z60" s="18">
        <f t="shared" si="150"/>
        <v>0.44359393703473587</v>
      </c>
      <c r="AA60" s="18">
        <f t="shared" si="150"/>
        <v>0.50786766220283597</v>
      </c>
      <c r="AB60" s="18">
        <f t="shared" si="150"/>
        <v>0.45873295604032971</v>
      </c>
      <c r="AD60" s="68">
        <f t="shared" si="113"/>
        <v>30.269849264029801</v>
      </c>
      <c r="AE60" s="69">
        <f t="shared" si="114"/>
        <v>62.835972596368684</v>
      </c>
      <c r="AF60" s="69">
        <f t="shared" si="115"/>
        <v>93.105821860398493</v>
      </c>
      <c r="AH60" t="str">
        <f t="shared" si="142"/>
        <v>53 Skilled construction and building trades</v>
      </c>
      <c r="AI60" s="18">
        <f t="shared" si="151"/>
        <v>1.1742903220337004</v>
      </c>
      <c r="AJ60" s="18">
        <f t="shared" si="151"/>
        <v>1.0889328424958635</v>
      </c>
      <c r="AK60" s="18">
        <f t="shared" si="151"/>
        <v>1.0394325404571514</v>
      </c>
      <c r="AL60" s="18">
        <f t="shared" si="151"/>
        <v>1.2819248758182407</v>
      </c>
      <c r="AM60" s="18">
        <f t="shared" si="151"/>
        <v>1.2479644211307916</v>
      </c>
      <c r="AO60" s="68">
        <f t="shared" si="117"/>
        <v>35.424281136085206</v>
      </c>
      <c r="AP60" s="69">
        <f t="shared" si="118"/>
        <v>68.492864505384873</v>
      </c>
      <c r="AQ60" s="69">
        <f t="shared" si="119"/>
        <v>103.9171456414701</v>
      </c>
      <c r="AS60" t="str">
        <f t="shared" si="143"/>
        <v>53 Skilled construction and building trades</v>
      </c>
      <c r="AT60" s="18">
        <f t="shared" si="152"/>
        <v>1.9596911506297734</v>
      </c>
      <c r="AU60" s="18">
        <f t="shared" si="152"/>
        <v>1.5984941780009907</v>
      </c>
      <c r="AV60" s="18">
        <f t="shared" si="152"/>
        <v>1.565787537909435</v>
      </c>
      <c r="AW60" s="18">
        <f t="shared" si="152"/>
        <v>1.8258244374173658</v>
      </c>
      <c r="AX60" s="18">
        <f t="shared" si="152"/>
        <v>1.6090997915369831</v>
      </c>
      <c r="AZ60" s="68">
        <f t="shared" si="121"/>
        <v>25.02109977245302</v>
      </c>
      <c r="BA60" s="69">
        <f t="shared" si="122"/>
        <v>64.354000764953639</v>
      </c>
      <c r="BB60" s="69">
        <f t="shared" si="123"/>
        <v>89.375100537406652</v>
      </c>
      <c r="BD60" t="str">
        <f t="shared" si="144"/>
        <v>53 Skilled construction and building trades</v>
      </c>
      <c r="BE60" s="18">
        <f t="shared" si="153"/>
        <v>4.8675458732931336</v>
      </c>
      <c r="BF60" s="18">
        <f t="shared" si="153"/>
        <v>4.1514531233114296</v>
      </c>
      <c r="BG60" s="18">
        <f t="shared" si="153"/>
        <v>3.8412256647113283</v>
      </c>
      <c r="BH60" s="18">
        <f t="shared" si="153"/>
        <v>3.726449133460255</v>
      </c>
      <c r="BI60" s="18">
        <f t="shared" si="153"/>
        <v>3.003974420765632</v>
      </c>
      <c r="BK60" s="68">
        <f t="shared" si="125"/>
        <v>-11.519609492095533</v>
      </c>
      <c r="BL60" s="69">
        <f t="shared" si="126"/>
        <v>36.62840277542297</v>
      </c>
      <c r="BM60" s="69">
        <f t="shared" si="127"/>
        <v>25.108793283327437</v>
      </c>
      <c r="BO60" t="str">
        <f t="shared" si="145"/>
        <v>53 Skilled construction and building trades</v>
      </c>
      <c r="BP60" s="18">
        <f t="shared" si="154"/>
        <v>4.2619207708496853</v>
      </c>
      <c r="BQ60" s="18">
        <f t="shared" si="154"/>
        <v>3.753440655828058</v>
      </c>
      <c r="BR60" s="18">
        <f t="shared" si="154"/>
        <v>4.1945064502701159</v>
      </c>
      <c r="BS60" s="18">
        <f t="shared" si="154"/>
        <v>4.1646371795741137</v>
      </c>
      <c r="BT60" s="18">
        <f t="shared" si="154"/>
        <v>4.5166363041073936</v>
      </c>
      <c r="BV60" s="68">
        <f t="shared" si="129"/>
        <v>-8.7657688595188894</v>
      </c>
      <c r="BW60" s="69">
        <f t="shared" si="130"/>
        <v>42.947327891512224</v>
      </c>
      <c r="BX60" s="69">
        <f t="shared" si="131"/>
        <v>34.181559031993338</v>
      </c>
      <c r="BZ60" t="str">
        <f t="shared" si="146"/>
        <v>53 Skilled construction and building trades</v>
      </c>
      <c r="CA60" s="18">
        <f t="shared" si="155"/>
        <v>3.4871596727451939</v>
      </c>
      <c r="CB60" s="18">
        <f t="shared" si="155"/>
        <v>2.8892218886521137</v>
      </c>
      <c r="CC60" s="18">
        <f t="shared" si="155"/>
        <v>3.1229138826727607</v>
      </c>
      <c r="CD60" s="18">
        <f t="shared" si="155"/>
        <v>3.377691589619511</v>
      </c>
      <c r="CE60" s="18">
        <f t="shared" si="155"/>
        <v>4.2061068525816871</v>
      </c>
      <c r="CG60" s="68">
        <f t="shared" si="133"/>
        <v>-13.265371674186483</v>
      </c>
      <c r="CH60" s="69">
        <f t="shared" si="134"/>
        <v>39.114911814915402</v>
      </c>
      <c r="CI60" s="69">
        <f t="shared" si="135"/>
        <v>25.849540140728916</v>
      </c>
      <c r="CK60" t="str">
        <f t="shared" si="147"/>
        <v>53 Skilled construction and building trades</v>
      </c>
      <c r="CL60" s="18">
        <f t="shared" si="156"/>
        <v>4.80412364180639</v>
      </c>
      <c r="CM60" s="18">
        <f t="shared" si="156"/>
        <v>4.2727716895507744</v>
      </c>
      <c r="CN60" s="18">
        <f t="shared" si="156"/>
        <v>4.3360511210252728</v>
      </c>
      <c r="CO60" s="18">
        <f t="shared" si="156"/>
        <v>3.8035395944477126</v>
      </c>
      <c r="CP60" s="18">
        <f t="shared" si="156"/>
        <v>1.1462315974751633</v>
      </c>
      <c r="CR60" s="68">
        <f t="shared" si="137"/>
        <v>-84.670204158041173</v>
      </c>
      <c r="CS60" s="69">
        <f t="shared" si="138"/>
        <v>14.073959521696086</v>
      </c>
      <c r="CT60" s="69">
        <f t="shared" si="139"/>
        <v>-70.596244636345091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0.59444827798022015</v>
      </c>
      <c r="C61" s="18">
        <f t="shared" si="148"/>
        <v>0.4618011194865832</v>
      </c>
      <c r="D61" s="18">
        <f t="shared" si="148"/>
        <v>0.4712238773892069</v>
      </c>
      <c r="E61" s="18">
        <f t="shared" si="148"/>
        <v>0.56659184073748148</v>
      </c>
      <c r="F61" s="18">
        <f t="shared" si="148"/>
        <v>0.64174479985245747</v>
      </c>
      <c r="H61" s="68">
        <f t="shared" si="105"/>
        <v>125.46309346183216</v>
      </c>
      <c r="I61" s="69">
        <f t="shared" si="106"/>
        <v>90.179846850686275</v>
      </c>
      <c r="J61" s="69">
        <f t="shared" si="107"/>
        <v>215.64294031251845</v>
      </c>
      <c r="L61" t="str">
        <f t="shared" si="140"/>
        <v>54 Textiles, printing and other skilled trades</v>
      </c>
      <c r="M61" s="18">
        <f t="shared" si="149"/>
        <v>0.75423244698854475</v>
      </c>
      <c r="N61" s="18">
        <f t="shared" si="149"/>
        <v>0.65701594365536664</v>
      </c>
      <c r="O61" s="18">
        <f t="shared" si="149"/>
        <v>0.63384940471494544</v>
      </c>
      <c r="P61" s="18">
        <f t="shared" si="149"/>
        <v>0.71474997520724104</v>
      </c>
      <c r="Q61" s="18">
        <f t="shared" si="149"/>
        <v>0.84639017243063452</v>
      </c>
      <c r="S61" s="68">
        <f t="shared" si="109"/>
        <v>123.5370008227157</v>
      </c>
      <c r="T61" s="69">
        <f t="shared" si="110"/>
        <v>94.041908885904121</v>
      </c>
      <c r="U61" s="69">
        <f t="shared" si="111"/>
        <v>217.57890970861985</v>
      </c>
      <c r="W61" t="str">
        <f t="shared" si="141"/>
        <v>54 Textiles, printing and other skilled trades</v>
      </c>
      <c r="X61" s="18">
        <f t="shared" si="150"/>
        <v>1.0284485622706006</v>
      </c>
      <c r="Y61" s="18">
        <f t="shared" si="150"/>
        <v>0.86709666293399734</v>
      </c>
      <c r="Z61" s="18">
        <f t="shared" si="150"/>
        <v>0.83384699997039236</v>
      </c>
      <c r="AA61" s="18">
        <f t="shared" si="150"/>
        <v>0.99037463963978745</v>
      </c>
      <c r="AB61" s="18">
        <f t="shared" si="150"/>
        <v>1.1297973003914608</v>
      </c>
      <c r="AD61" s="68">
        <f t="shared" si="113"/>
        <v>70.680431747431228</v>
      </c>
      <c r="AE61" s="69">
        <f t="shared" si="114"/>
        <v>75.823545437463324</v>
      </c>
      <c r="AF61" s="69">
        <f t="shared" si="115"/>
        <v>146.50397718489455</v>
      </c>
      <c r="AH61" t="str">
        <f t="shared" si="142"/>
        <v>54 Textiles, printing and other skilled trades</v>
      </c>
      <c r="AI61" s="18">
        <f t="shared" si="151"/>
        <v>1.2868227614299264</v>
      </c>
      <c r="AJ61" s="18">
        <f t="shared" si="151"/>
        <v>1.2440278742608344</v>
      </c>
      <c r="AK61" s="18">
        <f t="shared" si="151"/>
        <v>1.3198111357821232</v>
      </c>
      <c r="AL61" s="18">
        <f t="shared" si="151"/>
        <v>1.48507544416174</v>
      </c>
      <c r="AM61" s="18">
        <f t="shared" si="151"/>
        <v>1.718118516567086</v>
      </c>
      <c r="AO61" s="68">
        <f t="shared" si="117"/>
        <v>46.83580673503397</v>
      </c>
      <c r="AP61" s="69">
        <f t="shared" si="118"/>
        <v>66.533675603387053</v>
      </c>
      <c r="AQ61" s="69">
        <f t="shared" si="119"/>
        <v>113.36948233842104</v>
      </c>
      <c r="AS61" t="str">
        <f t="shared" si="143"/>
        <v>54 Textiles, printing and other skilled trades</v>
      </c>
      <c r="AT61" s="18">
        <f t="shared" si="152"/>
        <v>1.6362497394755271</v>
      </c>
      <c r="AU61" s="18">
        <f t="shared" si="152"/>
        <v>1.4843138450297031</v>
      </c>
      <c r="AV61" s="18">
        <f t="shared" si="152"/>
        <v>1.428874436458855</v>
      </c>
      <c r="AW61" s="18">
        <f t="shared" si="152"/>
        <v>1.5484268171304147</v>
      </c>
      <c r="AX61" s="18">
        <f t="shared" si="152"/>
        <v>1.6242244465942961</v>
      </c>
      <c r="AZ61" s="68">
        <f t="shared" si="121"/>
        <v>38.288206751760669</v>
      </c>
      <c r="BA61" s="69">
        <f t="shared" si="122"/>
        <v>63.225527813552397</v>
      </c>
      <c r="BB61" s="69">
        <f t="shared" si="123"/>
        <v>101.51373456531307</v>
      </c>
      <c r="BD61" t="str">
        <f t="shared" si="144"/>
        <v>54 Textiles, printing and other skilled trades</v>
      </c>
      <c r="BE61" s="18">
        <f t="shared" si="153"/>
        <v>2.8667745439297909</v>
      </c>
      <c r="BF61" s="18">
        <f t="shared" si="153"/>
        <v>2.5435806696594754</v>
      </c>
      <c r="BG61" s="18">
        <f t="shared" si="153"/>
        <v>2.4626621516024736</v>
      </c>
      <c r="BH61" s="18">
        <f t="shared" si="153"/>
        <v>2.7525431219171037</v>
      </c>
      <c r="BI61" s="18">
        <f t="shared" si="153"/>
        <v>2.9268312065735445</v>
      </c>
      <c r="BK61" s="68">
        <f t="shared" si="125"/>
        <v>34.46630264862398</v>
      </c>
      <c r="BL61" s="69">
        <f t="shared" si="126"/>
        <v>52.117862072582966</v>
      </c>
      <c r="BM61" s="69">
        <f t="shared" si="127"/>
        <v>86.584164721206946</v>
      </c>
      <c r="BO61" t="str">
        <f t="shared" si="145"/>
        <v>54 Textiles, printing and other skilled trades</v>
      </c>
      <c r="BP61" s="18">
        <f t="shared" si="154"/>
        <v>3.0349562593229606</v>
      </c>
      <c r="BQ61" s="18">
        <f t="shared" si="154"/>
        <v>2.4788217584359282</v>
      </c>
      <c r="BR61" s="18">
        <f t="shared" si="154"/>
        <v>2.6374634512486463</v>
      </c>
      <c r="BS61" s="18">
        <f t="shared" si="154"/>
        <v>2.6103643193999999</v>
      </c>
      <c r="BT61" s="18">
        <f t="shared" si="154"/>
        <v>2.5652356950721971</v>
      </c>
      <c r="BV61" s="68">
        <f t="shared" si="129"/>
        <v>-17.592946426929654</v>
      </c>
      <c r="BW61" s="69">
        <f t="shared" si="130"/>
        <v>36.098358290260897</v>
      </c>
      <c r="BX61" s="69">
        <f t="shared" si="131"/>
        <v>18.50541186333124</v>
      </c>
      <c r="BZ61" t="str">
        <f t="shared" si="146"/>
        <v>54 Textiles, printing and other skilled trades</v>
      </c>
      <c r="CA61" s="18">
        <f t="shared" si="155"/>
        <v>4.0464723130137585</v>
      </c>
      <c r="CB61" s="18">
        <f t="shared" si="155"/>
        <v>3.6739079527659126</v>
      </c>
      <c r="CC61" s="18">
        <f t="shared" si="155"/>
        <v>3.9042262588140151</v>
      </c>
      <c r="CD61" s="18">
        <f t="shared" si="155"/>
        <v>4.5601675584078789</v>
      </c>
      <c r="CE61" s="18">
        <f t="shared" si="155"/>
        <v>5.6610574748234175</v>
      </c>
      <c r="CG61" s="68">
        <f t="shared" si="133"/>
        <v>-6.6240969833104932</v>
      </c>
      <c r="CH61" s="69">
        <f t="shared" si="134"/>
        <v>38.195331906845617</v>
      </c>
      <c r="CI61" s="69">
        <f t="shared" si="135"/>
        <v>31.571234923535123</v>
      </c>
      <c r="CK61" t="str">
        <f t="shared" si="147"/>
        <v>54 Textiles, printing and other skilled trades</v>
      </c>
      <c r="CL61" s="18">
        <f t="shared" si="156"/>
        <v>4.4448508933862065</v>
      </c>
      <c r="CM61" s="18">
        <f t="shared" si="156"/>
        <v>4.046454322579625</v>
      </c>
      <c r="CN61" s="18">
        <f t="shared" si="156"/>
        <v>4.3706665026058378</v>
      </c>
      <c r="CO61" s="18">
        <f t="shared" si="156"/>
        <v>3.7782668977582241</v>
      </c>
      <c r="CP61" s="18">
        <f t="shared" si="156"/>
        <v>3.3737803050555377</v>
      </c>
      <c r="CR61" s="68">
        <f t="shared" si="137"/>
        <v>-55.236141139557894</v>
      </c>
      <c r="CS61" s="69">
        <f t="shared" si="138"/>
        <v>17.970408542132706</v>
      </c>
      <c r="CT61" s="69">
        <f t="shared" si="139"/>
        <v>-37.265732597425192</v>
      </c>
    </row>
    <row r="62" spans="1:98" x14ac:dyDescent="0.2">
      <c r="A62" t="str">
        <f t="shared" si="103"/>
        <v>61 Caring personal service occupations</v>
      </c>
      <c r="B62" s="18">
        <f t="shared" si="148"/>
        <v>0.41535082224844427</v>
      </c>
      <c r="C62" s="18">
        <f t="shared" si="148"/>
        <v>0.40202051668681599</v>
      </c>
      <c r="D62" s="18">
        <f t="shared" si="148"/>
        <v>0.38100130387357717</v>
      </c>
      <c r="E62" s="18">
        <f t="shared" si="148"/>
        <v>0.4391313052427519</v>
      </c>
      <c r="F62" s="18">
        <f t="shared" si="148"/>
        <v>0.48894631173135811</v>
      </c>
      <c r="H62" s="68">
        <f t="shared" si="105"/>
        <v>112.4589859200853</v>
      </c>
      <c r="I62" s="69">
        <f t="shared" si="106"/>
        <v>92.848394075342313</v>
      </c>
      <c r="J62" s="69">
        <f t="shared" si="107"/>
        <v>205.3073799954276</v>
      </c>
      <c r="L62" t="str">
        <f t="shared" si="140"/>
        <v>61 Caring personal service occupations</v>
      </c>
      <c r="M62" s="18">
        <f t="shared" si="149"/>
        <v>2.7015191308010533</v>
      </c>
      <c r="N62" s="18">
        <f t="shared" si="149"/>
        <v>3.0590594464632708</v>
      </c>
      <c r="O62" s="18">
        <f t="shared" si="149"/>
        <v>2.7622774730907453</v>
      </c>
      <c r="P62" s="18">
        <f t="shared" si="149"/>
        <v>3.1939520034339406</v>
      </c>
      <c r="Q62" s="18">
        <f t="shared" si="149"/>
        <v>3.604914523349978</v>
      </c>
      <c r="S62" s="68">
        <f t="shared" si="109"/>
        <v>118.47038013958897</v>
      </c>
      <c r="T62" s="69">
        <f t="shared" si="110"/>
        <v>98.304486933462201</v>
      </c>
      <c r="U62" s="69">
        <f t="shared" si="111"/>
        <v>216.77486707305121</v>
      </c>
      <c r="W62" t="str">
        <f t="shared" si="141"/>
        <v>61 Caring personal service occupations</v>
      </c>
      <c r="X62" s="18">
        <f t="shared" si="150"/>
        <v>4.2564925840125083</v>
      </c>
      <c r="Y62" s="18">
        <f t="shared" si="150"/>
        <v>4.7109905396716396</v>
      </c>
      <c r="Z62" s="18">
        <f t="shared" si="150"/>
        <v>4.6506483728707453</v>
      </c>
      <c r="AA62" s="18">
        <f t="shared" si="150"/>
        <v>4.8915235429810995</v>
      </c>
      <c r="AB62" s="18">
        <f t="shared" si="150"/>
        <v>5.2727649257041831</v>
      </c>
      <c r="AD62" s="68">
        <f t="shared" si="113"/>
        <v>42.821791329993033</v>
      </c>
      <c r="AE62" s="69">
        <f t="shared" si="114"/>
        <v>77.68982318606605</v>
      </c>
      <c r="AF62" s="69">
        <f t="shared" si="115"/>
        <v>120.51161451605907</v>
      </c>
      <c r="AH62" t="str">
        <f t="shared" si="142"/>
        <v>61 Caring personal service occupations</v>
      </c>
      <c r="AI62" s="18">
        <f t="shared" si="151"/>
        <v>12.652081354543625</v>
      </c>
      <c r="AJ62" s="18">
        <f t="shared" si="151"/>
        <v>13.683177051781495</v>
      </c>
      <c r="AK62" s="18">
        <f t="shared" si="151"/>
        <v>13.816095103513476</v>
      </c>
      <c r="AL62" s="18">
        <f t="shared" si="151"/>
        <v>13.244626454340235</v>
      </c>
      <c r="AM62" s="18">
        <f t="shared" si="151"/>
        <v>12.812333204656914</v>
      </c>
      <c r="AO62" s="68">
        <f t="shared" si="117"/>
        <v>4.6004503215105936</v>
      </c>
      <c r="AP62" s="69">
        <f t="shared" si="118"/>
        <v>57.36821306555737</v>
      </c>
      <c r="AQ62" s="69">
        <f t="shared" si="119"/>
        <v>61.96866338706797</v>
      </c>
      <c r="AS62" t="str">
        <f t="shared" si="143"/>
        <v>61 Caring personal service occupations</v>
      </c>
      <c r="AT62" s="18">
        <f t="shared" si="152"/>
        <v>7.1911996850643645</v>
      </c>
      <c r="AU62" s="18">
        <f t="shared" si="152"/>
        <v>8.2218913912686524</v>
      </c>
      <c r="AV62" s="18">
        <f t="shared" si="152"/>
        <v>8.2838516934925259</v>
      </c>
      <c r="AW62" s="18">
        <f t="shared" si="152"/>
        <v>7.8484009989108401</v>
      </c>
      <c r="AX62" s="18">
        <f t="shared" si="152"/>
        <v>7.8620281616766317</v>
      </c>
      <c r="AZ62" s="68">
        <f t="shared" si="121"/>
        <v>15.461035633474429</v>
      </c>
      <c r="BA62" s="69">
        <f t="shared" si="122"/>
        <v>61.89122436446938</v>
      </c>
      <c r="BB62" s="69">
        <f t="shared" si="123"/>
        <v>77.352259997943804</v>
      </c>
      <c r="BD62" t="str">
        <f t="shared" si="144"/>
        <v>61 Caring personal service occupations</v>
      </c>
      <c r="BE62" s="18">
        <f t="shared" si="153"/>
        <v>11.657169381651517</v>
      </c>
      <c r="BF62" s="18">
        <f t="shared" si="153"/>
        <v>12.879344489984215</v>
      </c>
      <c r="BG62" s="18">
        <f t="shared" si="153"/>
        <v>13.192573538304616</v>
      </c>
      <c r="BH62" s="18">
        <f t="shared" si="153"/>
        <v>13.418963946252587</v>
      </c>
      <c r="BI62" s="18">
        <f t="shared" si="153"/>
        <v>14.775807981851171</v>
      </c>
      <c r="BK62" s="68">
        <f t="shared" si="125"/>
        <v>26.719175131958384</v>
      </c>
      <c r="BL62" s="69">
        <f t="shared" si="126"/>
        <v>68.704385879106624</v>
      </c>
      <c r="BM62" s="69">
        <f t="shared" si="127"/>
        <v>95.42356101106499</v>
      </c>
      <c r="BO62" t="str">
        <f t="shared" si="145"/>
        <v>61 Caring personal service occupations</v>
      </c>
      <c r="BP62" s="18">
        <f t="shared" si="154"/>
        <v>9.4977359055654151</v>
      </c>
      <c r="BQ62" s="18">
        <f t="shared" si="154"/>
        <v>10.523413794364139</v>
      </c>
      <c r="BR62" s="18">
        <f t="shared" si="154"/>
        <v>9.4024344203194463</v>
      </c>
      <c r="BS62" s="18">
        <f t="shared" si="154"/>
        <v>9.8086339478555988</v>
      </c>
      <c r="BT62" s="18">
        <f t="shared" si="154"/>
        <v>10.005228746091777</v>
      </c>
      <c r="BV62" s="68">
        <f t="shared" si="129"/>
        <v>-9.8407539600860048</v>
      </c>
      <c r="BW62" s="69">
        <f t="shared" si="130"/>
        <v>48.667683375930572</v>
      </c>
      <c r="BX62" s="69">
        <f t="shared" si="131"/>
        <v>38.82692941584456</v>
      </c>
      <c r="BZ62" t="str">
        <f t="shared" si="146"/>
        <v>61 Caring personal service occupations</v>
      </c>
      <c r="CA62" s="18">
        <f t="shared" si="155"/>
        <v>4.135357674342802</v>
      </c>
      <c r="CB62" s="18">
        <f t="shared" si="155"/>
        <v>2.8320235669523686</v>
      </c>
      <c r="CC62" s="18">
        <f t="shared" si="155"/>
        <v>2.5298362798185514</v>
      </c>
      <c r="CD62" s="18">
        <f t="shared" si="155"/>
        <v>2.133747094315857</v>
      </c>
      <c r="CE62" s="18">
        <f t="shared" si="155"/>
        <v>2.5392894594266169</v>
      </c>
      <c r="CG62" s="68">
        <f t="shared" si="133"/>
        <v>-35.361387987231161</v>
      </c>
      <c r="CH62" s="69">
        <f t="shared" si="134"/>
        <v>25.609684294366282</v>
      </c>
      <c r="CI62" s="69">
        <f t="shared" si="135"/>
        <v>-9.7517036928648828</v>
      </c>
      <c r="CK62" t="str">
        <f t="shared" si="147"/>
        <v>61 Caring personal service occupations</v>
      </c>
      <c r="CL62" s="18">
        <f t="shared" si="156"/>
        <v>1.8794076134156468</v>
      </c>
      <c r="CM62" s="18">
        <f t="shared" si="156"/>
        <v>1.7808794425734871</v>
      </c>
      <c r="CN62" s="18">
        <f t="shared" si="156"/>
        <v>1.6429807812032102</v>
      </c>
      <c r="CO62" s="18">
        <f t="shared" si="156"/>
        <v>1.9932630468150077</v>
      </c>
      <c r="CP62" s="18">
        <f t="shared" si="156"/>
        <v>2.3833761718952893</v>
      </c>
      <c r="CR62" s="68">
        <f t="shared" si="137"/>
        <v>-15.876274329960768</v>
      </c>
      <c r="CS62" s="69">
        <f t="shared" si="138"/>
        <v>24.645961546150314</v>
      </c>
      <c r="CT62" s="69">
        <f t="shared" si="139"/>
        <v>8.7696872161895456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0.19816904113257433</v>
      </c>
      <c r="C63" s="18">
        <f t="shared" si="148"/>
        <v>0.17912912501178341</v>
      </c>
      <c r="D63" s="18">
        <f t="shared" si="148"/>
        <v>0.16436601540099721</v>
      </c>
      <c r="E63" s="18">
        <f t="shared" si="148"/>
        <v>0.17509099169965772</v>
      </c>
      <c r="F63" s="18">
        <f t="shared" si="148"/>
        <v>0.20178118449035518</v>
      </c>
      <c r="H63" s="68">
        <f t="shared" si="105"/>
        <v>103.23992771552138</v>
      </c>
      <c r="I63" s="69">
        <f t="shared" si="106"/>
        <v>84.560716229045667</v>
      </c>
      <c r="J63" s="69">
        <f t="shared" si="107"/>
        <v>187.80064394456704</v>
      </c>
      <c r="L63" t="str">
        <f t="shared" si="140"/>
        <v>62 Leisure, travel and related personal service occupations</v>
      </c>
      <c r="M63" s="18">
        <f t="shared" si="149"/>
        <v>0.50339119583772396</v>
      </c>
      <c r="N63" s="18">
        <f t="shared" si="149"/>
        <v>0.51841563000370006</v>
      </c>
      <c r="O63" s="18">
        <f t="shared" si="149"/>
        <v>0.45488665906111281</v>
      </c>
      <c r="P63" s="18">
        <f t="shared" si="149"/>
        <v>0.4400525167679219</v>
      </c>
      <c r="Q63" s="18">
        <f t="shared" si="149"/>
        <v>0.43381505397224707</v>
      </c>
      <c r="S63" s="68">
        <f t="shared" si="109"/>
        <v>59.649040599243087</v>
      </c>
      <c r="T63" s="69">
        <f t="shared" si="110"/>
        <v>70.506875476026181</v>
      </c>
      <c r="U63" s="69">
        <f t="shared" si="111"/>
        <v>130.15591607526926</v>
      </c>
      <c r="W63" t="str">
        <f t="shared" si="141"/>
        <v>62 Leisure, travel and related personal service occupations</v>
      </c>
      <c r="X63" s="18">
        <f t="shared" si="150"/>
        <v>1.1312423785456973</v>
      </c>
      <c r="Y63" s="18">
        <f t="shared" si="150"/>
        <v>1.2511634044433477</v>
      </c>
      <c r="Z63" s="18">
        <f t="shared" si="150"/>
        <v>1.2718514082891892</v>
      </c>
      <c r="AA63" s="18">
        <f t="shared" si="150"/>
        <v>1.3775836627008058</v>
      </c>
      <c r="AB63" s="18">
        <f t="shared" si="150"/>
        <v>1.5948783575921346</v>
      </c>
      <c r="AD63" s="68">
        <f t="shared" si="113"/>
        <v>57.964959402651672</v>
      </c>
      <c r="AE63" s="69">
        <f t="shared" si="114"/>
        <v>76.516650516412184</v>
      </c>
      <c r="AF63" s="69">
        <f t="shared" si="115"/>
        <v>134.48160991906386</v>
      </c>
      <c r="AH63" t="str">
        <f t="shared" si="142"/>
        <v>62 Leisure, travel and related personal service occupations</v>
      </c>
      <c r="AI63" s="18">
        <f t="shared" si="151"/>
        <v>2.0827901304804071</v>
      </c>
      <c r="AJ63" s="18">
        <f t="shared" si="151"/>
        <v>2.5338919079672118</v>
      </c>
      <c r="AK63" s="18">
        <f t="shared" si="151"/>
        <v>2.5711628251740652</v>
      </c>
      <c r="AL63" s="18">
        <f t="shared" si="151"/>
        <v>2.6384904312291768</v>
      </c>
      <c r="AM63" s="18">
        <f t="shared" si="151"/>
        <v>3.0531769606746049</v>
      </c>
      <c r="AO63" s="68">
        <f t="shared" si="117"/>
        <v>33.940846676721023</v>
      </c>
      <c r="AP63" s="69">
        <f t="shared" si="118"/>
        <v>67.269386250184766</v>
      </c>
      <c r="AQ63" s="69">
        <f t="shared" si="119"/>
        <v>101.21023292690576</v>
      </c>
      <c r="AS63" t="str">
        <f t="shared" si="143"/>
        <v>62 Leisure, travel and related personal service occupations</v>
      </c>
      <c r="AT63" s="18">
        <f t="shared" si="152"/>
        <v>2.5037492124893159</v>
      </c>
      <c r="AU63" s="18">
        <f t="shared" si="152"/>
        <v>2.8536418094808238</v>
      </c>
      <c r="AV63" s="18">
        <f t="shared" si="152"/>
        <v>3.2932002683427339</v>
      </c>
      <c r="AW63" s="18">
        <f t="shared" si="152"/>
        <v>3.3621601380498238</v>
      </c>
      <c r="AX63" s="18">
        <f t="shared" si="152"/>
        <v>3.9918255150523523</v>
      </c>
      <c r="AZ63" s="68">
        <f t="shared" si="121"/>
        <v>47.464192227982885</v>
      </c>
      <c r="BA63" s="69">
        <f t="shared" si="122"/>
        <v>73.125988410268377</v>
      </c>
      <c r="BB63" s="69">
        <f t="shared" si="123"/>
        <v>120.59018063825127</v>
      </c>
      <c r="BD63" t="str">
        <f t="shared" si="144"/>
        <v>62 Leisure, travel and related personal service occupations</v>
      </c>
      <c r="BE63" s="18">
        <f t="shared" si="153"/>
        <v>2.6335937625288461</v>
      </c>
      <c r="BF63" s="18">
        <f t="shared" si="153"/>
        <v>2.5799018326782179</v>
      </c>
      <c r="BG63" s="18">
        <f t="shared" si="153"/>
        <v>2.7270251041670766</v>
      </c>
      <c r="BH63" s="18">
        <f t="shared" si="153"/>
        <v>2.4632383329344778</v>
      </c>
      <c r="BI63" s="18">
        <f t="shared" si="153"/>
        <v>2.2384549757271337</v>
      </c>
      <c r="BK63" s="68">
        <f t="shared" si="125"/>
        <v>-7.1290581840410123</v>
      </c>
      <c r="BL63" s="69">
        <f t="shared" si="126"/>
        <v>45.882767830930696</v>
      </c>
      <c r="BM63" s="69">
        <f t="shared" si="127"/>
        <v>38.753709646889682</v>
      </c>
      <c r="BO63" t="str">
        <f t="shared" si="145"/>
        <v>62 Leisure, travel and related personal service occupations</v>
      </c>
      <c r="BP63" s="18">
        <f t="shared" si="154"/>
        <v>2.5973559092632601</v>
      </c>
      <c r="BQ63" s="18">
        <f t="shared" si="154"/>
        <v>2.7704915432772421</v>
      </c>
      <c r="BR63" s="18">
        <f t="shared" si="154"/>
        <v>2.6789528496110653</v>
      </c>
      <c r="BS63" s="18">
        <f t="shared" si="154"/>
        <v>2.4433242204535333</v>
      </c>
      <c r="BT63" s="18">
        <f t="shared" si="154"/>
        <v>2.1929656794858827</v>
      </c>
      <c r="BV63" s="68">
        <f t="shared" si="129"/>
        <v>-30.642995641688241</v>
      </c>
      <c r="BW63" s="69">
        <f t="shared" si="130"/>
        <v>38.852531781018406</v>
      </c>
      <c r="BX63" s="69">
        <f t="shared" si="131"/>
        <v>8.2095361393301669</v>
      </c>
      <c r="BZ63" t="str">
        <f t="shared" si="146"/>
        <v>62 Leisure, travel and related personal service occupations</v>
      </c>
      <c r="CA63" s="18">
        <f t="shared" si="155"/>
        <v>2.2996883410465014</v>
      </c>
      <c r="CB63" s="18">
        <f t="shared" si="155"/>
        <v>2.6354738305647971</v>
      </c>
      <c r="CC63" s="18">
        <f t="shared" si="155"/>
        <v>2.7182983748153529</v>
      </c>
      <c r="CD63" s="18">
        <f t="shared" si="155"/>
        <v>2.6614956158324801</v>
      </c>
      <c r="CE63" s="18">
        <f t="shared" si="155"/>
        <v>2.6856292537242701</v>
      </c>
      <c r="CG63" s="68">
        <f t="shared" si="133"/>
        <v>-36.375971767622239</v>
      </c>
      <c r="CH63" s="69">
        <f t="shared" si="134"/>
        <v>34.495621748680399</v>
      </c>
      <c r="CI63" s="69">
        <f t="shared" si="135"/>
        <v>-1.8803500189418392</v>
      </c>
      <c r="CK63" t="str">
        <f t="shared" si="147"/>
        <v>62 Leisure, travel and related personal service occupations</v>
      </c>
      <c r="CL63" s="18">
        <f t="shared" si="156"/>
        <v>2.7427432473940647</v>
      </c>
      <c r="CM63" s="18">
        <f t="shared" si="156"/>
        <v>2.821287832624265</v>
      </c>
      <c r="CN63" s="18">
        <f t="shared" si="156"/>
        <v>2.7326008132186899</v>
      </c>
      <c r="CO63" s="18">
        <f t="shared" si="156"/>
        <v>2.2796578847863294</v>
      </c>
      <c r="CP63" s="18">
        <f t="shared" si="156"/>
        <v>1.8761147633526807</v>
      </c>
      <c r="CR63" s="68">
        <f t="shared" si="137"/>
        <v>-60.185469723355936</v>
      </c>
      <c r="CS63" s="69">
        <f t="shared" si="138"/>
        <v>18.235551896980798</v>
      </c>
      <c r="CT63" s="69">
        <f t="shared" si="139"/>
        <v>-41.949917826375142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2.0196525833884975E-2</v>
      </c>
      <c r="C64" s="18">
        <f t="shared" si="148"/>
        <v>1.7089884869953897E-2</v>
      </c>
      <c r="D64" s="18">
        <f t="shared" si="148"/>
        <v>1.7212504665312777E-2</v>
      </c>
      <c r="E64" s="18">
        <f t="shared" si="148"/>
        <v>1.8387188360955875E-2</v>
      </c>
      <c r="F64" s="18">
        <f t="shared" si="148"/>
        <v>1.9036124868225677E-2</v>
      </c>
      <c r="H64" s="68">
        <f t="shared" si="105"/>
        <v>83.09431743663994</v>
      </c>
      <c r="I64" s="69">
        <f t="shared" si="106"/>
        <v>85.151339061843785</v>
      </c>
      <c r="J64" s="69">
        <f t="shared" si="107"/>
        <v>168.24565649848373</v>
      </c>
      <c r="L64" t="str">
        <f t="shared" si="140"/>
        <v>63 Community and civil enforcement occupations</v>
      </c>
      <c r="M64" s="18">
        <f t="shared" si="149"/>
        <v>4.5557418953900322E-2</v>
      </c>
      <c r="N64" s="18">
        <f t="shared" si="149"/>
        <v>3.3922840110706155E-2</v>
      </c>
      <c r="O64" s="18">
        <f t="shared" si="149"/>
        <v>4.2824614321581529E-2</v>
      </c>
      <c r="P64" s="18">
        <f t="shared" si="149"/>
        <v>3.2997161375302619E-2</v>
      </c>
      <c r="Q64" s="18">
        <f t="shared" si="149"/>
        <v>3.5990874067609598E-2</v>
      </c>
      <c r="S64" s="68">
        <f t="shared" si="109"/>
        <v>40.690193856919251</v>
      </c>
      <c r="T64" s="69">
        <f t="shared" si="110"/>
        <v>61.789909338388604</v>
      </c>
      <c r="U64" s="69">
        <f t="shared" si="111"/>
        <v>102.48010319530785</v>
      </c>
      <c r="W64" t="str">
        <f t="shared" si="141"/>
        <v>63 Community and civil enforcement occupations</v>
      </c>
      <c r="X64" s="18">
        <f t="shared" si="150"/>
        <v>0.10218723092934602</v>
      </c>
      <c r="Y64" s="18">
        <f t="shared" si="150"/>
        <v>9.7906985775271196E-2</v>
      </c>
      <c r="Z64" s="18">
        <f t="shared" si="150"/>
        <v>0.10122648315281708</v>
      </c>
      <c r="AA64" s="18">
        <f t="shared" si="150"/>
        <v>0.10827451591051329</v>
      </c>
      <c r="AB64" s="18">
        <f t="shared" si="150"/>
        <v>0.11763987149844332</v>
      </c>
      <c r="AD64" s="68">
        <f t="shared" si="113"/>
        <v>46.396253773193344</v>
      </c>
      <c r="AE64" s="69">
        <f t="shared" si="114"/>
        <v>80.18844463795736</v>
      </c>
      <c r="AF64" s="69">
        <f t="shared" si="115"/>
        <v>126.5846984111507</v>
      </c>
      <c r="AH64" t="str">
        <f t="shared" si="142"/>
        <v>63 Community and civil enforcement occupations</v>
      </c>
      <c r="AI64" s="18">
        <f t="shared" si="151"/>
        <v>9.009487252074265E-2</v>
      </c>
      <c r="AJ64" s="18">
        <f t="shared" si="151"/>
        <v>8.442107431685035E-2</v>
      </c>
      <c r="AK64" s="18">
        <f t="shared" si="151"/>
        <v>0.10238169769038925</v>
      </c>
      <c r="AL64" s="18">
        <f t="shared" si="151"/>
        <v>8.8499175723977641E-2</v>
      </c>
      <c r="AM64" s="18">
        <f t="shared" si="151"/>
        <v>9.7338323574985938E-2</v>
      </c>
      <c r="AO64" s="68">
        <f t="shared" si="117"/>
        <v>7.23885767940929</v>
      </c>
      <c r="AP64" s="69">
        <f t="shared" si="118"/>
        <v>56.502473251048954</v>
      </c>
      <c r="AQ64" s="69">
        <f t="shared" si="119"/>
        <v>63.74133093045824</v>
      </c>
      <c r="AS64" t="str">
        <f t="shared" si="143"/>
        <v>63 Community and civil enforcement occupations</v>
      </c>
      <c r="AT64" s="18">
        <f t="shared" si="152"/>
        <v>9.8539445351898722E-2</v>
      </c>
      <c r="AU64" s="18">
        <f t="shared" si="152"/>
        <v>8.1073834266297287E-2</v>
      </c>
      <c r="AV64" s="18">
        <f t="shared" si="152"/>
        <v>9.4839142278455676E-2</v>
      </c>
      <c r="AW64" s="18">
        <f t="shared" si="152"/>
        <v>7.3676943355632352E-2</v>
      </c>
      <c r="AX64" s="18">
        <f t="shared" si="152"/>
        <v>7.0046393370549839E-2</v>
      </c>
      <c r="AZ64" s="68">
        <f t="shared" si="121"/>
        <v>-10.147259058109793</v>
      </c>
      <c r="BA64" s="69">
        <f t="shared" si="122"/>
        <v>53.064467767691838</v>
      </c>
      <c r="BB64" s="69">
        <f t="shared" si="123"/>
        <v>42.917208709582042</v>
      </c>
      <c r="BD64" t="str">
        <f t="shared" si="144"/>
        <v>63 Community and civil enforcement occupations</v>
      </c>
      <c r="BE64" s="18">
        <f t="shared" si="153"/>
        <v>9.6996610376831438E-2</v>
      </c>
      <c r="BF64" s="18">
        <f t="shared" si="153"/>
        <v>6.8468684745057018E-2</v>
      </c>
      <c r="BG64" s="18">
        <f t="shared" si="153"/>
        <v>9.4121607307968286E-2</v>
      </c>
      <c r="BH64" s="18">
        <f t="shared" si="153"/>
        <v>6.0203834609923387E-2</v>
      </c>
      <c r="BI64" s="18">
        <f t="shared" si="153"/>
        <v>6.5452820255176208E-2</v>
      </c>
      <c r="BK64" s="68">
        <f t="shared" si="125"/>
        <v>-21.320851402678258</v>
      </c>
      <c r="BL64" s="69">
        <f t="shared" si="126"/>
        <v>28.813758942523805</v>
      </c>
      <c r="BM64" s="69">
        <f t="shared" si="127"/>
        <v>7.4929075398455458</v>
      </c>
      <c r="BO64" t="str">
        <f t="shared" si="145"/>
        <v>63 Community and civil enforcement occupations</v>
      </c>
      <c r="BP64" s="18">
        <f t="shared" si="154"/>
        <v>0.13198874381883388</v>
      </c>
      <c r="BQ64" s="18">
        <f t="shared" si="154"/>
        <v>0.11077876399306544</v>
      </c>
      <c r="BR64" s="18">
        <f t="shared" si="154"/>
        <v>0.14979528605610992</v>
      </c>
      <c r="BS64" s="18">
        <f t="shared" si="154"/>
        <v>0.10623130994768851</v>
      </c>
      <c r="BT64" s="18">
        <f t="shared" si="154"/>
        <v>0.11943289964554378</v>
      </c>
      <c r="BV64" s="68">
        <f t="shared" si="129"/>
        <v>-32.446260964291085</v>
      </c>
      <c r="BW64" s="69">
        <f t="shared" si="130"/>
        <v>32.002320199190883</v>
      </c>
      <c r="BX64" s="69">
        <f t="shared" si="131"/>
        <v>-0.44394076510020564</v>
      </c>
      <c r="BZ64" t="str">
        <f t="shared" si="146"/>
        <v>63 Community and civil enforcement occupations</v>
      </c>
      <c r="CA64" s="18">
        <f t="shared" si="155"/>
        <v>0.16209617304611623</v>
      </c>
      <c r="CB64" s="18">
        <f t="shared" si="155"/>
        <v>0.15433103173803134</v>
      </c>
      <c r="CC64" s="18">
        <f t="shared" si="155"/>
        <v>0.19882365667013097</v>
      </c>
      <c r="CD64" s="18">
        <f t="shared" si="155"/>
        <v>0.16497041566307569</v>
      </c>
      <c r="CE64" s="18">
        <f t="shared" si="155"/>
        <v>0.1971274542198842</v>
      </c>
      <c r="CG64" s="68">
        <f t="shared" si="133"/>
        <v>-36.151413794136019</v>
      </c>
      <c r="CH64" s="69">
        <f t="shared" si="134"/>
        <v>31.491358759314529</v>
      </c>
      <c r="CI64" s="69">
        <f t="shared" si="135"/>
        <v>-4.6600550348214886</v>
      </c>
      <c r="CK64" t="str">
        <f t="shared" si="147"/>
        <v>63 Community and civil enforcement occupations</v>
      </c>
      <c r="CL64" s="18">
        <f t="shared" si="156"/>
        <v>0.13788457698251433</v>
      </c>
      <c r="CM64" s="18">
        <f t="shared" si="156"/>
        <v>0.10423309242548649</v>
      </c>
      <c r="CN64" s="18">
        <f t="shared" si="156"/>
        <v>0.16093560309130803</v>
      </c>
      <c r="CO64" s="18">
        <f t="shared" si="156"/>
        <v>7.8763210395067784E-2</v>
      </c>
      <c r="CP64" s="18">
        <f t="shared" si="156"/>
        <v>6.9913732764369962E-2</v>
      </c>
      <c r="CR64" s="68">
        <f t="shared" si="137"/>
        <v>-74.807646193819437</v>
      </c>
      <c r="CS64" s="69">
        <f t="shared" si="138"/>
        <v>9.7959331164665677</v>
      </c>
      <c r="CT64" s="69">
        <f t="shared" si="139"/>
        <v>-65.01171307735288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1.2313393821865983</v>
      </c>
      <c r="C65" s="18">
        <f t="shared" si="157"/>
        <v>1.0248815168543428</v>
      </c>
      <c r="D65" s="18">
        <f t="shared" si="157"/>
        <v>0.93865786420489694</v>
      </c>
      <c r="E65" s="18">
        <f t="shared" si="157"/>
        <v>0.96954242771960364</v>
      </c>
      <c r="F65" s="18">
        <f t="shared" si="157"/>
        <v>0.9805159466348109</v>
      </c>
      <c r="H65" s="68">
        <f t="shared" si="105"/>
        <v>72.936923940584606</v>
      </c>
      <c r="I65" s="69">
        <f t="shared" si="106"/>
        <v>67.977829853265717</v>
      </c>
      <c r="J65" s="69">
        <f t="shared" si="107"/>
        <v>140.91475379385034</v>
      </c>
      <c r="L65" t="str">
        <f t="shared" si="140"/>
        <v>71 Sales occupations</v>
      </c>
      <c r="M65" s="18">
        <f t="shared" ref="M65:Q70" si="158">M28/M$35*100</f>
        <v>2.2623406196231155</v>
      </c>
      <c r="N65" s="18">
        <f t="shared" si="158"/>
        <v>1.9675951176905662</v>
      </c>
      <c r="O65" s="18">
        <f t="shared" si="158"/>
        <v>1.9951335700390243</v>
      </c>
      <c r="P65" s="18">
        <f t="shared" si="158"/>
        <v>2.1077636494798173</v>
      </c>
      <c r="Q65" s="18">
        <f t="shared" si="158"/>
        <v>2.3221111511231891</v>
      </c>
      <c r="S65" s="68">
        <f t="shared" si="109"/>
        <v>94.839013670729145</v>
      </c>
      <c r="T65" s="69">
        <f t="shared" si="110"/>
        <v>73.372778597286654</v>
      </c>
      <c r="U65" s="69">
        <f t="shared" si="111"/>
        <v>168.21179226801581</v>
      </c>
      <c r="W65" t="str">
        <f t="shared" si="141"/>
        <v>71 Sales occupations</v>
      </c>
      <c r="X65" s="18">
        <f t="shared" ref="X65:AB70" si="159">X28/X$35*100</f>
        <v>4.3694300779371504</v>
      </c>
      <c r="Y65" s="18">
        <f t="shared" si="159"/>
        <v>3.849455509847763</v>
      </c>
      <c r="Z65" s="18">
        <f t="shared" si="159"/>
        <v>4.0717093574198255</v>
      </c>
      <c r="AA65" s="18">
        <f t="shared" si="159"/>
        <v>4.1917944492729458</v>
      </c>
      <c r="AB65" s="18">
        <f t="shared" si="159"/>
        <v>4.609450049194459</v>
      </c>
      <c r="AD65" s="68">
        <f t="shared" si="113"/>
        <v>42.607351307740792</v>
      </c>
      <c r="AE65" s="69">
        <f t="shared" si="114"/>
        <v>64.185886341660222</v>
      </c>
      <c r="AF65" s="69">
        <f t="shared" si="115"/>
        <v>106.79323764940104</v>
      </c>
      <c r="AH65" t="str">
        <f t="shared" si="142"/>
        <v>71 Sales occupations</v>
      </c>
      <c r="AI65" s="18">
        <f t="shared" ref="AI65:AM70" si="160">AI28/AI$35*100</f>
        <v>4.8410772744702033</v>
      </c>
      <c r="AJ65" s="18">
        <f t="shared" si="160"/>
        <v>4.4047674870438254</v>
      </c>
      <c r="AK65" s="18">
        <f t="shared" si="160"/>
        <v>4.6587991055761062</v>
      </c>
      <c r="AL65" s="18">
        <f t="shared" si="160"/>
        <v>4.6526726162850061</v>
      </c>
      <c r="AM65" s="18">
        <f t="shared" si="160"/>
        <v>5.0521958756360865</v>
      </c>
      <c r="AO65" s="68">
        <f t="shared" si="117"/>
        <v>22.319821940283965</v>
      </c>
      <c r="AP65" s="69">
        <f t="shared" si="118"/>
        <v>57.425037196654159</v>
      </c>
      <c r="AQ65" s="69">
        <f t="shared" si="119"/>
        <v>79.744859136938132</v>
      </c>
      <c r="AS65" t="str">
        <f t="shared" si="143"/>
        <v>71 Sales occupations</v>
      </c>
      <c r="AT65" s="18">
        <f t="shared" ref="AT65:AX70" si="161">AT28/AT$35*100</f>
        <v>4.3093999835217449</v>
      </c>
      <c r="AU65" s="18">
        <f t="shared" si="161"/>
        <v>3.6793549982357363</v>
      </c>
      <c r="AV65" s="18">
        <f t="shared" si="161"/>
        <v>3.8225397145890994</v>
      </c>
      <c r="AW65" s="18">
        <f t="shared" si="161"/>
        <v>3.6286600811547416</v>
      </c>
      <c r="AX65" s="18">
        <f t="shared" si="161"/>
        <v>3.734132134022595</v>
      </c>
      <c r="AZ65" s="68">
        <f t="shared" si="121"/>
        <v>18.842244077250122</v>
      </c>
      <c r="BA65" s="69">
        <f t="shared" si="122"/>
        <v>49.15940840886018</v>
      </c>
      <c r="BB65" s="69">
        <f t="shared" si="123"/>
        <v>68.001652486110302</v>
      </c>
      <c r="BD65" t="str">
        <f t="shared" si="144"/>
        <v>71 Sales occupations</v>
      </c>
      <c r="BE65" s="18">
        <f t="shared" ref="BE65:BI70" si="162">BE28/BE$35*100</f>
        <v>8.5646997477615887</v>
      </c>
      <c r="BF65" s="18">
        <f t="shared" si="162"/>
        <v>7.4435841978971</v>
      </c>
      <c r="BG65" s="18">
        <f t="shared" si="162"/>
        <v>7.9670883438796789</v>
      </c>
      <c r="BH65" s="18">
        <f t="shared" si="162"/>
        <v>7.890803062748633</v>
      </c>
      <c r="BI65" s="18">
        <f t="shared" si="162"/>
        <v>8.0442442072270364</v>
      </c>
      <c r="BK65" s="68">
        <f t="shared" si="125"/>
        <v>14.236854374954374</v>
      </c>
      <c r="BL65" s="69">
        <f t="shared" si="126"/>
        <v>50.073271303592328</v>
      </c>
      <c r="BM65" s="69">
        <f t="shared" si="127"/>
        <v>64.310125678546697</v>
      </c>
      <c r="BO65" t="str">
        <f t="shared" si="145"/>
        <v>71 Sales occupations</v>
      </c>
      <c r="BP65" s="18">
        <f t="shared" ref="BP65:BT70" si="163">BP28/BP$35*100</f>
        <v>8.9674486027688722</v>
      </c>
      <c r="BQ65" s="18">
        <f t="shared" si="163"/>
        <v>7.7303800361077384</v>
      </c>
      <c r="BR65" s="18">
        <f t="shared" si="163"/>
        <v>7.7853241533576316</v>
      </c>
      <c r="BS65" s="18">
        <f t="shared" si="163"/>
        <v>7.8478093734678289</v>
      </c>
      <c r="BT65" s="18">
        <f t="shared" si="163"/>
        <v>7.6278510790340395</v>
      </c>
      <c r="BV65" s="68">
        <f t="shared" si="129"/>
        <v>-16.986434441699156</v>
      </c>
      <c r="BW65" s="69">
        <f t="shared" si="130"/>
        <v>42.648879421645411</v>
      </c>
      <c r="BX65" s="69">
        <f t="shared" si="131"/>
        <v>25.662444979946251</v>
      </c>
      <c r="BZ65" t="str">
        <f t="shared" si="146"/>
        <v>71 Sales occupations</v>
      </c>
      <c r="CA65" s="18">
        <f t="shared" ref="CA65:CE70" si="164">CA28/CA$35*100</f>
        <v>8.728807117138734</v>
      </c>
      <c r="CB65" s="18">
        <f t="shared" si="164"/>
        <v>8.0348978949879069</v>
      </c>
      <c r="CC65" s="18">
        <f t="shared" si="164"/>
        <v>8.2887218658964166</v>
      </c>
      <c r="CD65" s="18">
        <f t="shared" si="164"/>
        <v>7.5952915678241304</v>
      </c>
      <c r="CE65" s="18">
        <f t="shared" si="164"/>
        <v>5.1129219024880843</v>
      </c>
      <c r="CG65" s="68">
        <f t="shared" si="133"/>
        <v>-60.275922450738804</v>
      </c>
      <c r="CH65" s="69">
        <f t="shared" si="134"/>
        <v>25.566922620360948</v>
      </c>
      <c r="CI65" s="69">
        <f t="shared" si="135"/>
        <v>-34.708999830377849</v>
      </c>
      <c r="CK65" t="str">
        <f t="shared" si="147"/>
        <v>71 Sales occupations</v>
      </c>
      <c r="CL65" s="18">
        <f t="shared" ref="CL65:CP70" si="165">CL28/CL$35*100</f>
        <v>10.66276495208014</v>
      </c>
      <c r="CM65" s="18">
        <f t="shared" si="165"/>
        <v>9.1456738335424586</v>
      </c>
      <c r="CN65" s="18">
        <f t="shared" si="165"/>
        <v>9.2729221155086901</v>
      </c>
      <c r="CO65" s="18">
        <f t="shared" si="165"/>
        <v>8.3688218758143105</v>
      </c>
      <c r="CP65" s="18">
        <f t="shared" si="165"/>
        <v>7.0136323501824789</v>
      </c>
      <c r="CR65" s="68">
        <f t="shared" si="137"/>
        <v>-56.13836937032768</v>
      </c>
      <c r="CS65" s="69">
        <f t="shared" si="138"/>
        <v>16.114673694961887</v>
      </c>
      <c r="CT65" s="69">
        <f t="shared" si="139"/>
        <v>-40.023695675365786</v>
      </c>
    </row>
    <row r="66" spans="1:98" x14ac:dyDescent="0.2">
      <c r="A66" t="str">
        <f t="shared" si="103"/>
        <v>72 Customer service occupations</v>
      </c>
      <c r="B66" s="18">
        <f t="shared" si="157"/>
        <v>0.39352694574231234</v>
      </c>
      <c r="C66" s="18">
        <f t="shared" si="157"/>
        <v>0.36539801764335567</v>
      </c>
      <c r="D66" s="18">
        <f t="shared" si="157"/>
        <v>0.3719575265692569</v>
      </c>
      <c r="E66" s="18">
        <f t="shared" si="157"/>
        <v>0.43686451065077142</v>
      </c>
      <c r="F66" s="18">
        <f t="shared" si="157"/>
        <v>0.47016952530063033</v>
      </c>
      <c r="H66" s="68">
        <f t="shared" si="105"/>
        <v>109.26737029974365</v>
      </c>
      <c r="I66" s="69">
        <f t="shared" si="106"/>
        <v>74.542037962058131</v>
      </c>
      <c r="J66" s="69">
        <f t="shared" si="107"/>
        <v>183.80940826180176</v>
      </c>
      <c r="L66" t="str">
        <f t="shared" si="140"/>
        <v>72 Customer service occupations</v>
      </c>
      <c r="M66" s="18">
        <f t="shared" si="158"/>
        <v>0.61574686697954106</v>
      </c>
      <c r="N66" s="18">
        <f t="shared" si="158"/>
        <v>0.64424653635574702</v>
      </c>
      <c r="O66" s="18">
        <f t="shared" si="158"/>
        <v>0.63255524514446915</v>
      </c>
      <c r="P66" s="18">
        <f t="shared" si="158"/>
        <v>0.71823411284122118</v>
      </c>
      <c r="Q66" s="18">
        <f t="shared" si="158"/>
        <v>0.77487546062298218</v>
      </c>
      <c r="S66" s="68">
        <f t="shared" si="109"/>
        <v>105.0682100863898</v>
      </c>
      <c r="T66" s="69">
        <f t="shared" si="110"/>
        <v>77.579920522844475</v>
      </c>
      <c r="U66" s="69">
        <f t="shared" si="111"/>
        <v>182.64813060923427</v>
      </c>
      <c r="W66" t="str">
        <f t="shared" si="141"/>
        <v>72 Customer service occupations</v>
      </c>
      <c r="X66" s="18">
        <f t="shared" si="159"/>
        <v>1.2143140224766924</v>
      </c>
      <c r="Y66" s="18">
        <f t="shared" si="159"/>
        <v>1.2457702892688067</v>
      </c>
      <c r="Z66" s="18">
        <f t="shared" si="159"/>
        <v>1.2941900398940618</v>
      </c>
      <c r="AA66" s="18">
        <f t="shared" si="159"/>
        <v>1.4373349147924561</v>
      </c>
      <c r="AB66" s="18">
        <f t="shared" si="159"/>
        <v>1.6149138625425756</v>
      </c>
      <c r="AD66" s="68">
        <f t="shared" si="113"/>
        <v>57.188539976305819</v>
      </c>
      <c r="AE66" s="69">
        <f t="shared" si="114"/>
        <v>66.263013124998267</v>
      </c>
      <c r="AF66" s="69">
        <f t="shared" si="115"/>
        <v>123.45155310130409</v>
      </c>
      <c r="AH66" t="str">
        <f t="shared" si="142"/>
        <v>72 Customer service occupations</v>
      </c>
      <c r="AI66" s="18">
        <f t="shared" si="160"/>
        <v>1.2630894094449676</v>
      </c>
      <c r="AJ66" s="18">
        <f t="shared" si="160"/>
        <v>1.4619375029512938</v>
      </c>
      <c r="AK66" s="18">
        <f t="shared" si="160"/>
        <v>1.5985285889566492</v>
      </c>
      <c r="AL66" s="18">
        <f t="shared" si="160"/>
        <v>1.8617763619452574</v>
      </c>
      <c r="AM66" s="18">
        <f t="shared" si="160"/>
        <v>2.1265832477801072</v>
      </c>
      <c r="AO66" s="68">
        <f t="shared" si="117"/>
        <v>50.055743901606519</v>
      </c>
      <c r="AP66" s="69">
        <f t="shared" si="118"/>
        <v>66.83001434082442</v>
      </c>
      <c r="AQ66" s="69">
        <f t="shared" si="119"/>
        <v>116.88575824243095</v>
      </c>
      <c r="AS66" t="str">
        <f t="shared" si="143"/>
        <v>72 Customer service occupations</v>
      </c>
      <c r="AT66" s="18">
        <f t="shared" si="161"/>
        <v>1.5406832379092577</v>
      </c>
      <c r="AU66" s="18">
        <f t="shared" si="161"/>
        <v>1.6047009547030693</v>
      </c>
      <c r="AV66" s="18">
        <f t="shared" si="161"/>
        <v>1.6710339781489076</v>
      </c>
      <c r="AW66" s="18">
        <f t="shared" si="161"/>
        <v>1.7686478497151972</v>
      </c>
      <c r="AX66" s="18">
        <f t="shared" si="161"/>
        <v>1.7877472886135053</v>
      </c>
      <c r="AZ66" s="68">
        <f t="shared" si="121"/>
        <v>30.152949918032252</v>
      </c>
      <c r="BA66" s="69">
        <f t="shared" si="122"/>
        <v>56.449327731501327</v>
      </c>
      <c r="BB66" s="69">
        <f t="shared" si="123"/>
        <v>86.60227764953359</v>
      </c>
      <c r="BD66" t="str">
        <f t="shared" si="144"/>
        <v>72 Customer service occupations</v>
      </c>
      <c r="BE66" s="18">
        <f t="shared" si="162"/>
        <v>1.7320205364692327</v>
      </c>
      <c r="BF66" s="18">
        <f t="shared" si="162"/>
        <v>1.7502291189674495</v>
      </c>
      <c r="BG66" s="18">
        <f t="shared" si="162"/>
        <v>1.8740591835579894</v>
      </c>
      <c r="BH66" s="18">
        <f t="shared" si="162"/>
        <v>1.9316464336163286</v>
      </c>
      <c r="BI66" s="18">
        <f t="shared" si="162"/>
        <v>2.0044428313935425</v>
      </c>
      <c r="BK66" s="68">
        <f t="shared" si="125"/>
        <v>21.012712189814877</v>
      </c>
      <c r="BL66" s="69">
        <f t="shared" si="126"/>
        <v>51.744565949097321</v>
      </c>
      <c r="BM66" s="69">
        <f t="shared" si="127"/>
        <v>72.757278138912199</v>
      </c>
      <c r="BO66" t="str">
        <f t="shared" si="145"/>
        <v>72 Customer service occupations</v>
      </c>
      <c r="BP66" s="18">
        <f t="shared" si="163"/>
        <v>1.8634839942625943</v>
      </c>
      <c r="BQ66" s="18">
        <f t="shared" si="163"/>
        <v>2.0865917954822186</v>
      </c>
      <c r="BR66" s="18">
        <f t="shared" si="163"/>
        <v>1.9879607480646322</v>
      </c>
      <c r="BS66" s="18">
        <f t="shared" si="163"/>
        <v>2.2521201308202388</v>
      </c>
      <c r="BT66" s="18">
        <f t="shared" si="163"/>
        <v>2.452623476918514</v>
      </c>
      <c r="BV66" s="68">
        <f t="shared" si="129"/>
        <v>4.5313689668537149</v>
      </c>
      <c r="BW66" s="69">
        <f t="shared" si="130"/>
        <v>51.135509334376508</v>
      </c>
      <c r="BX66" s="69">
        <f t="shared" si="131"/>
        <v>55.666878301230213</v>
      </c>
      <c r="BZ66" t="str">
        <f t="shared" si="146"/>
        <v>72 Customer service occupations</v>
      </c>
      <c r="CA66" s="18">
        <f t="shared" si="164"/>
        <v>1.3629752531449129</v>
      </c>
      <c r="CB66" s="18">
        <f t="shared" si="164"/>
        <v>1.3790390039934823</v>
      </c>
      <c r="CC66" s="18">
        <f t="shared" si="164"/>
        <v>1.4488176434645372</v>
      </c>
      <c r="CD66" s="18">
        <f t="shared" si="164"/>
        <v>1.5148708090381229</v>
      </c>
      <c r="CE66" s="18">
        <f t="shared" si="164"/>
        <v>2.0062687821865501</v>
      </c>
      <c r="CG66" s="68">
        <f t="shared" si="133"/>
        <v>-10.824075968011512</v>
      </c>
      <c r="CH66" s="69">
        <f t="shared" si="134"/>
        <v>31.743330267296244</v>
      </c>
      <c r="CI66" s="69">
        <f t="shared" si="135"/>
        <v>20.919254299284731</v>
      </c>
      <c r="CK66" t="str">
        <f t="shared" si="147"/>
        <v>72 Customer service occupations</v>
      </c>
      <c r="CL66" s="18">
        <f t="shared" si="165"/>
        <v>1.1410512976076994</v>
      </c>
      <c r="CM66" s="18">
        <f t="shared" si="165"/>
        <v>1.4467790873654067</v>
      </c>
      <c r="CN66" s="18">
        <f t="shared" si="165"/>
        <v>1.6746579443539849</v>
      </c>
      <c r="CO66" s="18">
        <f t="shared" si="165"/>
        <v>2.3508967870292032</v>
      </c>
      <c r="CP66" s="18">
        <f t="shared" si="165"/>
        <v>3.2876803852404186</v>
      </c>
      <c r="CR66" s="68">
        <f t="shared" si="137"/>
        <v>13.84707189898792</v>
      </c>
      <c r="CS66" s="69">
        <f t="shared" si="138"/>
        <v>33.945445673482219</v>
      </c>
      <c r="CT66" s="69">
        <f t="shared" si="139"/>
        <v>47.792517572470139</v>
      </c>
    </row>
    <row r="67" spans="1:98" x14ac:dyDescent="0.2">
      <c r="A67" t="str">
        <f t="shared" si="103"/>
        <v>81 Process, plant and machine operatives</v>
      </c>
      <c r="B67" s="18">
        <f t="shared" si="157"/>
        <v>0.34829398350550683</v>
      </c>
      <c r="C67" s="18">
        <f t="shared" si="157"/>
        <v>0.35230384875339904</v>
      </c>
      <c r="D67" s="18">
        <f t="shared" si="157"/>
        <v>0.30509830260320847</v>
      </c>
      <c r="E67" s="18">
        <f t="shared" si="157"/>
        <v>0.38339522633824136</v>
      </c>
      <c r="F67" s="18">
        <f t="shared" si="157"/>
        <v>0.52019293944730927</v>
      </c>
      <c r="H67" s="68">
        <f t="shared" si="105"/>
        <v>182.27021462400367</v>
      </c>
      <c r="I67" s="69">
        <f t="shared" si="106"/>
        <v>109.95276989627652</v>
      </c>
      <c r="J67" s="69">
        <f t="shared" si="107"/>
        <v>292.22298452028019</v>
      </c>
      <c r="L67" t="str">
        <f t="shared" si="140"/>
        <v>81 Process, plant and machine operatives</v>
      </c>
      <c r="M67" s="18">
        <f t="shared" si="158"/>
        <v>0.38679837751728874</v>
      </c>
      <c r="N67" s="18">
        <f t="shared" si="158"/>
        <v>0.37532026273400543</v>
      </c>
      <c r="O67" s="18">
        <f t="shared" si="158"/>
        <v>0.32582158095734698</v>
      </c>
      <c r="P67" s="18">
        <f t="shared" si="158"/>
        <v>0.44028576747919712</v>
      </c>
      <c r="Q67" s="18">
        <f t="shared" si="158"/>
        <v>0.57945747118430313</v>
      </c>
      <c r="S67" s="68">
        <f t="shared" si="109"/>
        <v>197.71904320688151</v>
      </c>
      <c r="T67" s="69">
        <f t="shared" si="110"/>
        <v>103.06314790880182</v>
      </c>
      <c r="U67" s="69">
        <f t="shared" si="111"/>
        <v>300.78219111568336</v>
      </c>
      <c r="W67" t="str">
        <f t="shared" si="141"/>
        <v>81 Process, plant and machine operatives</v>
      </c>
      <c r="X67" s="18">
        <f t="shared" si="159"/>
        <v>0.56324971419358238</v>
      </c>
      <c r="Y67" s="18">
        <f t="shared" si="159"/>
        <v>0.51735931409688429</v>
      </c>
      <c r="Z67" s="18">
        <f t="shared" si="159"/>
        <v>0.50532854642601943</v>
      </c>
      <c r="AA67" s="18">
        <f t="shared" si="159"/>
        <v>0.72033088107687437</v>
      </c>
      <c r="AB67" s="18">
        <f t="shared" si="159"/>
        <v>1.0138673137014604</v>
      </c>
      <c r="AD67" s="68">
        <f t="shared" si="113"/>
        <v>152.7416753980396</v>
      </c>
      <c r="AE67" s="69">
        <f t="shared" si="114"/>
        <v>92.030372123742552</v>
      </c>
      <c r="AF67" s="69">
        <f t="shared" si="115"/>
        <v>244.77204752178216</v>
      </c>
      <c r="AH67" t="str">
        <f t="shared" si="142"/>
        <v>81 Process, plant and machine operatives</v>
      </c>
      <c r="AI67" s="18">
        <f t="shared" si="160"/>
        <v>0.76253405889874382</v>
      </c>
      <c r="AJ67" s="18">
        <f t="shared" si="160"/>
        <v>0.76290915551459582</v>
      </c>
      <c r="AK67" s="18">
        <f t="shared" si="160"/>
        <v>0.75026191731926528</v>
      </c>
      <c r="AL67" s="18">
        <f t="shared" si="160"/>
        <v>1.0513962815422246</v>
      </c>
      <c r="AM67" s="18">
        <f t="shared" si="160"/>
        <v>1.2342900102416432</v>
      </c>
      <c r="AO67" s="68">
        <f t="shared" si="117"/>
        <v>85.564525357176436</v>
      </c>
      <c r="AP67" s="69">
        <f t="shared" si="118"/>
        <v>70.535528965926176</v>
      </c>
      <c r="AQ67" s="69">
        <f t="shared" si="119"/>
        <v>156.1000543231026</v>
      </c>
      <c r="AS67" t="str">
        <f t="shared" si="143"/>
        <v>81 Process, plant and machine operatives</v>
      </c>
      <c r="AT67" s="18">
        <f t="shared" si="161"/>
        <v>1.7669629322661973</v>
      </c>
      <c r="AU67" s="18">
        <f t="shared" si="161"/>
        <v>1.6838091750075397</v>
      </c>
      <c r="AV67" s="18">
        <f t="shared" si="161"/>
        <v>1.5288061305756422</v>
      </c>
      <c r="AW67" s="18">
        <f t="shared" si="161"/>
        <v>1.8821954585045173</v>
      </c>
      <c r="AX67" s="18">
        <f t="shared" si="161"/>
        <v>2.0579896017571562</v>
      </c>
      <c r="AZ67" s="68">
        <f t="shared" si="121"/>
        <v>63.766070743985424</v>
      </c>
      <c r="BA67" s="69">
        <f t="shared" si="122"/>
        <v>64.459081224156691</v>
      </c>
      <c r="BB67" s="69">
        <f t="shared" si="123"/>
        <v>128.22515196814211</v>
      </c>
      <c r="BD67" t="str">
        <f t="shared" si="144"/>
        <v>81 Process, plant and machine operatives</v>
      </c>
      <c r="BE67" s="18">
        <f t="shared" si="162"/>
        <v>2.7614493612075122</v>
      </c>
      <c r="BF67" s="18">
        <f t="shared" si="162"/>
        <v>2.8814394495277571</v>
      </c>
      <c r="BG67" s="18">
        <f t="shared" si="162"/>
        <v>2.5617616972051684</v>
      </c>
      <c r="BH67" s="18">
        <f t="shared" si="162"/>
        <v>2.9851870507788045</v>
      </c>
      <c r="BI67" s="18">
        <f t="shared" si="162"/>
        <v>3.2257630079555484</v>
      </c>
      <c r="BK67" s="68">
        <f t="shared" si="125"/>
        <v>42.467023765177352</v>
      </c>
      <c r="BL67" s="69">
        <f t="shared" si="126"/>
        <v>46.487236940868051</v>
      </c>
      <c r="BM67" s="69">
        <f t="shared" si="127"/>
        <v>88.954260706045403</v>
      </c>
      <c r="BO67" t="str">
        <f t="shared" si="145"/>
        <v>81 Process, plant and machine operatives</v>
      </c>
      <c r="BP67" s="18">
        <f t="shared" si="163"/>
        <v>3.9383541823619765</v>
      </c>
      <c r="BQ67" s="18">
        <f t="shared" si="163"/>
        <v>4.0126616307550229</v>
      </c>
      <c r="BR67" s="18">
        <f t="shared" si="163"/>
        <v>3.9850183644160007</v>
      </c>
      <c r="BS67" s="18">
        <f t="shared" si="163"/>
        <v>4.4824028492343331</v>
      </c>
      <c r="BT67" s="18">
        <f t="shared" si="163"/>
        <v>5.023480831161085</v>
      </c>
      <c r="BV67" s="68">
        <f t="shared" si="129"/>
        <v>6.8065739393287155</v>
      </c>
      <c r="BW67" s="69">
        <f t="shared" si="130"/>
        <v>43.754055303033518</v>
      </c>
      <c r="BX67" s="69">
        <f t="shared" si="131"/>
        <v>50.560629242362232</v>
      </c>
      <c r="BZ67" t="str">
        <f t="shared" si="146"/>
        <v>81 Process, plant and machine operatives</v>
      </c>
      <c r="CA67" s="18">
        <f t="shared" si="164"/>
        <v>4.9363841059369413</v>
      </c>
      <c r="CB67" s="18">
        <f t="shared" si="164"/>
        <v>4.7860133731862389</v>
      </c>
      <c r="CC67" s="18">
        <f t="shared" si="164"/>
        <v>4.6183441569842509</v>
      </c>
      <c r="CD67" s="18">
        <f t="shared" si="164"/>
        <v>4.8289304780206175</v>
      </c>
      <c r="CE67" s="18">
        <f t="shared" si="164"/>
        <v>2.8056572108666669</v>
      </c>
      <c r="CG67" s="68">
        <f t="shared" si="133"/>
        <v>-60.878045442679607</v>
      </c>
      <c r="CH67" s="69">
        <f t="shared" si="134"/>
        <v>28.008908228767215</v>
      </c>
      <c r="CI67" s="69">
        <f t="shared" si="135"/>
        <v>-32.869137213912389</v>
      </c>
      <c r="CK67" t="str">
        <f t="shared" si="147"/>
        <v>81 Process, plant and machine operatives</v>
      </c>
      <c r="CL67" s="18">
        <f t="shared" si="165"/>
        <v>5.9964023057704736</v>
      </c>
      <c r="CM67" s="18">
        <f t="shared" si="165"/>
        <v>5.3838209701885518</v>
      </c>
      <c r="CN67" s="18">
        <f t="shared" si="165"/>
        <v>5.1242190108339827</v>
      </c>
      <c r="CO67" s="18">
        <f t="shared" si="165"/>
        <v>2.8958734557204981</v>
      </c>
      <c r="CP67" s="18">
        <f t="shared" si="165"/>
        <v>1.499677561365881</v>
      </c>
      <c r="CR67" s="68">
        <f t="shared" si="137"/>
        <v>-83.028172899769089</v>
      </c>
      <c r="CS67" s="69">
        <f t="shared" si="138"/>
        <v>9.7770524594506583</v>
      </c>
      <c r="CT67" s="69">
        <f t="shared" si="139"/>
        <v>-73.251120440318431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0.5715166611700544</v>
      </c>
      <c r="C68" s="18">
        <f t="shared" si="157"/>
        <v>0.62482909761237138</v>
      </c>
      <c r="D68" s="18">
        <f t="shared" si="157"/>
        <v>0.63234150367510711</v>
      </c>
      <c r="E68" s="18">
        <f t="shared" si="157"/>
        <v>0.74579940948084256</v>
      </c>
      <c r="F68" s="18">
        <f t="shared" si="157"/>
        <v>0.77822587455210268</v>
      </c>
      <c r="H68" s="68">
        <f t="shared" si="105"/>
        <v>103.7484765994315</v>
      </c>
      <c r="I68" s="69">
        <f t="shared" si="106"/>
        <v>105.49686153208593</v>
      </c>
      <c r="J68" s="69">
        <f t="shared" si="107"/>
        <v>209.2453381315174</v>
      </c>
      <c r="L68" t="str">
        <f t="shared" si="140"/>
        <v>82 Transport and mobile machine drivers and operatives</v>
      </c>
      <c r="M68" s="18">
        <f t="shared" si="158"/>
        <v>0.5770694689356799</v>
      </c>
      <c r="N68" s="18">
        <f t="shared" si="158"/>
        <v>0.57252286238860828</v>
      </c>
      <c r="O68" s="18">
        <f t="shared" si="158"/>
        <v>0.57660062393955824</v>
      </c>
      <c r="P68" s="18">
        <f t="shared" si="158"/>
        <v>0.62823208945169651</v>
      </c>
      <c r="Q68" s="18">
        <f t="shared" si="158"/>
        <v>0.65922377334038673</v>
      </c>
      <c r="S68" s="68">
        <f t="shared" si="109"/>
        <v>91.391500476689259</v>
      </c>
      <c r="T68" s="69">
        <f t="shared" si="110"/>
        <v>96.674568004505119</v>
      </c>
      <c r="U68" s="69">
        <f t="shared" si="111"/>
        <v>188.06606848119438</v>
      </c>
      <c r="W68" t="str">
        <f t="shared" si="141"/>
        <v>82 Transport and mobile machine drivers and operatives</v>
      </c>
      <c r="X68" s="18">
        <f t="shared" si="159"/>
        <v>0.85988398010102773</v>
      </c>
      <c r="Y68" s="18">
        <f t="shared" si="159"/>
        <v>0.93326427155445024</v>
      </c>
      <c r="Z68" s="18">
        <f t="shared" si="159"/>
        <v>0.90357226546559943</v>
      </c>
      <c r="AA68" s="18">
        <f t="shared" si="159"/>
        <v>1.0630698522422897</v>
      </c>
      <c r="AB68" s="18">
        <f t="shared" si="159"/>
        <v>1.2143909996598994</v>
      </c>
      <c r="AD68" s="68">
        <f t="shared" si="113"/>
        <v>69.303220132641712</v>
      </c>
      <c r="AE68" s="69">
        <f t="shared" si="114"/>
        <v>90.548502703236437</v>
      </c>
      <c r="AF68" s="69">
        <f t="shared" si="115"/>
        <v>159.85172283587815</v>
      </c>
      <c r="AH68" t="str">
        <f t="shared" si="142"/>
        <v>82 Transport and mobile machine drivers and operatives</v>
      </c>
      <c r="AI68" s="18">
        <f t="shared" si="160"/>
        <v>1.242405954321155</v>
      </c>
      <c r="AJ68" s="18">
        <f t="shared" si="160"/>
        <v>1.4889246494850341</v>
      </c>
      <c r="AK68" s="18">
        <f t="shared" si="160"/>
        <v>1.4224024634030781</v>
      </c>
      <c r="AL68" s="18">
        <f t="shared" si="160"/>
        <v>1.8020908229406833</v>
      </c>
      <c r="AM68" s="18">
        <f t="shared" si="160"/>
        <v>1.9512447962044592</v>
      </c>
      <c r="AO68" s="68">
        <f t="shared" si="117"/>
        <v>54.731916862110054</v>
      </c>
      <c r="AP68" s="69">
        <f t="shared" si="118"/>
        <v>86.692270367272954</v>
      </c>
      <c r="AQ68" s="69">
        <f t="shared" si="119"/>
        <v>141.42418722938302</v>
      </c>
      <c r="AS68" t="str">
        <f t="shared" si="143"/>
        <v>82 Transport and mobile machine drivers and operatives</v>
      </c>
      <c r="AT68" s="18">
        <f t="shared" si="161"/>
        <v>2.2004629779247735</v>
      </c>
      <c r="AU68" s="18">
        <f t="shared" si="161"/>
        <v>2.4427137109426611</v>
      </c>
      <c r="AV68" s="18">
        <f t="shared" si="161"/>
        <v>2.3298436905397844</v>
      </c>
      <c r="AW68" s="18">
        <f t="shared" si="161"/>
        <v>2.6946956363761059</v>
      </c>
      <c r="AX68" s="18">
        <f t="shared" si="161"/>
        <v>2.727413698338641</v>
      </c>
      <c r="AZ68" s="68">
        <f t="shared" si="121"/>
        <v>42.415546522283762</v>
      </c>
      <c r="BA68" s="69">
        <f t="shared" si="122"/>
        <v>82.878189046687694</v>
      </c>
      <c r="BB68" s="69">
        <f t="shared" si="123"/>
        <v>125.29373556897147</v>
      </c>
      <c r="BD68" t="str">
        <f t="shared" si="144"/>
        <v>82 Transport and mobile machine drivers and operatives</v>
      </c>
      <c r="BE68" s="18">
        <f t="shared" si="162"/>
        <v>3.2780089453031578</v>
      </c>
      <c r="BF68" s="18">
        <f t="shared" si="162"/>
        <v>3.7684491126525561</v>
      </c>
      <c r="BG68" s="18">
        <f t="shared" si="162"/>
        <v>3.3155072152161873</v>
      </c>
      <c r="BH68" s="18">
        <f t="shared" si="162"/>
        <v>3.6952639884282705</v>
      </c>
      <c r="BI68" s="18">
        <f t="shared" si="162"/>
        <v>3.9995748537214286</v>
      </c>
      <c r="BK68" s="68">
        <f t="shared" si="125"/>
        <v>36.484858609183405</v>
      </c>
      <c r="BL68" s="69">
        <f t="shared" si="126"/>
        <v>61.90993483922496</v>
      </c>
      <c r="BM68" s="69">
        <f t="shared" si="127"/>
        <v>98.39479344840835</v>
      </c>
      <c r="BO68" t="str">
        <f t="shared" si="145"/>
        <v>82 Transport and mobile machine drivers and operatives</v>
      </c>
      <c r="BP68" s="18">
        <f t="shared" si="163"/>
        <v>5.0832012537926756</v>
      </c>
      <c r="BQ68" s="18">
        <f t="shared" si="163"/>
        <v>5.5129412802130657</v>
      </c>
      <c r="BR68" s="18">
        <f t="shared" si="163"/>
        <v>5.5561506374335599</v>
      </c>
      <c r="BS68" s="18">
        <f t="shared" si="163"/>
        <v>5.7964177102306458</v>
      </c>
      <c r="BT68" s="18">
        <f t="shared" si="163"/>
        <v>6.6391191860611372</v>
      </c>
      <c r="BV68" s="68">
        <f t="shared" si="129"/>
        <v>1.2418367254198477</v>
      </c>
      <c r="BW68" s="69">
        <f t="shared" si="130"/>
        <v>56.01140912603887</v>
      </c>
      <c r="BX68" s="69">
        <f t="shared" si="131"/>
        <v>57.253245851458715</v>
      </c>
      <c r="BZ68" t="str">
        <f t="shared" si="146"/>
        <v>82 Transport and mobile machine drivers and operatives</v>
      </c>
      <c r="CA68" s="18">
        <f t="shared" si="164"/>
        <v>7.5151968324666472</v>
      </c>
      <c r="CB68" s="18">
        <f t="shared" si="164"/>
        <v>7.676829658725441</v>
      </c>
      <c r="CC68" s="18">
        <f t="shared" si="164"/>
        <v>7.3710847879352084</v>
      </c>
      <c r="CD68" s="18">
        <f t="shared" si="164"/>
        <v>7.7299180067975062</v>
      </c>
      <c r="CE68" s="18">
        <f t="shared" si="164"/>
        <v>9.4205961697802358</v>
      </c>
      <c r="CG68" s="68">
        <f t="shared" si="133"/>
        <v>-17.696328472110352</v>
      </c>
      <c r="CH68" s="69">
        <f t="shared" si="134"/>
        <v>43.013969581054489</v>
      </c>
      <c r="CI68" s="69">
        <f t="shared" si="135"/>
        <v>25.317641108944134</v>
      </c>
      <c r="CK68" t="str">
        <f t="shared" si="147"/>
        <v>82 Transport and mobile machine drivers and operatives</v>
      </c>
      <c r="CL68" s="18">
        <f t="shared" si="165"/>
        <v>7.8073825819013356</v>
      </c>
      <c r="CM68" s="18">
        <f t="shared" si="165"/>
        <v>9.3967663123364726</v>
      </c>
      <c r="CN68" s="18">
        <f t="shared" si="165"/>
        <v>9.7910549268806992</v>
      </c>
      <c r="CO68" s="18">
        <f t="shared" si="165"/>
        <v>9.805584021938202</v>
      </c>
      <c r="CP68" s="18">
        <f t="shared" si="165"/>
        <v>8.2884181563175439</v>
      </c>
      <c r="CR68" s="68">
        <f t="shared" si="137"/>
        <v>-50.909149635476048</v>
      </c>
      <c r="CS68" s="69">
        <f t="shared" si="138"/>
        <v>26.918496137755987</v>
      </c>
      <c r="CT68" s="69">
        <f t="shared" si="139"/>
        <v>-23.990653497720064</v>
      </c>
    </row>
    <row r="69" spans="1:98" x14ac:dyDescent="0.2">
      <c r="A69" t="str">
        <f t="shared" si="103"/>
        <v>91 Elementary trades and related occupations</v>
      </c>
      <c r="B69" s="18">
        <f t="shared" si="157"/>
        <v>7.1231968084019721E-3</v>
      </c>
      <c r="C69" s="18">
        <f t="shared" si="157"/>
        <v>4.344559669837429E-3</v>
      </c>
      <c r="D69" s="18">
        <f t="shared" si="157"/>
        <v>4.9118660916807637E-3</v>
      </c>
      <c r="E69" s="18">
        <f t="shared" si="157"/>
        <v>2.4899120014486228E-2</v>
      </c>
      <c r="F69" s="18">
        <f t="shared" si="157"/>
        <v>4.1278133545942029E-2</v>
      </c>
      <c r="H69" s="68">
        <f t="shared" si="105"/>
        <v>1291.2780231756853</v>
      </c>
      <c r="I69" s="69">
        <f t="shared" si="106"/>
        <v>605.46396778880433</v>
      </c>
      <c r="J69" s="69">
        <f t="shared" si="107"/>
        <v>1896.74199096449</v>
      </c>
      <c r="L69" t="str">
        <f t="shared" si="140"/>
        <v>91 Elementary trades and related occupations</v>
      </c>
      <c r="M69" s="18">
        <f t="shared" si="158"/>
        <v>0.21594710356224331</v>
      </c>
      <c r="N69" s="18">
        <f t="shared" si="158"/>
        <v>0.16016998049474004</v>
      </c>
      <c r="O69" s="18">
        <f t="shared" si="158"/>
        <v>0.16332385710814493</v>
      </c>
      <c r="P69" s="18">
        <f t="shared" si="158"/>
        <v>0.28611161403580287</v>
      </c>
      <c r="Q69" s="18">
        <f t="shared" si="158"/>
        <v>0.38323817115748499</v>
      </c>
      <c r="S69" s="68">
        <f t="shared" si="109"/>
        <v>292.81134797158461</v>
      </c>
      <c r="T69" s="69">
        <f t="shared" si="110"/>
        <v>159.28277109788002</v>
      </c>
      <c r="U69" s="69">
        <f t="shared" si="111"/>
        <v>452.09411906946463</v>
      </c>
      <c r="W69" t="str">
        <f t="shared" si="141"/>
        <v>91 Elementary trades and related occupations</v>
      </c>
      <c r="X69" s="18">
        <f t="shared" si="159"/>
        <v>0.41283152796923167</v>
      </c>
      <c r="Y69" s="18">
        <f t="shared" si="159"/>
        <v>0.34081141711836155</v>
      </c>
      <c r="Z69" s="18">
        <f t="shared" si="159"/>
        <v>0.29672211231618112</v>
      </c>
      <c r="AA69" s="18">
        <f t="shared" si="159"/>
        <v>0.74361308681215321</v>
      </c>
      <c r="AB69" s="18">
        <f t="shared" si="159"/>
        <v>0.98030996876278409</v>
      </c>
      <c r="AD69" s="68">
        <f t="shared" si="113"/>
        <v>316.18179373808255</v>
      </c>
      <c r="AE69" s="69">
        <f t="shared" si="114"/>
        <v>195.18068004049118</v>
      </c>
      <c r="AF69" s="69">
        <f t="shared" si="115"/>
        <v>511.3624737785737</v>
      </c>
      <c r="AH69" t="str">
        <f t="shared" si="142"/>
        <v>91 Elementary trades and related occupations</v>
      </c>
      <c r="AI69" s="18">
        <f t="shared" si="160"/>
        <v>0.9718045027591441</v>
      </c>
      <c r="AJ69" s="18">
        <f t="shared" si="160"/>
        <v>0.88899456767053997</v>
      </c>
      <c r="AK69" s="18">
        <f t="shared" si="160"/>
        <v>0.79530788399652352</v>
      </c>
      <c r="AL69" s="18">
        <f t="shared" si="160"/>
        <v>2.0351391767600915</v>
      </c>
      <c r="AM69" s="18">
        <f t="shared" si="160"/>
        <v>2.7355645447051868</v>
      </c>
      <c r="AO69" s="68">
        <f t="shared" si="117"/>
        <v>287.97373182329898</v>
      </c>
      <c r="AP69" s="69">
        <f t="shared" si="118"/>
        <v>194.64206435241738</v>
      </c>
      <c r="AQ69" s="69">
        <f t="shared" si="119"/>
        <v>482.6157961757163</v>
      </c>
      <c r="AS69" t="str">
        <f t="shared" si="143"/>
        <v>91 Elementary trades and related occupations</v>
      </c>
      <c r="AT69" s="18">
        <f t="shared" si="161"/>
        <v>1.2462312624394933</v>
      </c>
      <c r="AU69" s="18">
        <f t="shared" si="161"/>
        <v>0.99042056925885913</v>
      </c>
      <c r="AV69" s="18">
        <f t="shared" si="161"/>
        <v>1.0088240619440718</v>
      </c>
      <c r="AW69" s="18">
        <f t="shared" si="161"/>
        <v>2.3547728240559263</v>
      </c>
      <c r="AX69" s="18">
        <f t="shared" si="161"/>
        <v>2.9267319372321317</v>
      </c>
      <c r="AZ69" s="68">
        <f t="shared" si="121"/>
        <v>252.93983882592889</v>
      </c>
      <c r="BA69" s="69">
        <f t="shared" si="122"/>
        <v>155.75243754861617</v>
      </c>
      <c r="BB69" s="69">
        <f t="shared" si="123"/>
        <v>408.69227637454503</v>
      </c>
      <c r="BD69" t="str">
        <f t="shared" si="144"/>
        <v>91 Elementary trades and related occupations</v>
      </c>
      <c r="BE69" s="18">
        <f t="shared" si="162"/>
        <v>1.5263344530126148</v>
      </c>
      <c r="BF69" s="18">
        <f t="shared" si="162"/>
        <v>1.3297529694142309</v>
      </c>
      <c r="BG69" s="18">
        <f t="shared" si="162"/>
        <v>1.2242693679557788</v>
      </c>
      <c r="BH69" s="18">
        <f t="shared" si="162"/>
        <v>2.3352470670193815</v>
      </c>
      <c r="BI69" s="18">
        <f t="shared" si="162"/>
        <v>3.0711402539695403</v>
      </c>
      <c r="BK69" s="68">
        <f t="shared" si="125"/>
        <v>183.82019197329322</v>
      </c>
      <c r="BL69" s="69">
        <f t="shared" si="126"/>
        <v>100.9568214031047</v>
      </c>
      <c r="BM69" s="69">
        <f t="shared" si="127"/>
        <v>284.77701337639792</v>
      </c>
      <c r="BO69" t="str">
        <f t="shared" si="145"/>
        <v>91 Elementary trades and related occupations</v>
      </c>
      <c r="BP69" s="18">
        <f t="shared" si="163"/>
        <v>2.2528845309985055</v>
      </c>
      <c r="BQ69" s="18">
        <f t="shared" si="163"/>
        <v>1.8484821777740554</v>
      </c>
      <c r="BR69" s="18">
        <f t="shared" si="163"/>
        <v>1.9079421339594913</v>
      </c>
      <c r="BS69" s="18">
        <f t="shared" si="163"/>
        <v>3.2106229402594244</v>
      </c>
      <c r="BT69" s="18">
        <f t="shared" si="163"/>
        <v>3.9874590423121443</v>
      </c>
      <c r="BV69" s="68">
        <f t="shared" si="129"/>
        <v>77.073918668879443</v>
      </c>
      <c r="BW69" s="69">
        <f t="shared" si="130"/>
        <v>67.67563469391817</v>
      </c>
      <c r="BX69" s="69">
        <f t="shared" si="131"/>
        <v>144.74955336279766</v>
      </c>
      <c r="BZ69" t="str">
        <f t="shared" si="146"/>
        <v>91 Elementary trades and related occupations</v>
      </c>
      <c r="CA69" s="18">
        <f t="shared" si="164"/>
        <v>4.1080850990956952</v>
      </c>
      <c r="CB69" s="18">
        <f t="shared" si="164"/>
        <v>3.6117636364343673</v>
      </c>
      <c r="CC69" s="18">
        <f t="shared" si="164"/>
        <v>3.5001492939318757</v>
      </c>
      <c r="CD69" s="18">
        <f t="shared" si="164"/>
        <v>6.1122703395084628</v>
      </c>
      <c r="CE69" s="18">
        <f t="shared" si="164"/>
        <v>8.1099060840198351</v>
      </c>
      <c r="CG69" s="68">
        <f t="shared" si="133"/>
        <v>49.211221162124694</v>
      </c>
      <c r="CH69" s="69">
        <f t="shared" si="134"/>
        <v>62.919279796390171</v>
      </c>
      <c r="CI69" s="69">
        <f t="shared" si="135"/>
        <v>112.13050095851484</v>
      </c>
      <c r="CK69" t="str">
        <f t="shared" si="147"/>
        <v>91 Elementary trades and related occupations</v>
      </c>
      <c r="CL69" s="18">
        <f t="shared" si="165"/>
        <v>5.164956801892032</v>
      </c>
      <c r="CM69" s="18">
        <f t="shared" si="165"/>
        <v>4.5600153130250822</v>
      </c>
      <c r="CN69" s="18">
        <f t="shared" si="165"/>
        <v>4.7206232385367741</v>
      </c>
      <c r="CO69" s="18">
        <f t="shared" si="165"/>
        <v>9.3228854768570013</v>
      </c>
      <c r="CP69" s="18">
        <f t="shared" si="165"/>
        <v>11.406961859899406</v>
      </c>
      <c r="CR69" s="68">
        <f t="shared" si="137"/>
        <v>40.129327608771092</v>
      </c>
      <c r="CS69" s="69">
        <f t="shared" si="138"/>
        <v>46.882483704297044</v>
      </c>
      <c r="CT69" s="69">
        <f t="shared" si="139"/>
        <v>87.011811313068137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0.46172960102603305</v>
      </c>
      <c r="C70" s="18">
        <f t="shared" si="157"/>
        <v>0.39562477085612247</v>
      </c>
      <c r="D70" s="18">
        <f t="shared" si="157"/>
        <v>0.41595121842254235</v>
      </c>
      <c r="E70" s="18">
        <f t="shared" si="157"/>
        <v>0.39584360495861315</v>
      </c>
      <c r="F70" s="18">
        <f t="shared" si="157"/>
        <v>0.37618327578566718</v>
      </c>
      <c r="H70" s="68">
        <f t="shared" si="105"/>
        <v>49.726087049212495</v>
      </c>
      <c r="I70" s="69">
        <f t="shared" si="106"/>
        <v>73.23598288720315</v>
      </c>
      <c r="J70" s="69">
        <f t="shared" si="107"/>
        <v>122.96206993641563</v>
      </c>
      <c r="L70" t="str">
        <f t="shared" ref="L70" si="166">A70</f>
        <v>92 Elementary administration and service occupations</v>
      </c>
      <c r="M70" s="18">
        <f t="shared" si="158"/>
        <v>1.9978059962008778</v>
      </c>
      <c r="N70" s="18">
        <f t="shared" si="158"/>
        <v>1.982499454726435</v>
      </c>
      <c r="O70" s="18">
        <f t="shared" si="158"/>
        <v>2.024581820066512</v>
      </c>
      <c r="P70" s="18">
        <f t="shared" si="158"/>
        <v>2.0786970949041792</v>
      </c>
      <c r="Q70" s="18">
        <f t="shared" si="158"/>
        <v>2.1847553174851022</v>
      </c>
      <c r="S70" s="68">
        <f t="shared" si="109"/>
        <v>80.647670995522347</v>
      </c>
      <c r="T70" s="69">
        <f t="shared" si="110"/>
        <v>82.794975613680961</v>
      </c>
      <c r="U70" s="69">
        <f t="shared" si="111"/>
        <v>163.44264660920328</v>
      </c>
      <c r="W70" t="str">
        <f t="shared" ref="W70" si="167">A70</f>
        <v>92 Elementary administration and service occupations</v>
      </c>
      <c r="X70" s="18">
        <f t="shared" si="159"/>
        <v>3.5589999722727508</v>
      </c>
      <c r="Y70" s="18">
        <f t="shared" si="159"/>
        <v>3.6520045510426669</v>
      </c>
      <c r="Z70" s="18">
        <f t="shared" si="159"/>
        <v>3.8339146990191275</v>
      </c>
      <c r="AA70" s="18">
        <f t="shared" si="159"/>
        <v>3.8219929712193212</v>
      </c>
      <c r="AB70" s="18">
        <f t="shared" si="159"/>
        <v>4.1006036476067864</v>
      </c>
      <c r="AD70" s="68">
        <f t="shared" si="113"/>
        <v>34.73329110704649</v>
      </c>
      <c r="AE70" s="69">
        <f t="shared" si="114"/>
        <v>73.263055757857771</v>
      </c>
      <c r="AF70" s="69">
        <f t="shared" si="115"/>
        <v>107.99634686490427</v>
      </c>
      <c r="AH70" t="str">
        <f t="shared" ref="AH70" si="168">L70</f>
        <v>92 Elementary administration and service occupations</v>
      </c>
      <c r="AI70" s="18">
        <f t="shared" si="160"/>
        <v>5.6527517439481079</v>
      </c>
      <c r="AJ70" s="18">
        <f t="shared" si="160"/>
        <v>6.4396704948993913</v>
      </c>
      <c r="AK70" s="18">
        <f t="shared" si="160"/>
        <v>6.7534173604894292</v>
      </c>
      <c r="AL70" s="18">
        <f t="shared" si="160"/>
        <v>7.0686645487569448</v>
      </c>
      <c r="AM70" s="18">
        <f t="shared" si="160"/>
        <v>8.0210723630173213</v>
      </c>
      <c r="AO70" s="68">
        <f t="shared" si="117"/>
        <v>33.967510848279694</v>
      </c>
      <c r="AP70" s="69">
        <f t="shared" si="118"/>
        <v>68.268222104319747</v>
      </c>
      <c r="AQ70" s="69">
        <f t="shared" si="119"/>
        <v>102.23573295259945</v>
      </c>
      <c r="AS70" t="str">
        <f t="shared" ref="AS70" si="169">W70</f>
        <v>92 Elementary administration and service occupations</v>
      </c>
      <c r="AT70" s="18">
        <f t="shared" si="161"/>
        <v>5.7177765881089577</v>
      </c>
      <c r="AU70" s="18">
        <f t="shared" si="161"/>
        <v>5.783291433980331</v>
      </c>
      <c r="AV70" s="18">
        <f t="shared" si="161"/>
        <v>6.3899972988394698</v>
      </c>
      <c r="AW70" s="18">
        <f t="shared" si="161"/>
        <v>6.2224014770513074</v>
      </c>
      <c r="AX70" s="18">
        <f t="shared" si="161"/>
        <v>6.9790879788411493</v>
      </c>
      <c r="AZ70" s="68">
        <f t="shared" si="121"/>
        <v>32.871294790228482</v>
      </c>
      <c r="BA70" s="69">
        <f t="shared" si="122"/>
        <v>66.742963996089912</v>
      </c>
      <c r="BB70" s="69">
        <f t="shared" si="123"/>
        <v>99.614258786318388</v>
      </c>
      <c r="BD70" t="str">
        <f t="shared" ref="BD70" si="170">AH70</f>
        <v>92 Elementary administration and service occupations</v>
      </c>
      <c r="BE70" s="18">
        <f t="shared" si="162"/>
        <v>9.4135221463173515</v>
      </c>
      <c r="BF70" s="18">
        <f t="shared" si="162"/>
        <v>8.5378666883768446</v>
      </c>
      <c r="BG70" s="18">
        <f t="shared" si="162"/>
        <v>8.5938315136873591</v>
      </c>
      <c r="BH70" s="18">
        <f t="shared" si="162"/>
        <v>7.1654917473900275</v>
      </c>
      <c r="BI70" s="18">
        <f t="shared" si="162"/>
        <v>6.3709755830351584</v>
      </c>
      <c r="BK70" s="68">
        <f t="shared" si="125"/>
        <v>-16.123610437222393</v>
      </c>
      <c r="BL70" s="69">
        <f t="shared" si="126"/>
        <v>46.655038984323461</v>
      </c>
      <c r="BM70" s="69">
        <f t="shared" si="127"/>
        <v>30.531428547101065</v>
      </c>
      <c r="BO70" t="str">
        <f t="shared" ref="BO70" si="171">AS70</f>
        <v>92 Elementary administration and service occupations</v>
      </c>
      <c r="BP70" s="18">
        <f t="shared" si="163"/>
        <v>14.16760946196505</v>
      </c>
      <c r="BQ70" s="18">
        <f t="shared" si="163"/>
        <v>14.470209598877618</v>
      </c>
      <c r="BR70" s="18">
        <f t="shared" si="163"/>
        <v>14.157110301946782</v>
      </c>
      <c r="BS70" s="18">
        <f t="shared" si="163"/>
        <v>13.439193055116693</v>
      </c>
      <c r="BT70" s="18">
        <f t="shared" si="163"/>
        <v>13.477313876992685</v>
      </c>
      <c r="BV70" s="68">
        <f t="shared" si="129"/>
        <v>-19.341101075116082</v>
      </c>
      <c r="BW70" s="69">
        <f t="shared" si="130"/>
        <v>43.626265040037723</v>
      </c>
      <c r="BX70" s="69">
        <f t="shared" si="131"/>
        <v>24.285163964921647</v>
      </c>
      <c r="BZ70" t="str">
        <f t="shared" ref="BZ70" si="172">BD70</f>
        <v>92 Elementary administration and service occupations</v>
      </c>
      <c r="CA70" s="18">
        <f t="shared" si="164"/>
        <v>18.857069258362888</v>
      </c>
      <c r="CB70" s="18">
        <f t="shared" si="164"/>
        <v>20.302279125633031</v>
      </c>
      <c r="CC70" s="18">
        <f t="shared" si="164"/>
        <v>19.977233566241477</v>
      </c>
      <c r="CD70" s="18">
        <f t="shared" si="164"/>
        <v>19.233671798886782</v>
      </c>
      <c r="CE70" s="18">
        <f t="shared" si="164"/>
        <v>19.168106787025607</v>
      </c>
      <c r="CG70" s="68">
        <f t="shared" si="133"/>
        <v>-38.210297859547907</v>
      </c>
      <c r="CH70" s="69">
        <f t="shared" si="134"/>
        <v>33.655629242773983</v>
      </c>
      <c r="CI70" s="69">
        <f t="shared" si="135"/>
        <v>-4.5546686167739274</v>
      </c>
      <c r="CK70" t="str">
        <f t="shared" ref="CK70" si="173">BO70</f>
        <v>92 Elementary administration and service occupations</v>
      </c>
      <c r="CL70" s="18">
        <f t="shared" si="165"/>
        <v>26.538483611063558</v>
      </c>
      <c r="CM70" s="18">
        <f t="shared" si="165"/>
        <v>23.918668105683683</v>
      </c>
      <c r="CN70" s="18">
        <f t="shared" si="165"/>
        <v>22.795967951052361</v>
      </c>
      <c r="CO70" s="18">
        <f t="shared" si="165"/>
        <v>16.86943103542184</v>
      </c>
      <c r="CP70" s="18">
        <f t="shared" si="165"/>
        <v>12.965223370600313</v>
      </c>
      <c r="CR70" s="68">
        <f t="shared" si="137"/>
        <v>-67.017744299129205</v>
      </c>
      <c r="CS70" s="69">
        <f t="shared" si="138"/>
        <v>14.048995486456048</v>
      </c>
      <c r="CT70" s="69">
        <f t="shared" si="139"/>
        <v>-52.968748812673162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65.554271937499138</v>
      </c>
      <c r="I72" s="67">
        <f>IF(D35&gt;0,I35/D35*100,0)</f>
        <v>66.856975264077562</v>
      </c>
      <c r="J72" s="67">
        <f t="shared" ref="J72" si="175">IF(D35&gt;0,(J35/D35)*100,0)</f>
        <v>132.41124720157671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67.403639028966438</v>
      </c>
      <c r="T72" s="67">
        <f t="shared" ref="T72" si="177">IF(O35&gt;0,T35/O35*100,0)</f>
        <v>70.661351403001248</v>
      </c>
      <c r="U72" s="67">
        <f t="shared" ref="U72" si="178">IF(O35&gt;0,(U35/O35)*100,0)</f>
        <v>138.06499043196771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25.970708123425538</v>
      </c>
      <c r="AE72" s="67">
        <f t="shared" ref="AE72" si="180">IF(Z35&gt;0,AE35/Z35*100,0)</f>
        <v>60.569191913038104</v>
      </c>
      <c r="AF72" s="67">
        <f t="shared" ref="AF72" si="181">IF(Z35&gt;0,(AF35/Z35)*100,0)</f>
        <v>86.539900036463649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12.795206495804335</v>
      </c>
      <c r="AP72" s="67">
        <f t="shared" ref="AP72" si="183">IF(AK35&gt;0,AP35/AK35*100,0)</f>
        <v>55.156818953191319</v>
      </c>
      <c r="AQ72" s="67">
        <f t="shared" ref="AQ72" si="184">IF(AK35&gt;0,(AQ35/AK35)*100,0)</f>
        <v>67.952025448995656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21.655897930641075</v>
      </c>
      <c r="BA72" s="67">
        <f t="shared" ref="BA72" si="186">IF(AV35&gt;0,BA35/AV35*100,0)</f>
        <v>56.640615023255371</v>
      </c>
      <c r="BB72" s="67">
        <f t="shared" ref="BB72" si="187">IF(AV35&gt;0,(BB35/AV35)*100,0)</f>
        <v>78.296512953896439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13.141158757276905</v>
      </c>
      <c r="BL72" s="67">
        <f t="shared" ref="BL72" si="189">IF(BG35&gt;0,BL35/BG35*100,0)</f>
        <v>51.017807681376837</v>
      </c>
      <c r="BM72" s="67">
        <f t="shared" ref="BM72" si="190">IF(BG35&gt;0,(BM35/BG35)*100,0)</f>
        <v>64.158966438653735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-15.272661946197836</v>
      </c>
      <c r="BW72" s="67">
        <f t="shared" ref="BW72" si="192">IF(BR35&gt;0,BW35/BR35*100,0)</f>
        <v>42.762099606918497</v>
      </c>
      <c r="BX72" s="67">
        <f t="shared" ref="BX72" si="193">IF(BR35&gt;0,(BX35/BR35)*100,0)</f>
        <v>27.489437660720661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-35.602022392538686</v>
      </c>
      <c r="CH72" s="67">
        <f t="shared" ref="CH72" si="195">IF(CC35&gt;0,CH35/CC35*100,0)</f>
        <v>33.587627381335615</v>
      </c>
      <c r="CI72" s="67">
        <f t="shared" ref="CI72" si="196">IF(CC35&gt;0,(CI35/CC35)*100,0)</f>
        <v>-2.0143950112030669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-42.009294987128932</v>
      </c>
      <c r="CS72" s="67">
        <f t="shared" ref="CS72" si="198">IF(CN35&gt;0,CS35/CN35*100,0)</f>
        <v>22.432021679293403</v>
      </c>
      <c r="CT72" s="67">
        <f t="shared" ref="CT72" si="199">IF(CN35&gt;0,(CT35/CN35)*100,0)</f>
        <v>-19.577273307835533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Norfolk and Suffolk 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Norfolk and Suffolk 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Norfolk and Suffolk 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Norfolk and Suffolk 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Norfolk and Suffolk 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Norfolk and Suffolk 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Norfolk and Suffolk 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Norfolk and Suffolk 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Norfolk and Suffolk 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6.3041983108864663</v>
      </c>
      <c r="C82" s="18">
        <f t="shared" si="210"/>
        <v>1.1195778397453449</v>
      </c>
      <c r="D82" s="18">
        <f t="shared" si="210"/>
        <v>2.7672633980897032</v>
      </c>
      <c r="E82" s="18">
        <f t="shared" si="210"/>
        <v>2.7875895571577658</v>
      </c>
      <c r="F82" s="18">
        <f t="shared" ref="F82:F107" si="211">IF(AND(F$6-C$6 &lt;&gt; 0,C8&lt;&gt;0,F8&lt;&gt;0),(EXP(LN(F8/C8)/(F$6-C$6))-1)*100,0)</f>
        <v>2.6761915389104995</v>
      </c>
      <c r="H82" s="18">
        <f t="shared" ref="H82:H107" si="212">IF($F$6-$D$6 &lt;&gt; 0,(EXP(LN(1+(H45/100))/($F$6-$D$6))-1)*100,0)</f>
        <v>2.7808137241436937</v>
      </c>
      <c r="I82" s="18">
        <f t="shared" ref="I82:I107" si="213">IF(D8&gt;0,((1+(I8/D8))^(1/($F$6-$D$6))-1)*100,0)</f>
        <v>3.5275326986448752</v>
      </c>
      <c r="J82" s="18">
        <f t="shared" ref="J82:J107" si="214">IF($F$6-$D$6 &lt;&gt; 0,(EXP(LN(1+(J45/100))/($F$6-$D$6))-1)*100,0)</f>
        <v>5.3682375058616394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7.5417419422159959</v>
      </c>
      <c r="N82" s="18">
        <f t="shared" si="215"/>
        <v>-3.222058965695529</v>
      </c>
      <c r="O82" s="18">
        <f t="shared" si="215"/>
        <v>2.5086517955549281</v>
      </c>
      <c r="P82" s="18">
        <f t="shared" si="215"/>
        <v>2.6248907345890027</v>
      </c>
      <c r="Q82" s="18">
        <f t="shared" ref="Q82:Q107" si="216">IF(AND(Q$6-N$6 &lt;&gt; 0,N8&lt;&gt;0,Q8&lt;&gt;0),(EXP(LN(Q8/N8)/(Q$6-N$6))-1)*100,0)</f>
        <v>2.213116210231858</v>
      </c>
      <c r="S82" s="18">
        <f t="shared" ref="S82:S107" si="217">IF($F$6-$D$6 &lt;&gt; 0,(EXP(LN(1+(S45/100))/($F$6-$D$6))-1)*100,0)</f>
        <v>2.5861297835871877</v>
      </c>
      <c r="T82" s="18">
        <f t="shared" ref="T82:T107" si="218">IF(O8&gt;0,((1+(T8/O8))^(1/($F$6-$D$6))-1)*100,0)</f>
        <v>3.4841543896988902</v>
      </c>
      <c r="U82" s="18">
        <f t="shared" ref="U82:U107" si="219">IF($F$6-$D$6 &lt;&gt; 0,(EXP(LN(1+(U45/100))/($F$6-$D$6))-1)*100,0)</f>
        <v>5.1968574609047247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4.0048981643445947</v>
      </c>
      <c r="Y82" s="18">
        <f t="shared" si="220"/>
        <v>7.4001964025839584</v>
      </c>
      <c r="Z82" s="18">
        <f t="shared" si="220"/>
        <v>-1.4887670813090614</v>
      </c>
      <c r="AA82" s="18">
        <f t="shared" si="220"/>
        <v>1.7630204957129525</v>
      </c>
      <c r="AB82" s="18">
        <f t="shared" ref="AB82:AB107" si="221">IF(AND(AB$6-Y$6 &lt;&gt; 0,Y8&lt;&gt;0,AB8&lt;&gt;0),(EXP(LN(AB8/Y8)/(AB$6-Y$6))-1)*100,0)</f>
        <v>1.0754907620123655</v>
      </c>
      <c r="AD82" s="18">
        <f t="shared" ref="AD82:AD107" si="222">IF($F$6-$D$6 &lt;&gt; 0,(EXP(LN(1+(AD45/100))/($F$6-$D$6))-1)*100,0)</f>
        <v>0.66733639519036547</v>
      </c>
      <c r="AE82" s="18">
        <f t="shared" ref="AE82:AE107" si="223">IF(Z8&gt;0,((1+(AE8/Z8))^(1/($F$6-$D$6))-1)*100,0)</f>
        <v>3.0765912179935073</v>
      </c>
      <c r="AF82" s="18">
        <f t="shared" ref="AF82:AF107" si="224">IF($F$6-$D$6 &lt;&gt; 0,(EXP(LN(1+(AF45/100))/($F$6-$D$6))-1)*100,0)</f>
        <v>3.5205701457985183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2.3908870256743375</v>
      </c>
      <c r="AJ82" s="18">
        <f t="shared" si="225"/>
        <v>12.156297469874811</v>
      </c>
      <c r="AK82" s="18">
        <f t="shared" si="225"/>
        <v>-2.3575742162713742</v>
      </c>
      <c r="AL82" s="18">
        <f t="shared" si="225"/>
        <v>1.3968034312125344</v>
      </c>
      <c r="AM82" s="18">
        <f t="shared" ref="AM82:AM107" si="226">IF(AND(AM$6-AJ$6 &lt;&gt; 0,AJ8&lt;&gt;0,AM8&lt;&gt;0),(EXP(LN(AM8/AJ8)/(AM$6-AJ$6))-1)*100,0)</f>
        <v>0.84194046066563555</v>
      </c>
      <c r="AO82" s="18">
        <f t="shared" ref="AO82:AO107" si="227">IF($F$6-$D$6 &lt;&gt; 0,(EXP(LN(1+(AO45/100))/($F$6-$D$6))-1)*100,0)</f>
        <v>0.12957267420139473</v>
      </c>
      <c r="AP82" s="18">
        <f t="shared" ref="AP82:AP107" si="228">IF(AK8&gt;0,((1+(AP8/AK8))^(1/($F$6-$D$6))-1)*100,0)</f>
        <v>2.7543577216417647</v>
      </c>
      <c r="AQ82" s="18">
        <f t="shared" ref="AQ82:AQ107" si="229">IF($F$6-$D$6 &lt;&gt; 0,(EXP(LN(1+(AQ45/100))/($F$6-$D$6))-1)*100,0)</f>
        <v>2.8432006567630674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1.9752919195472396</v>
      </c>
      <c r="AU82" s="18">
        <f t="shared" si="230"/>
        <v>12.373763757384459</v>
      </c>
      <c r="AV82" s="18">
        <f t="shared" si="230"/>
        <v>-2.6255142888076732</v>
      </c>
      <c r="AW82" s="18">
        <f t="shared" si="230"/>
        <v>1.4555151075072548</v>
      </c>
      <c r="AX82" s="18">
        <f t="shared" ref="AX82:AX107" si="231">IF(AND(AX$6-AU$6 &lt;&gt; 0,AU8&lt;&gt;0,AX8&lt;&gt;0),(EXP(LN(AX8/AU8)/(AX$6-AU$6))-1)*100,0)</f>
        <v>0.80404588334161975</v>
      </c>
      <c r="AZ82" s="18">
        <f t="shared" ref="AZ82:AZ107" si="232">IF($F$6-$D$6 &lt;&gt; 0,(EXP(LN(1+(AZ45/100))/($F$6-$D$6))-1)*100,0)</f>
        <v>7.6513253182786123E-2</v>
      </c>
      <c r="BA82" s="18">
        <f t="shared" ref="BA82:BA107" si="233">IF(AV8&gt;0,((1+(BA8/AV8))^(1/($F$6-$D$6))-1)*100,0)</f>
        <v>2.7365109387904152</v>
      </c>
      <c r="BB82" s="18">
        <f t="shared" ref="BB82:BB107" si="234">IF($F$6-$D$6 &lt;&gt; 0,(EXP(LN(1+(BB45/100))/($F$6-$D$6))-1)*100,0)</f>
        <v>2.7890354377437587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2.9521658967371245</v>
      </c>
      <c r="BF82" s="18">
        <f t="shared" si="235"/>
        <v>-3.6269852869619923</v>
      </c>
      <c r="BG82" s="18">
        <f t="shared" si="235"/>
        <v>-1.3215206662436252</v>
      </c>
      <c r="BH82" s="18">
        <f t="shared" si="235"/>
        <v>1.0133984058654066</v>
      </c>
      <c r="BI82" s="18">
        <f t="shared" ref="BI82:BI107" si="236">IF(AND(BI$6-BF$6 &lt;&gt; 0,BF8&lt;&gt;0,BI8&lt;&gt;0),(EXP(LN(BI8/BF8)/(BI$6-BF$6))-1)*100,0)</f>
        <v>-1.6440405542328396E-2</v>
      </c>
      <c r="BK82" s="18">
        <f t="shared" ref="BK82:BK107" si="237">IF($F$6-$D$6 &lt;&gt; 0,(EXP(LN(1+(BK45/100))/($F$6-$D$6))-1)*100,0)</f>
        <v>0.22901699610062831</v>
      </c>
      <c r="BL82" s="18">
        <f t="shared" ref="BL82:BL107" si="238">IF(BG8&gt;0,((1+(BL8/BG8))^(1/($F$6-$D$6))-1)*100,0)</f>
        <v>2.4541068597783822</v>
      </c>
      <c r="BM82" s="18">
        <f t="shared" ref="BM82:BM107" si="239">IF($F$6-$D$6 &lt;&gt; 0,(EXP(LN(1+(BM45/100))/($F$6-$D$6))-1)*100,0)</f>
        <v>2.618000621226324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0.39361235944266326</v>
      </c>
      <c r="BQ82" s="18">
        <f t="shared" si="240"/>
        <v>4.3355824560938228</v>
      </c>
      <c r="BR82" s="18">
        <f t="shared" si="240"/>
        <v>-4.4816135934045214</v>
      </c>
      <c r="BS82" s="18">
        <f t="shared" si="240"/>
        <v>-1.7302797487751209</v>
      </c>
      <c r="BT82" s="18">
        <f t="shared" ref="BT82:BT107" si="241">IF(AND(BT$6-BQ$6 &lt;&gt; 0,BQ8&lt;&gt;0,BT8&lt;&gt;0),(EXP(LN(BT8/BQ8)/(BT$6-BQ$6))-1)*100,0)</f>
        <v>-2.2331701735311293</v>
      </c>
      <c r="BV82" s="18">
        <f t="shared" ref="BV82:BV107" si="242">IF($F$6-$D$6 &lt;&gt; 0,(EXP(LN(1+(BV45/100))/($F$6-$D$6))-1)*100,0)</f>
        <v>-2.6560857233326796</v>
      </c>
      <c r="BW82" s="18">
        <f t="shared" ref="BW82:BW107" si="243">IF(BR8&gt;0,((1+(BW8/BR8))^(1/($F$6-$D$6))-1)*100,0)</f>
        <v>2.0780812946929128</v>
      </c>
      <c r="BX82" s="18">
        <f t="shared" ref="BX82:BX107" si="244">IF($F$6-$D$6 &lt;&gt; 0,(EXP(LN(1+(BX45/100))/($F$6-$D$6))-1)*100,0)</f>
        <v>0.1919550164677597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0.92314761654059829</v>
      </c>
      <c r="CB82" s="18">
        <f t="shared" si="245"/>
        <v>-4.0950364840977027</v>
      </c>
      <c r="CC82" s="18">
        <f t="shared" si="245"/>
        <v>-3.4434494685720685</v>
      </c>
      <c r="CD82" s="18">
        <f t="shared" si="245"/>
        <v>-2.278535729148301</v>
      </c>
      <c r="CE82" s="18">
        <f t="shared" ref="CE82:CE107" si="246">IF(AND(CE$6-CB$6 &lt;&gt; 0,CB8&lt;&gt;0,CE8&lt;&gt;0),(EXP(LN(CE8/CB8)/(CE$6-CB$6))-1)*100,0)</f>
        <v>-2.7581772449467468</v>
      </c>
      <c r="CG82" s="18">
        <f t="shared" ref="CG82:CG107" si="247">IF($F$6-$D$6 &lt;&gt; 0,(EXP(LN(1+(CG45/100))/($F$6-$D$6))-1)*100,0)</f>
        <v>-2.6683935707557782</v>
      </c>
      <c r="CH82" s="18">
        <f t="shared" ref="CH82:CH107" si="248">IF(CC8&gt;0,((1+(CH8/CC8))^(1/($F$6-$D$6))-1)*100,0)</f>
        <v>2.0513487732375602</v>
      </c>
      <c r="CI82" s="18">
        <f t="shared" ref="CI82:CI107" si="249">IF($F$6-$D$6 &lt;&gt; 0,(EXP(LN(1+(CI45/100))/($F$6-$D$6))-1)*100,0)</f>
        <v>0.14896905123258364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3.9718678960847686</v>
      </c>
      <c r="CM82" s="18">
        <f t="shared" si="250"/>
        <v>-22.074135682969644</v>
      </c>
      <c r="CN82" s="18">
        <f t="shared" si="250"/>
        <v>-2.8646661221874647</v>
      </c>
      <c r="CO82" s="18">
        <f t="shared" si="250"/>
        <v>-1.1016326959525258</v>
      </c>
      <c r="CP82" s="18">
        <f t="shared" ref="CP82:CP107" si="251">IF(AND(CP$6-CM$6 &lt;&gt; 0,CM8&lt;&gt;0,CP8&lt;&gt;0),(EXP(LN(CP8/CM8)/(CP$6-CM$6))-1)*100,0)</f>
        <v>-3.1100594057635544</v>
      </c>
      <c r="CR82" s="18">
        <f t="shared" ref="CR82:CR107" si="252">IF($F$6-$D$6 &lt;&gt; 0,(EXP(LN(1+(CR45/100))/($F$6-$D$6))-1)*100,0)</f>
        <v>-1.6928376286509339</v>
      </c>
      <c r="CS82" s="18">
        <f t="shared" ref="CS82:CS107" si="253">IF(CN8&gt;0,((1+(CS8/CN8))^(1/($F$6-$D$6))-1)*100,0)</f>
        <v>1.5275077605320098</v>
      </c>
      <c r="CT82" s="18">
        <f t="shared" ref="CT82:CT107" si="254">IF($F$6-$D$6 &lt;&gt; 0,(EXP(LN(1+(CT45/100))/($F$6-$D$6))-1)*100,0)</f>
        <v>0.19329003981083392</v>
      </c>
    </row>
    <row r="83" spans="1:98" x14ac:dyDescent="0.2">
      <c r="A83" t="str">
        <f t="shared" si="209"/>
        <v>12 Other managers and proprietors</v>
      </c>
      <c r="B83" s="18">
        <f t="shared" si="210"/>
        <v>3.6534919444473735</v>
      </c>
      <c r="C83" s="18">
        <f t="shared" si="210"/>
        <v>-2.5307800576180539</v>
      </c>
      <c r="D83" s="18">
        <f t="shared" si="210"/>
        <v>6.070541681533137</v>
      </c>
      <c r="E83" s="18">
        <f t="shared" si="210"/>
        <v>3.3523472445184277</v>
      </c>
      <c r="F83" s="18">
        <f t="shared" si="211"/>
        <v>3.8132540300720219</v>
      </c>
      <c r="H83" s="18">
        <f t="shared" si="212"/>
        <v>4.2505828720947658</v>
      </c>
      <c r="I83" s="18">
        <f t="shared" si="213"/>
        <v>4.413551821090822</v>
      </c>
      <c r="J83" s="18">
        <f t="shared" si="214"/>
        <v>7.0502943835001997</v>
      </c>
      <c r="L83" t="str">
        <f t="shared" ref="L83:L106" si="255">A83</f>
        <v>12 Other managers and proprietors</v>
      </c>
      <c r="M83" s="18">
        <f t="shared" si="215"/>
        <v>5.9321527003576069</v>
      </c>
      <c r="N83" s="18">
        <f t="shared" si="215"/>
        <v>-3.8641410474208104</v>
      </c>
      <c r="O83" s="18">
        <f t="shared" si="215"/>
        <v>5.1441555072252898</v>
      </c>
      <c r="P83" s="18">
        <f t="shared" si="215"/>
        <v>3.3429298024859833</v>
      </c>
      <c r="Q83" s="18">
        <f t="shared" si="216"/>
        <v>3.4340844577665397</v>
      </c>
      <c r="S83" s="18">
        <f t="shared" si="217"/>
        <v>3.9398834674313266</v>
      </c>
      <c r="T83" s="18">
        <f t="shared" si="218"/>
        <v>4.2432467641152938</v>
      </c>
      <c r="U83" s="18">
        <f t="shared" si="219"/>
        <v>6.7142819691432765</v>
      </c>
      <c r="W83" t="str">
        <f t="shared" ref="W83:W106" si="256">A83</f>
        <v>12 Other managers and proprietors</v>
      </c>
      <c r="X83" s="18">
        <f t="shared" si="220"/>
        <v>1.0159043283889169</v>
      </c>
      <c r="Y83" s="18">
        <f t="shared" si="220"/>
        <v>11.675219258486713</v>
      </c>
      <c r="Z83" s="18">
        <f t="shared" si="220"/>
        <v>1.0744529121152091</v>
      </c>
      <c r="AA83" s="18">
        <f t="shared" si="220"/>
        <v>2.3026996984570225</v>
      </c>
      <c r="AB83" s="18">
        <f t="shared" si="221"/>
        <v>2.4771815154212451</v>
      </c>
      <c r="AD83" s="18">
        <f t="shared" si="222"/>
        <v>1.8916346041008669</v>
      </c>
      <c r="AE83" s="18">
        <f t="shared" si="223"/>
        <v>3.6691534874460752</v>
      </c>
      <c r="AF83" s="18">
        <f t="shared" si="224"/>
        <v>4.8728092212266594</v>
      </c>
      <c r="AH83" t="str">
        <f t="shared" ref="AH83:AH106" si="257">L83</f>
        <v>12 Other managers and proprietors</v>
      </c>
      <c r="AI83" s="18">
        <f t="shared" si="225"/>
        <v>1.622925578865031</v>
      </c>
      <c r="AJ83" s="18">
        <f t="shared" si="225"/>
        <v>18.552617408482639</v>
      </c>
      <c r="AK83" s="18">
        <f t="shared" si="225"/>
        <v>-7.9574170622576101E-2</v>
      </c>
      <c r="AL83" s="18">
        <f t="shared" si="225"/>
        <v>2.4652637917874642</v>
      </c>
      <c r="AM83" s="18">
        <f t="shared" si="226"/>
        <v>2.5939667691222024</v>
      </c>
      <c r="AO83" s="18">
        <f t="shared" si="227"/>
        <v>1.6098632882475039</v>
      </c>
      <c r="AP83" s="18">
        <f t="shared" si="228"/>
        <v>3.5989799474548612</v>
      </c>
      <c r="AQ83" s="18">
        <f t="shared" si="229"/>
        <v>4.6247513133787388</v>
      </c>
      <c r="AS83" t="str">
        <f t="shared" ref="AS83:AS106" si="258">W83</f>
        <v>12 Other managers and proprietors</v>
      </c>
      <c r="AT83" s="18">
        <f t="shared" si="230"/>
        <v>0.75540923531087767</v>
      </c>
      <c r="AU83" s="18">
        <f t="shared" si="230"/>
        <v>11.7212631497442</v>
      </c>
      <c r="AV83" s="18">
        <f t="shared" si="230"/>
        <v>1.4030971197096509</v>
      </c>
      <c r="AW83" s="18">
        <f t="shared" si="230"/>
        <v>2.1407911426772896</v>
      </c>
      <c r="AX83" s="18">
        <f t="shared" si="231"/>
        <v>2.4823337905673926</v>
      </c>
      <c r="AZ83" s="18">
        <f t="shared" si="232"/>
        <v>1.8942987631045405</v>
      </c>
      <c r="BA83" s="18">
        <f t="shared" si="233"/>
        <v>3.5393349889510262</v>
      </c>
      <c r="BB83" s="18">
        <f t="shared" si="234"/>
        <v>4.7643236488016827</v>
      </c>
      <c r="BD83" t="str">
        <f t="shared" ref="BD83:BD106" si="259">AH83</f>
        <v>12 Other managers and proprietors</v>
      </c>
      <c r="BE83" s="18">
        <f t="shared" si="235"/>
        <v>-1.1745601951351325</v>
      </c>
      <c r="BF83" s="18">
        <f t="shared" si="235"/>
        <v>-6.5566385646660175</v>
      </c>
      <c r="BG83" s="18">
        <f t="shared" si="235"/>
        <v>1.1412195398934122</v>
      </c>
      <c r="BH83" s="18">
        <f t="shared" si="235"/>
        <v>0.84152449230685544</v>
      </c>
      <c r="BI83" s="18">
        <f t="shared" si="236"/>
        <v>0.45555630364215727</v>
      </c>
      <c r="BK83" s="18">
        <f t="shared" si="237"/>
        <v>0.9413240405811818</v>
      </c>
      <c r="BL83" s="18">
        <f t="shared" si="238"/>
        <v>2.8349713955087008</v>
      </c>
      <c r="BM83" s="18">
        <f t="shared" si="239"/>
        <v>3.4855114374354734</v>
      </c>
      <c r="BO83" t="str">
        <f t="shared" ref="BO83:BO106" si="260">AS83</f>
        <v>12 Other managers and proprietors</v>
      </c>
      <c r="BP83" s="18">
        <f t="shared" si="240"/>
        <v>-0.4105407664323657</v>
      </c>
      <c r="BQ83" s="18">
        <f t="shared" si="240"/>
        <v>-2.3199098574634536</v>
      </c>
      <c r="BR83" s="18">
        <f t="shared" si="240"/>
        <v>-0.44381316882684541</v>
      </c>
      <c r="BS83" s="18">
        <f t="shared" si="240"/>
        <v>-0.55418790936674345</v>
      </c>
      <c r="BT83" s="18">
        <f t="shared" si="241"/>
        <v>-0.63103433299588341</v>
      </c>
      <c r="BV83" s="18">
        <f t="shared" si="242"/>
        <v>-0.51740993243767353</v>
      </c>
      <c r="BW83" s="18">
        <f t="shared" si="243"/>
        <v>2.8644511163731901</v>
      </c>
      <c r="BX83" s="18">
        <f t="shared" si="244"/>
        <v>2.5204196942133494</v>
      </c>
      <c r="BZ83" t="str">
        <f t="shared" ref="BZ83:BZ106" si="261">BD83</f>
        <v>12 Other managers and proprietors</v>
      </c>
      <c r="CA83" s="18">
        <f t="shared" si="245"/>
        <v>-2.0372080174140828</v>
      </c>
      <c r="CB83" s="18">
        <f t="shared" si="245"/>
        <v>-5.3191290623901155</v>
      </c>
      <c r="CC83" s="18">
        <f t="shared" si="245"/>
        <v>-0.99382901185571804</v>
      </c>
      <c r="CD83" s="18">
        <f t="shared" si="245"/>
        <v>-1.9649908172797659</v>
      </c>
      <c r="CE83" s="18">
        <f t="shared" si="246"/>
        <v>-1.8762597507687384</v>
      </c>
      <c r="CG83" s="18">
        <f t="shared" si="247"/>
        <v>-1.6423333262147399</v>
      </c>
      <c r="CH83" s="18">
        <f t="shared" si="248"/>
        <v>2.3448070871296744</v>
      </c>
      <c r="CI83" s="18">
        <f t="shared" si="249"/>
        <v>1.1992561039587013</v>
      </c>
      <c r="CK83" t="str">
        <f t="shared" ref="CK83:CK106" si="262">BO83</f>
        <v>12 Other managers and proprietors</v>
      </c>
      <c r="CL83" s="18">
        <f t="shared" si="250"/>
        <v>0.17329361992057812</v>
      </c>
      <c r="CM83" s="18">
        <f t="shared" si="250"/>
        <v>-23.160941611575659</v>
      </c>
      <c r="CN83" s="18">
        <f t="shared" si="250"/>
        <v>6.658175233607011E-2</v>
      </c>
      <c r="CO83" s="18">
        <f t="shared" si="250"/>
        <v>-1.5633305350346238</v>
      </c>
      <c r="CP83" s="18">
        <f t="shared" si="251"/>
        <v>-2.5768249246200026</v>
      </c>
      <c r="CR83" s="18">
        <f t="shared" si="252"/>
        <v>-1.0229978282373375</v>
      </c>
      <c r="CS83" s="18">
        <f t="shared" si="253"/>
        <v>1.8619883416763683</v>
      </c>
      <c r="CT83" s="18">
        <f t="shared" si="254"/>
        <v>1.0859454220585762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4.5216597927287827</v>
      </c>
      <c r="C84" s="18">
        <f t="shared" si="210"/>
        <v>-1.8761533960819587</v>
      </c>
      <c r="D84" s="18">
        <f t="shared" si="210"/>
        <v>6.9434548102770277</v>
      </c>
      <c r="E84" s="18">
        <f t="shared" si="210"/>
        <v>2.5215692307415827</v>
      </c>
      <c r="F84" s="18">
        <f t="shared" si="211"/>
        <v>3.5991349395929406</v>
      </c>
      <c r="H84" s="18">
        <f t="shared" si="212"/>
        <v>3.9748334354574366</v>
      </c>
      <c r="I84" s="18">
        <f t="shared" si="213"/>
        <v>3.0919474465424202</v>
      </c>
      <c r="J84" s="18">
        <f t="shared" si="214"/>
        <v>5.9313375859075368</v>
      </c>
      <c r="L84" t="str">
        <f t="shared" si="255"/>
        <v>21 Science, research, engineering and technology professionals</v>
      </c>
      <c r="M84" s="18">
        <f t="shared" si="215"/>
        <v>5.4455906470924464</v>
      </c>
      <c r="N84" s="18">
        <f t="shared" si="215"/>
        <v>3.5684490034991967</v>
      </c>
      <c r="O84" s="18">
        <f t="shared" si="215"/>
        <v>8.4132023267762932</v>
      </c>
      <c r="P84" s="18">
        <f t="shared" si="215"/>
        <v>2.9025727751348818</v>
      </c>
      <c r="Q84" s="18">
        <f t="shared" si="216"/>
        <v>4.6360391708761828</v>
      </c>
      <c r="S84" s="18">
        <f t="shared" si="217"/>
        <v>4.7076018814254494</v>
      </c>
      <c r="T84" s="18">
        <f t="shared" si="218"/>
        <v>3.4347739842650604</v>
      </c>
      <c r="U84" s="18">
        <f t="shared" si="219"/>
        <v>6.7217384168771988</v>
      </c>
      <c r="W84" t="str">
        <f t="shared" si="256"/>
        <v>21 Science, research, engineering and technology professionals</v>
      </c>
      <c r="X84" s="18">
        <f t="shared" si="220"/>
        <v>1.780054553782362</v>
      </c>
      <c r="Y84" s="18">
        <f t="shared" si="220"/>
        <v>9.1054322429426691</v>
      </c>
      <c r="Z84" s="18">
        <f t="shared" si="220"/>
        <v>3.4328164667092986</v>
      </c>
      <c r="AA84" s="18">
        <f t="shared" si="220"/>
        <v>1.4966025130944915</v>
      </c>
      <c r="AB84" s="18">
        <f t="shared" si="221"/>
        <v>2.5600735359810445</v>
      </c>
      <c r="AD84" s="18">
        <f t="shared" si="222"/>
        <v>2.13794606371287</v>
      </c>
      <c r="AE84" s="18">
        <f t="shared" si="223"/>
        <v>2.685394164949173</v>
      </c>
      <c r="AF84" s="18">
        <f t="shared" si="224"/>
        <v>4.2296412323395982</v>
      </c>
      <c r="AH84" t="str">
        <f t="shared" si="257"/>
        <v>21 Science, research, engineering and technology professionals</v>
      </c>
      <c r="AI84" s="18">
        <f t="shared" si="225"/>
        <v>0.66582042247662621</v>
      </c>
      <c r="AJ84" s="18">
        <f t="shared" si="225"/>
        <v>15.536225429329797</v>
      </c>
      <c r="AK84" s="18">
        <f t="shared" si="225"/>
        <v>3.2605204624195139</v>
      </c>
      <c r="AL84" s="18">
        <f t="shared" si="225"/>
        <v>1.9988997129370523</v>
      </c>
      <c r="AM84" s="18">
        <f t="shared" si="226"/>
        <v>3.1921205411425069</v>
      </c>
      <c r="AO84" s="18">
        <f t="shared" si="227"/>
        <v>2.4177178975812952</v>
      </c>
      <c r="AP84" s="18">
        <f t="shared" si="228"/>
        <v>2.6509148375630787</v>
      </c>
      <c r="AQ84" s="18">
        <f t="shared" si="229"/>
        <v>4.4141555264715526</v>
      </c>
      <c r="AS84" t="str">
        <f t="shared" si="258"/>
        <v>21 Science, research, engineering and technology professionals</v>
      </c>
      <c r="AT84" s="18">
        <f t="shared" si="230"/>
        <v>1.1427458306664473</v>
      </c>
      <c r="AU84" s="18">
        <f t="shared" si="230"/>
        <v>6.0908863089678134</v>
      </c>
      <c r="AV84" s="18">
        <f t="shared" si="230"/>
        <v>1.2921895114943016</v>
      </c>
      <c r="AW84" s="18">
        <f t="shared" si="230"/>
        <v>0.88743178437460379</v>
      </c>
      <c r="AX84" s="18">
        <f t="shared" si="231"/>
        <v>1.3317478244807113</v>
      </c>
      <c r="AZ84" s="18">
        <f t="shared" si="232"/>
        <v>1.0221709970137827</v>
      </c>
      <c r="BA84" s="18">
        <f t="shared" si="233"/>
        <v>2.2291094105657105</v>
      </c>
      <c r="BB84" s="18">
        <f t="shared" si="234"/>
        <v>2.9945513513391031</v>
      </c>
      <c r="BD84" t="str">
        <f t="shared" si="259"/>
        <v>21 Science, research, engineering and technology professionals</v>
      </c>
      <c r="BE84" s="18">
        <f t="shared" si="235"/>
        <v>1.8282383341028163</v>
      </c>
      <c r="BF84" s="18">
        <f t="shared" si="235"/>
        <v>-4.1065015970982222</v>
      </c>
      <c r="BG84" s="18">
        <f t="shared" si="235"/>
        <v>4.2157553360590461</v>
      </c>
      <c r="BH84" s="18">
        <f t="shared" si="235"/>
        <v>0.81298409188033105</v>
      </c>
      <c r="BI84" s="18">
        <f t="shared" si="236"/>
        <v>1.5462284840206619</v>
      </c>
      <c r="BK84" s="18">
        <f t="shared" si="237"/>
        <v>1.9347135813223559</v>
      </c>
      <c r="BL84" s="18">
        <f t="shared" si="238"/>
        <v>2.1134717028886252</v>
      </c>
      <c r="BM84" s="18">
        <f t="shared" si="239"/>
        <v>3.6069567000710734</v>
      </c>
      <c r="BO84" t="str">
        <f t="shared" si="260"/>
        <v>21 Science, research, engineering and technology professionals</v>
      </c>
      <c r="BP84" s="18">
        <f t="shared" si="240"/>
        <v>0.60337374814147804</v>
      </c>
      <c r="BQ84" s="18">
        <f t="shared" si="240"/>
        <v>8.5620273926680248</v>
      </c>
      <c r="BR84" s="18">
        <f t="shared" si="240"/>
        <v>1.8255001296018314</v>
      </c>
      <c r="BS84" s="18">
        <f t="shared" si="240"/>
        <v>-0.44363872480061017</v>
      </c>
      <c r="BT84" s="18">
        <f t="shared" si="241"/>
        <v>0.80409580203308906</v>
      </c>
      <c r="BV84" s="18">
        <f t="shared" si="242"/>
        <v>0.30706597669898361</v>
      </c>
      <c r="BW84" s="18">
        <f t="shared" si="243"/>
        <v>2.1169985860990392</v>
      </c>
      <c r="BX84" s="18">
        <f t="shared" si="244"/>
        <v>2.3473273006461515</v>
      </c>
      <c r="BZ84" t="str">
        <f t="shared" si="261"/>
        <v>21 Science, research, engineering and technology professionals</v>
      </c>
      <c r="CA84" s="18">
        <f t="shared" si="245"/>
        <v>0.32345171022098995</v>
      </c>
      <c r="CB84" s="18">
        <f t="shared" si="245"/>
        <v>-5.4343140002008568</v>
      </c>
      <c r="CC84" s="18">
        <f t="shared" si="245"/>
        <v>1.9522331664407311</v>
      </c>
      <c r="CD84" s="18">
        <f t="shared" si="245"/>
        <v>-3.3808233489647677</v>
      </c>
      <c r="CE84" s="18">
        <f t="shared" si="246"/>
        <v>-1.8767524502155242</v>
      </c>
      <c r="CG84" s="18">
        <f t="shared" si="247"/>
        <v>-1.6348777890155319</v>
      </c>
      <c r="CH84" s="18">
        <f t="shared" si="248"/>
        <v>1.8169517232197174</v>
      </c>
      <c r="CI84" s="18">
        <f t="shared" si="249"/>
        <v>0.58250195653344328</v>
      </c>
      <c r="CK84" t="str">
        <f t="shared" si="262"/>
        <v>21 Science, research, engineering and technology professionals</v>
      </c>
      <c r="CL84" s="18">
        <f t="shared" si="250"/>
        <v>5.6404799572173703</v>
      </c>
      <c r="CM84" s="18">
        <f t="shared" si="250"/>
        <v>-18.575741352049203</v>
      </c>
      <c r="CN84" s="18">
        <f t="shared" si="250"/>
        <v>5.6999105922861171</v>
      </c>
      <c r="CO84" s="18">
        <f t="shared" si="250"/>
        <v>-1.0617213532434389</v>
      </c>
      <c r="CP84" s="18">
        <f t="shared" si="251"/>
        <v>-0.21893135352500925</v>
      </c>
      <c r="CR84" s="18">
        <f t="shared" si="252"/>
        <v>1.142676046486546</v>
      </c>
      <c r="CS84" s="18">
        <f t="shared" si="253"/>
        <v>1.9438542290328265</v>
      </c>
      <c r="CT84" s="18">
        <f t="shared" si="254"/>
        <v>2.8334895512591718</v>
      </c>
    </row>
    <row r="85" spans="1:98" x14ac:dyDescent="0.2">
      <c r="A85" t="str">
        <f t="shared" si="209"/>
        <v>22 Health professionals</v>
      </c>
      <c r="B85" s="18">
        <f t="shared" si="210"/>
        <v>8.0935718656548694</v>
      </c>
      <c r="C85" s="18">
        <f t="shared" si="210"/>
        <v>-13.107861000624144</v>
      </c>
      <c r="D85" s="18">
        <f t="shared" si="210"/>
        <v>5.6733774487846222</v>
      </c>
      <c r="E85" s="18">
        <f t="shared" si="210"/>
        <v>2.8684302852624466</v>
      </c>
      <c r="F85" s="18">
        <f t="shared" si="211"/>
        <v>2.6483203484317208</v>
      </c>
      <c r="H85" s="18">
        <f t="shared" si="212"/>
        <v>3.7950409562746534</v>
      </c>
      <c r="I85" s="18">
        <f t="shared" si="213"/>
        <v>3.6822987488759118</v>
      </c>
      <c r="J85" s="18">
        <f t="shared" si="214"/>
        <v>6.2094897483977674</v>
      </c>
      <c r="L85" t="str">
        <f t="shared" si="255"/>
        <v>22 Health professionals</v>
      </c>
      <c r="M85" s="18">
        <f t="shared" si="215"/>
        <v>9.0649655587403224</v>
      </c>
      <c r="N85" s="18">
        <f t="shared" si="215"/>
        <v>-11.920027870475147</v>
      </c>
      <c r="O85" s="18">
        <f t="shared" si="215"/>
        <v>4.3363222459740225</v>
      </c>
      <c r="P85" s="18">
        <f t="shared" si="215"/>
        <v>2.5945124037325629</v>
      </c>
      <c r="Q85" s="18">
        <f t="shared" si="216"/>
        <v>2.1570884429405135</v>
      </c>
      <c r="S85" s="18">
        <f t="shared" si="217"/>
        <v>3.1718605768162655</v>
      </c>
      <c r="T85" s="18">
        <f t="shared" si="218"/>
        <v>3.628152667472051</v>
      </c>
      <c r="U85" s="18">
        <f t="shared" si="219"/>
        <v>5.7225062835674079</v>
      </c>
      <c r="W85" t="str">
        <f t="shared" si="256"/>
        <v>22 Health professionals</v>
      </c>
      <c r="X85" s="18">
        <f t="shared" si="220"/>
        <v>4.818756487124598</v>
      </c>
      <c r="Y85" s="18">
        <f t="shared" si="220"/>
        <v>6.0330373929734504</v>
      </c>
      <c r="Z85" s="18">
        <f t="shared" si="220"/>
        <v>-0.2972403866175477</v>
      </c>
      <c r="AA85" s="18">
        <f t="shared" si="220"/>
        <v>1.4517048353641648</v>
      </c>
      <c r="AB85" s="18">
        <f t="shared" si="221"/>
        <v>1.1808123787052427</v>
      </c>
      <c r="AD85" s="18">
        <f t="shared" si="222"/>
        <v>0.86534059242175942</v>
      </c>
      <c r="AE85" s="18">
        <f t="shared" si="223"/>
        <v>3.1602668668424094</v>
      </c>
      <c r="AF85" s="18">
        <f t="shared" si="224"/>
        <v>3.732491798081794</v>
      </c>
      <c r="AH85" t="str">
        <f t="shared" si="257"/>
        <v>22 Health professionals</v>
      </c>
      <c r="AI85" s="18">
        <f t="shared" si="225"/>
        <v>-4.6550174291328901</v>
      </c>
      <c r="AJ85" s="18">
        <f t="shared" si="225"/>
        <v>-4.0296580102910262</v>
      </c>
      <c r="AK85" s="18">
        <f t="shared" si="225"/>
        <v>-12.07205155220481</v>
      </c>
      <c r="AL85" s="18">
        <f t="shared" si="225"/>
        <v>-7.0303530273700954</v>
      </c>
      <c r="AM85" s="18">
        <f t="shared" si="226"/>
        <v>-8.4546113834878973</v>
      </c>
      <c r="AO85" s="18">
        <f t="shared" si="227"/>
        <v>-8.742247661911362</v>
      </c>
      <c r="AP85" s="18">
        <f t="shared" si="228"/>
        <v>1.163670412338691</v>
      </c>
      <c r="AQ85" s="18">
        <f t="shared" si="229"/>
        <v>-5.2824869487097974</v>
      </c>
      <c r="AS85" t="str">
        <f t="shared" si="258"/>
        <v>22 Health professionals</v>
      </c>
      <c r="AT85" s="18">
        <f t="shared" si="230"/>
        <v>4.162768364065883</v>
      </c>
      <c r="AU85" s="18">
        <f t="shared" si="230"/>
        <v>24.544613526353508</v>
      </c>
      <c r="AV85" s="18">
        <f t="shared" si="230"/>
        <v>0.186782607278424</v>
      </c>
      <c r="AW85" s="18">
        <f t="shared" si="230"/>
        <v>1.677399994108586</v>
      </c>
      <c r="AX85" s="18">
        <f t="shared" si="231"/>
        <v>2.5005837778889095</v>
      </c>
      <c r="AZ85" s="18">
        <f t="shared" si="232"/>
        <v>1.1780794670272376</v>
      </c>
      <c r="BA85" s="18">
        <f t="shared" si="233"/>
        <v>3.0000670435121002</v>
      </c>
      <c r="BB85" s="18">
        <f t="shared" si="234"/>
        <v>3.8013895364032102</v>
      </c>
      <c r="BD85" t="str">
        <f t="shared" si="259"/>
        <v>22 Health professionals</v>
      </c>
      <c r="BE85" s="18">
        <f t="shared" si="235"/>
        <v>2.7712675600704673</v>
      </c>
      <c r="BF85" s="18">
        <f t="shared" si="235"/>
        <v>-1.3704860730809454</v>
      </c>
      <c r="BG85" s="18">
        <f t="shared" si="235"/>
        <v>1.9236983150695552</v>
      </c>
      <c r="BH85" s="18">
        <f t="shared" si="235"/>
        <v>0.69186332188553301</v>
      </c>
      <c r="BI85" s="18">
        <f t="shared" si="236"/>
        <v>0.94455750012498729</v>
      </c>
      <c r="BK85" s="18">
        <f t="shared" si="237"/>
        <v>1.1008118400023248</v>
      </c>
      <c r="BL85" s="18">
        <f t="shared" si="238"/>
        <v>3.3791315619112305</v>
      </c>
      <c r="BM85" s="18">
        <f t="shared" si="239"/>
        <v>4.0909504383933815</v>
      </c>
      <c r="BO85" t="str">
        <f t="shared" si="260"/>
        <v>22 Health professionals</v>
      </c>
      <c r="BP85" s="18">
        <f t="shared" si="240"/>
        <v>4.0239381232769267</v>
      </c>
      <c r="BQ85" s="18">
        <f t="shared" si="240"/>
        <v>-6.2421060514208921</v>
      </c>
      <c r="BR85" s="18">
        <f t="shared" si="240"/>
        <v>0.27732165467340142</v>
      </c>
      <c r="BS85" s="18">
        <f t="shared" si="240"/>
        <v>-1.2925795985740507</v>
      </c>
      <c r="BT85" s="18">
        <f t="shared" si="241"/>
        <v>-1.1230711944497318</v>
      </c>
      <c r="BV85" s="18">
        <f t="shared" si="242"/>
        <v>-0.77202921763276366</v>
      </c>
      <c r="BW85" s="18">
        <f t="shared" si="243"/>
        <v>2.6029625893684516</v>
      </c>
      <c r="BX85" s="18">
        <f t="shared" si="244"/>
        <v>2.0736746728760469</v>
      </c>
      <c r="BZ85" t="str">
        <f t="shared" si="261"/>
        <v>22 Health professionals</v>
      </c>
      <c r="CA85" s="18">
        <f t="shared" si="245"/>
        <v>7.1448824662629473</v>
      </c>
      <c r="CB85" s="18">
        <f t="shared" si="245"/>
        <v>-22.863986962620086</v>
      </c>
      <c r="CC85" s="18">
        <f t="shared" si="245"/>
        <v>-1.1188540512933831</v>
      </c>
      <c r="CD85" s="18">
        <f t="shared" si="245"/>
        <v>-3.9192473298922503</v>
      </c>
      <c r="CE85" s="18">
        <f t="shared" si="246"/>
        <v>-4.3743747165647324</v>
      </c>
      <c r="CG85" s="18">
        <f t="shared" si="247"/>
        <v>-2.9947078437057906</v>
      </c>
      <c r="CH85" s="18">
        <f t="shared" si="248"/>
        <v>2.1225387133447571</v>
      </c>
      <c r="CI85" s="18">
        <f t="shared" si="249"/>
        <v>2.725506688014967E-2</v>
      </c>
      <c r="CK85" t="str">
        <f t="shared" si="262"/>
        <v>22 Health professionals</v>
      </c>
      <c r="CL85" s="18">
        <f t="shared" si="250"/>
        <v>8.5223108273609682</v>
      </c>
      <c r="CM85" s="18">
        <f t="shared" si="250"/>
        <v>-22.973365007367441</v>
      </c>
      <c r="CN85" s="18">
        <f t="shared" si="250"/>
        <v>-0.69339674297659304</v>
      </c>
      <c r="CO85" s="18">
        <f t="shared" si="250"/>
        <v>-0.53412676653532554</v>
      </c>
      <c r="CP85" s="18">
        <f t="shared" si="251"/>
        <v>-2.1598668702378809</v>
      </c>
      <c r="CR85" s="18">
        <f t="shared" si="252"/>
        <v>-0.58724512074460611</v>
      </c>
      <c r="CS85" s="18">
        <f t="shared" si="253"/>
        <v>1.916847648375386</v>
      </c>
      <c r="CT85" s="18">
        <f t="shared" si="254"/>
        <v>1.471344039896727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4.2882095185006408</v>
      </c>
      <c r="C86" s="18">
        <f t="shared" si="210"/>
        <v>2.0005446305446206</v>
      </c>
      <c r="D86" s="18">
        <f t="shared" si="210"/>
        <v>2.2951299355554955</v>
      </c>
      <c r="E86" s="18">
        <f t="shared" si="210"/>
        <v>1.5797711524943248</v>
      </c>
      <c r="F86" s="18">
        <f t="shared" si="211"/>
        <v>1.8290867755649032</v>
      </c>
      <c r="H86" s="18">
        <f t="shared" si="212"/>
        <v>1.8176665048060592</v>
      </c>
      <c r="I86" s="18">
        <f t="shared" si="213"/>
        <v>3.1199042106767827</v>
      </c>
      <c r="J86" s="18">
        <f t="shared" si="214"/>
        <v>4.3558523387196457</v>
      </c>
      <c r="L86" t="str">
        <f t="shared" si="255"/>
        <v>23 Teaching and other educational professionals</v>
      </c>
      <c r="M86" s="18">
        <f t="shared" si="215"/>
        <v>5.8428481192714266</v>
      </c>
      <c r="N86" s="18">
        <f t="shared" si="215"/>
        <v>-0.27271223044417203</v>
      </c>
      <c r="O86" s="18">
        <f t="shared" si="215"/>
        <v>2.4235414282451462</v>
      </c>
      <c r="P86" s="18">
        <f t="shared" si="215"/>
        <v>1.6264459140608922</v>
      </c>
      <c r="Q86" s="18">
        <f t="shared" si="216"/>
        <v>1.7548270130210319</v>
      </c>
      <c r="S86" s="18">
        <f t="shared" si="217"/>
        <v>1.8914527712774465</v>
      </c>
      <c r="T86" s="18">
        <f t="shared" si="218"/>
        <v>3.2467683396703029</v>
      </c>
      <c r="U86" s="18">
        <f t="shared" si="219"/>
        <v>4.5149833452054366</v>
      </c>
      <c r="W86" t="str">
        <f t="shared" si="256"/>
        <v>23 Teaching and other educational professionals</v>
      </c>
      <c r="X86" s="18">
        <f t="shared" si="220"/>
        <v>-0.46715349450140442</v>
      </c>
      <c r="Y86" s="18">
        <f t="shared" si="220"/>
        <v>15.363387344744561</v>
      </c>
      <c r="Z86" s="18">
        <f t="shared" si="220"/>
        <v>-5.6606630957600768</v>
      </c>
      <c r="AA86" s="18">
        <f t="shared" si="220"/>
        <v>-1.6987177761197847</v>
      </c>
      <c r="AB86" s="18">
        <f t="shared" si="221"/>
        <v>-1.9787480289591652</v>
      </c>
      <c r="AD86" s="18">
        <f t="shared" si="222"/>
        <v>-3.0375170103642879</v>
      </c>
      <c r="AE86" s="18">
        <f t="shared" si="223"/>
        <v>2.2008651092870091</v>
      </c>
      <c r="AF86" s="18">
        <f t="shared" si="224"/>
        <v>0.10432734518406317</v>
      </c>
      <c r="AH86" t="str">
        <f t="shared" si="257"/>
        <v>23 Teaching and other educational professionals</v>
      </c>
      <c r="AI86" s="18">
        <f t="shared" si="225"/>
        <v>-11.858980388085216</v>
      </c>
      <c r="AJ86" s="18">
        <f t="shared" si="225"/>
        <v>-3.3339755781062963</v>
      </c>
      <c r="AK86" s="18">
        <f t="shared" si="225"/>
        <v>-12.033667862985952</v>
      </c>
      <c r="AL86" s="18">
        <f t="shared" si="225"/>
        <v>0.28543569631118704</v>
      </c>
      <c r="AM86" s="18">
        <f t="shared" si="226"/>
        <v>-3.9599929264921951</v>
      </c>
      <c r="AO86" s="18">
        <f t="shared" si="227"/>
        <v>-4.0015829778011103</v>
      </c>
      <c r="AP86" s="18">
        <f t="shared" si="228"/>
        <v>1.0997850276396992</v>
      </c>
      <c r="AQ86" s="18">
        <f t="shared" si="229"/>
        <v>-2.1639937163190015</v>
      </c>
      <c r="AS86" t="str">
        <f t="shared" si="258"/>
        <v>23 Teaching and other educational professionals</v>
      </c>
      <c r="AT86" s="18">
        <f t="shared" si="230"/>
        <v>0.64250889282477797</v>
      </c>
      <c r="AU86" s="18">
        <f t="shared" si="230"/>
        <v>6.5208715814917939</v>
      </c>
      <c r="AV86" s="18">
        <f t="shared" si="230"/>
        <v>-5.145473591763472</v>
      </c>
      <c r="AW86" s="18">
        <f t="shared" si="230"/>
        <v>-1.1134881784562678</v>
      </c>
      <c r="AX86" s="18">
        <f t="shared" si="231"/>
        <v>-1.9368196048574982</v>
      </c>
      <c r="AZ86" s="18">
        <f t="shared" si="232"/>
        <v>-2.4761753154679877</v>
      </c>
      <c r="BA86" s="18">
        <f t="shared" si="233"/>
        <v>2.0950580350470371</v>
      </c>
      <c r="BB86" s="18">
        <f t="shared" si="234"/>
        <v>0.33431374184491602</v>
      </c>
      <c r="BD86" t="str">
        <f t="shared" si="259"/>
        <v>23 Teaching and other educational professionals</v>
      </c>
      <c r="BE86" s="18">
        <f t="shared" si="235"/>
        <v>0.65061156604480086</v>
      </c>
      <c r="BF86" s="18">
        <f t="shared" si="235"/>
        <v>0.69594439659548257</v>
      </c>
      <c r="BG86" s="18">
        <f t="shared" si="235"/>
        <v>-0.25512566635733647</v>
      </c>
      <c r="BH86" s="18">
        <f t="shared" si="235"/>
        <v>2.0058005537758383</v>
      </c>
      <c r="BI86" s="18">
        <f t="shared" si="236"/>
        <v>1.2120217571085057</v>
      </c>
      <c r="BK86" s="18">
        <f t="shared" si="237"/>
        <v>1.2465208076007483</v>
      </c>
      <c r="BL86" s="18">
        <f t="shared" si="238"/>
        <v>2.4513271952549154</v>
      </c>
      <c r="BM86" s="18">
        <f t="shared" si="239"/>
        <v>3.3623017441720693</v>
      </c>
      <c r="BO86" t="str">
        <f t="shared" si="260"/>
        <v>23 Teaching and other educational professionals</v>
      </c>
      <c r="BP86" s="18">
        <f t="shared" si="240"/>
        <v>1.3239115799995149</v>
      </c>
      <c r="BQ86" s="18">
        <f t="shared" si="240"/>
        <v>-2.3677563234065779</v>
      </c>
      <c r="BR86" s="18">
        <f t="shared" si="240"/>
        <v>-2.1466974860190557</v>
      </c>
      <c r="BS86" s="18">
        <f t="shared" si="240"/>
        <v>-0.98709948895933097</v>
      </c>
      <c r="BT86" s="18">
        <f t="shared" si="241"/>
        <v>-1.4374834447429041</v>
      </c>
      <c r="BV86" s="18">
        <f t="shared" si="242"/>
        <v>-1.3751510200359918</v>
      </c>
      <c r="BW86" s="18">
        <f t="shared" si="243"/>
        <v>2.3197340611571082</v>
      </c>
      <c r="BX86" s="18">
        <f t="shared" si="244"/>
        <v>1.3511232053709188</v>
      </c>
      <c r="BZ86" t="str">
        <f t="shared" si="261"/>
        <v>23 Teaching and other educational professionals</v>
      </c>
      <c r="CA86" s="18">
        <f t="shared" si="245"/>
        <v>2.7353027651018325</v>
      </c>
      <c r="CB86" s="18">
        <f t="shared" si="245"/>
        <v>-0.30490263429574505</v>
      </c>
      <c r="CC86" s="18">
        <f t="shared" si="245"/>
        <v>-2.4353621113661905</v>
      </c>
      <c r="CD86" s="18">
        <f t="shared" si="245"/>
        <v>-2.2872293436398405</v>
      </c>
      <c r="CE86" s="18">
        <f t="shared" si="246"/>
        <v>-2.2108707265454441</v>
      </c>
      <c r="CG86" s="18">
        <f t="shared" si="247"/>
        <v>-2.3366319060952323</v>
      </c>
      <c r="CH86" s="18">
        <f t="shared" si="248"/>
        <v>2.0996797900616926</v>
      </c>
      <c r="CI86" s="18">
        <f t="shared" si="249"/>
        <v>0.43420658756105901</v>
      </c>
      <c r="CK86" t="str">
        <f t="shared" si="262"/>
        <v>23 Teaching and other educational professionals</v>
      </c>
      <c r="CL86" s="18">
        <f t="shared" si="250"/>
        <v>7.1277430712175516</v>
      </c>
      <c r="CM86" s="18">
        <f t="shared" si="250"/>
        <v>-10.518784634197543</v>
      </c>
      <c r="CN86" s="18">
        <f t="shared" si="250"/>
        <v>-1.0361530859452461</v>
      </c>
      <c r="CO86" s="18">
        <f t="shared" si="250"/>
        <v>-0.70160590136786327</v>
      </c>
      <c r="CP86" s="18">
        <f t="shared" si="251"/>
        <v>-1.4495616223428542</v>
      </c>
      <c r="CR86" s="18">
        <f t="shared" si="252"/>
        <v>-0.81324710073745754</v>
      </c>
      <c r="CS86" s="18">
        <f t="shared" si="253"/>
        <v>1.8910380214371747</v>
      </c>
      <c r="CT86" s="18">
        <f t="shared" si="254"/>
        <v>1.274341952939273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5.8897141062737024</v>
      </c>
      <c r="C87" s="18">
        <f t="shared" si="210"/>
        <v>6.6515570798783452</v>
      </c>
      <c r="D87" s="18">
        <f t="shared" si="210"/>
        <v>5.3961075505632117</v>
      </c>
      <c r="E87" s="18">
        <f t="shared" si="210"/>
        <v>2.8528071004371602</v>
      </c>
      <c r="F87" s="18">
        <f t="shared" si="211"/>
        <v>3.8761206127411407</v>
      </c>
      <c r="H87" s="18">
        <f t="shared" si="212"/>
        <v>3.6936806181435466</v>
      </c>
      <c r="I87" s="18">
        <f t="shared" si="213"/>
        <v>3.6182759221134786</v>
      </c>
      <c r="J87" s="18">
        <f t="shared" si="214"/>
        <v>6.0900916062380794</v>
      </c>
      <c r="L87" t="str">
        <f t="shared" si="255"/>
        <v>24 Business, media and public service professionals</v>
      </c>
      <c r="M87" s="18">
        <f t="shared" si="215"/>
        <v>6.8981550886605181</v>
      </c>
      <c r="N87" s="18">
        <f t="shared" si="215"/>
        <v>1.2583620109792193</v>
      </c>
      <c r="O87" s="18">
        <f t="shared" si="215"/>
        <v>4.8072465298222289</v>
      </c>
      <c r="P87" s="18">
        <f t="shared" si="215"/>
        <v>2.4832411845439717</v>
      </c>
      <c r="Q87" s="18">
        <f t="shared" si="216"/>
        <v>3.1263741526832867</v>
      </c>
      <c r="S87" s="18">
        <f t="shared" si="217"/>
        <v>3.2521266068878285</v>
      </c>
      <c r="T87" s="18">
        <f t="shared" si="218"/>
        <v>3.5219126137653323</v>
      </c>
      <c r="U87" s="18">
        <f t="shared" si="219"/>
        <v>5.7000959506122939</v>
      </c>
      <c r="W87" t="str">
        <f t="shared" si="256"/>
        <v>24 Business, media and public service professionals</v>
      </c>
      <c r="X87" s="18">
        <f t="shared" si="220"/>
        <v>3.4479297896186978</v>
      </c>
      <c r="Y87" s="18">
        <f t="shared" si="220"/>
        <v>15.732901809007839</v>
      </c>
      <c r="Z87" s="18">
        <f t="shared" si="220"/>
        <v>0.11938904631179081</v>
      </c>
      <c r="AA87" s="18">
        <f t="shared" si="220"/>
        <v>1.382215660391739</v>
      </c>
      <c r="AB87" s="18">
        <f t="shared" si="221"/>
        <v>1.8249249595002848</v>
      </c>
      <c r="AD87" s="18">
        <f t="shared" si="222"/>
        <v>0.95951349419851617</v>
      </c>
      <c r="AE87" s="18">
        <f t="shared" si="223"/>
        <v>2.9519069804994524</v>
      </c>
      <c r="AF87" s="18">
        <f t="shared" si="224"/>
        <v>3.6053001573255195</v>
      </c>
      <c r="AH87" t="str">
        <f t="shared" si="257"/>
        <v>24 Business, media and public service professionals</v>
      </c>
      <c r="AI87" s="18">
        <f t="shared" si="225"/>
        <v>-2.1029099828368647</v>
      </c>
      <c r="AJ87" s="18">
        <f t="shared" si="225"/>
        <v>19.289560871244959</v>
      </c>
      <c r="AK87" s="18">
        <f t="shared" si="225"/>
        <v>-2.3152135824495157</v>
      </c>
      <c r="AL87" s="18">
        <f t="shared" si="225"/>
        <v>1.2497380683068826</v>
      </c>
      <c r="AM87" s="18">
        <f t="shared" si="226"/>
        <v>1.1532314294677048</v>
      </c>
      <c r="AO87" s="18">
        <f t="shared" si="227"/>
        <v>4.719478802315269E-2</v>
      </c>
      <c r="AP87" s="18">
        <f t="shared" si="228"/>
        <v>2.0291747768099055</v>
      </c>
      <c r="AQ87" s="18">
        <f t="shared" si="229"/>
        <v>2.0648301855812345</v>
      </c>
      <c r="AS87" t="str">
        <f t="shared" si="258"/>
        <v>24 Business, media and public service professionals</v>
      </c>
      <c r="AT87" s="18">
        <f t="shared" si="230"/>
        <v>2.1148032472643852</v>
      </c>
      <c r="AU87" s="18">
        <f t="shared" si="230"/>
        <v>16.301927166294927</v>
      </c>
      <c r="AV87" s="18">
        <f t="shared" si="230"/>
        <v>0.18804473572462399</v>
      </c>
      <c r="AW87" s="18">
        <f t="shared" si="230"/>
        <v>1.6207886900841073</v>
      </c>
      <c r="AX87" s="18">
        <f t="shared" si="231"/>
        <v>2.0277364747684157</v>
      </c>
      <c r="AZ87" s="18">
        <f t="shared" si="232"/>
        <v>1.1409451635406187</v>
      </c>
      <c r="BA87" s="18">
        <f t="shared" si="233"/>
        <v>2.8335609930007832</v>
      </c>
      <c r="BB87" s="18">
        <f t="shared" si="234"/>
        <v>3.625732647231561</v>
      </c>
      <c r="BD87" t="str">
        <f t="shared" si="259"/>
        <v>24 Business, media and public service professionals</v>
      </c>
      <c r="BE87" s="18">
        <f t="shared" si="235"/>
        <v>3.0894858174419948</v>
      </c>
      <c r="BF87" s="18">
        <f t="shared" si="235"/>
        <v>2.5620680135343799</v>
      </c>
      <c r="BG87" s="18">
        <f t="shared" si="235"/>
        <v>2.0763889617084752</v>
      </c>
      <c r="BH87" s="18">
        <f t="shared" si="235"/>
        <v>1.1776021664857028</v>
      </c>
      <c r="BI87" s="18">
        <f t="shared" si="236"/>
        <v>1.5438365419254918</v>
      </c>
      <c r="BK87" s="18">
        <f t="shared" si="237"/>
        <v>1.4763149888563198</v>
      </c>
      <c r="BL87" s="18">
        <f t="shared" si="238"/>
        <v>2.660569655858569</v>
      </c>
      <c r="BM87" s="18">
        <f t="shared" si="239"/>
        <v>3.7160056929081309</v>
      </c>
      <c r="BO87" t="str">
        <f t="shared" si="260"/>
        <v>24 Business, media and public service professionals</v>
      </c>
      <c r="BP87" s="18">
        <f t="shared" si="240"/>
        <v>0.78415579123172208</v>
      </c>
      <c r="BQ87" s="18">
        <f t="shared" si="240"/>
        <v>7.6210336014339131</v>
      </c>
      <c r="BR87" s="18">
        <f t="shared" si="240"/>
        <v>-1.4097411622780331</v>
      </c>
      <c r="BS87" s="18">
        <f t="shared" si="240"/>
        <v>-1.2498602988655239</v>
      </c>
      <c r="BT87" s="18">
        <f t="shared" si="241"/>
        <v>-0.76776484376356313</v>
      </c>
      <c r="BV87" s="18">
        <f t="shared" si="242"/>
        <v>-1.303182707481243</v>
      </c>
      <c r="BW87" s="18">
        <f t="shared" si="243"/>
        <v>2.1363896452120779</v>
      </c>
      <c r="BX87" s="18">
        <f t="shared" si="244"/>
        <v>1.1919143584163239</v>
      </c>
      <c r="BZ87" t="str">
        <f t="shared" si="261"/>
        <v>24 Business, media and public service professionals</v>
      </c>
      <c r="CA87" s="18">
        <f t="shared" si="245"/>
        <v>2.2358441242013249</v>
      </c>
      <c r="CB87" s="18">
        <f t="shared" si="245"/>
        <v>-1.892408336189666</v>
      </c>
      <c r="CC87" s="18">
        <f t="shared" si="245"/>
        <v>-1.1239645744984483</v>
      </c>
      <c r="CD87" s="18">
        <f t="shared" si="245"/>
        <v>-2.9866959122567982</v>
      </c>
      <c r="CE87" s="18">
        <f t="shared" si="246"/>
        <v>-2.339953920661364</v>
      </c>
      <c r="CG87" s="18">
        <f t="shared" si="247"/>
        <v>-2.369717599273391</v>
      </c>
      <c r="CH87" s="18">
        <f t="shared" si="248"/>
        <v>1.9886603527063063</v>
      </c>
      <c r="CI87" s="18">
        <f t="shared" si="249"/>
        <v>0.27135470988981503</v>
      </c>
      <c r="CK87" t="str">
        <f t="shared" si="262"/>
        <v>24 Business, media and public service professionals</v>
      </c>
      <c r="CL87" s="18">
        <f t="shared" si="250"/>
        <v>5.836013943974927</v>
      </c>
      <c r="CM87" s="18">
        <f t="shared" si="250"/>
        <v>-16.574809464198893</v>
      </c>
      <c r="CN87" s="18">
        <f t="shared" si="250"/>
        <v>0.5948285183551949</v>
      </c>
      <c r="CO87" s="18">
        <f t="shared" si="250"/>
        <v>-0.7601070743207039</v>
      </c>
      <c r="CP87" s="18">
        <f t="shared" si="251"/>
        <v>-1.4140792506834421</v>
      </c>
      <c r="CR87" s="18">
        <f t="shared" si="252"/>
        <v>-0.3105018839890783</v>
      </c>
      <c r="CS87" s="18">
        <f t="shared" si="253"/>
        <v>1.8622163565987782</v>
      </c>
      <c r="CT87" s="18">
        <f t="shared" si="254"/>
        <v>1.6236709698101981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7.785785096608544</v>
      </c>
      <c r="C88" s="18">
        <f t="shared" si="210"/>
        <v>4.203261722448981</v>
      </c>
      <c r="D88" s="18">
        <f t="shared" si="210"/>
        <v>4.2542240739656512</v>
      </c>
      <c r="E88" s="18">
        <f t="shared" si="210"/>
        <v>3.83124414272773</v>
      </c>
      <c r="F88" s="18">
        <f t="shared" si="211"/>
        <v>3.9864823427865126</v>
      </c>
      <c r="H88" s="18">
        <f t="shared" si="212"/>
        <v>3.972046429277154</v>
      </c>
      <c r="I88" s="18">
        <f t="shared" si="213"/>
        <v>3.4378842095754258</v>
      </c>
      <c r="J88" s="18">
        <f t="shared" si="214"/>
        <v>6.1675869716055542</v>
      </c>
      <c r="L88" t="str">
        <f t="shared" si="255"/>
        <v>31 Science, engineering and technology associate professionals</v>
      </c>
      <c r="M88" s="18">
        <f t="shared" si="215"/>
        <v>6.1579351448375563</v>
      </c>
      <c r="N88" s="18">
        <f t="shared" si="215"/>
        <v>10.230961973893393</v>
      </c>
      <c r="O88" s="18">
        <f t="shared" si="215"/>
        <v>2.9405847536065677</v>
      </c>
      <c r="P88" s="18">
        <f t="shared" si="215"/>
        <v>2.8490238756448294</v>
      </c>
      <c r="Q88" s="18">
        <f t="shared" si="216"/>
        <v>3.3242843425104862</v>
      </c>
      <c r="S88" s="18">
        <f t="shared" si="217"/>
        <v>2.8795351159246252</v>
      </c>
      <c r="T88" s="18">
        <f t="shared" si="218"/>
        <v>3.0528807617375753</v>
      </c>
      <c r="U88" s="18">
        <f t="shared" si="219"/>
        <v>5.0735080542166244</v>
      </c>
      <c r="W88" t="str">
        <f t="shared" si="256"/>
        <v>31 Science, engineering and technology associate professionals</v>
      </c>
      <c r="X88" s="18">
        <f t="shared" si="220"/>
        <v>4.0569099698848365</v>
      </c>
      <c r="Y88" s="18">
        <f t="shared" si="220"/>
        <v>14.156438099554446</v>
      </c>
      <c r="Z88" s="18">
        <f t="shared" si="220"/>
        <v>-0.9441458908573841</v>
      </c>
      <c r="AA88" s="18">
        <f t="shared" si="220"/>
        <v>1.5075054753781902</v>
      </c>
      <c r="AB88" s="18">
        <f t="shared" si="221"/>
        <v>1.4770114518941613</v>
      </c>
      <c r="AD88" s="18">
        <f t="shared" si="222"/>
        <v>0.68361937006939932</v>
      </c>
      <c r="AE88" s="18">
        <f t="shared" si="223"/>
        <v>2.5195128544307721</v>
      </c>
      <c r="AF88" s="18">
        <f t="shared" si="224"/>
        <v>3.009118899990737</v>
      </c>
      <c r="AH88" t="str">
        <f t="shared" si="257"/>
        <v>31 Science, engineering and technology associate professionals</v>
      </c>
      <c r="AI88" s="18">
        <f t="shared" si="225"/>
        <v>5.1070217568691456</v>
      </c>
      <c r="AJ88" s="18">
        <f t="shared" si="225"/>
        <v>19.682235847194505</v>
      </c>
      <c r="AK88" s="18">
        <f t="shared" si="225"/>
        <v>0.70962341197562395</v>
      </c>
      <c r="AL88" s="18">
        <f t="shared" si="225"/>
        <v>3.0128099785774465</v>
      </c>
      <c r="AM88" s="18">
        <f t="shared" si="226"/>
        <v>3.2508310386367256</v>
      </c>
      <c r="AO88" s="18">
        <f t="shared" si="227"/>
        <v>2.239287283200353</v>
      </c>
      <c r="AP88" s="18">
        <f t="shared" si="228"/>
        <v>2.9245266372869727</v>
      </c>
      <c r="AQ88" s="18">
        <f t="shared" si="229"/>
        <v>4.4987856862683806</v>
      </c>
      <c r="AS88" t="str">
        <f t="shared" si="258"/>
        <v>31 Science, engineering and technology associate professionals</v>
      </c>
      <c r="AT88" s="18">
        <f t="shared" si="230"/>
        <v>1.8159073843597939</v>
      </c>
      <c r="AU88" s="18">
        <f t="shared" si="230"/>
        <v>12.06442912369814</v>
      </c>
      <c r="AV88" s="18">
        <f t="shared" si="230"/>
        <v>-2.7497631558177749</v>
      </c>
      <c r="AW88" s="18">
        <f t="shared" si="230"/>
        <v>0.47792964635926527</v>
      </c>
      <c r="AX88" s="18">
        <f t="shared" si="231"/>
        <v>0.13865264909675989</v>
      </c>
      <c r="AZ88" s="18">
        <f t="shared" si="232"/>
        <v>-0.60969855899908332</v>
      </c>
      <c r="BA88" s="18">
        <f t="shared" si="233"/>
        <v>2.0172804172924774</v>
      </c>
      <c r="BB88" s="18">
        <f t="shared" si="234"/>
        <v>1.5614805607701676</v>
      </c>
      <c r="BD88" t="str">
        <f t="shared" si="259"/>
        <v>31 Science, engineering and technology associate professionals</v>
      </c>
      <c r="BE88" s="18">
        <f t="shared" si="235"/>
        <v>2.1885357667198457</v>
      </c>
      <c r="BF88" s="18">
        <f t="shared" si="235"/>
        <v>1.5827751741554597</v>
      </c>
      <c r="BG88" s="18">
        <f t="shared" si="235"/>
        <v>-2.4140242790977373</v>
      </c>
      <c r="BH88" s="18">
        <f t="shared" si="235"/>
        <v>-1.0674191408765021</v>
      </c>
      <c r="BI88" s="18">
        <f t="shared" si="236"/>
        <v>-1.3273239779452939</v>
      </c>
      <c r="BK88" s="18">
        <f t="shared" si="237"/>
        <v>-1.5183396285906148</v>
      </c>
      <c r="BL88" s="18">
        <f t="shared" si="238"/>
        <v>1.8036945513757008</v>
      </c>
      <c r="BM88" s="18">
        <f t="shared" si="239"/>
        <v>0.65245598103829128</v>
      </c>
      <c r="BO88" t="str">
        <f t="shared" si="260"/>
        <v>31 Science, engineering and technology associate professionals</v>
      </c>
      <c r="BP88" s="18">
        <f t="shared" si="240"/>
        <v>2.1741099768626038</v>
      </c>
      <c r="BQ88" s="18">
        <f t="shared" si="240"/>
        <v>11.929829282421633</v>
      </c>
      <c r="BR88" s="18">
        <f t="shared" si="240"/>
        <v>-2.3360708092427851</v>
      </c>
      <c r="BS88" s="18">
        <f t="shared" si="240"/>
        <v>0.17758138352481634</v>
      </c>
      <c r="BT88" s="18">
        <f t="shared" si="241"/>
        <v>7.6622340788956578E-2</v>
      </c>
      <c r="BV88" s="18">
        <f t="shared" si="242"/>
        <v>-0.66741008974976479</v>
      </c>
      <c r="BW88" s="18">
        <f t="shared" si="243"/>
        <v>2.0090014756555252</v>
      </c>
      <c r="BX88" s="18">
        <f t="shared" si="244"/>
        <v>1.5100163351493778</v>
      </c>
      <c r="BZ88" t="str">
        <f t="shared" si="261"/>
        <v>31 Science, engineering and technology associate professionals</v>
      </c>
      <c r="CA88" s="18">
        <f t="shared" si="245"/>
        <v>2.5407353227438589</v>
      </c>
      <c r="CB88" s="18">
        <f t="shared" si="245"/>
        <v>4.4451390911793176</v>
      </c>
      <c r="CC88" s="18">
        <f t="shared" si="245"/>
        <v>-1.9334339192318417</v>
      </c>
      <c r="CD88" s="18">
        <f t="shared" si="245"/>
        <v>-1.1223291492232557</v>
      </c>
      <c r="CE88" s="18">
        <f t="shared" si="246"/>
        <v>-1.0382858143710871</v>
      </c>
      <c r="CG88" s="18">
        <f t="shared" si="247"/>
        <v>-1.393440080749575</v>
      </c>
      <c r="CH88" s="18">
        <f t="shared" si="248"/>
        <v>1.8885820202050541</v>
      </c>
      <c r="CI88" s="18">
        <f t="shared" si="249"/>
        <v>0.8429000639523343</v>
      </c>
      <c r="CK88" t="str">
        <f t="shared" si="262"/>
        <v>31 Science, engineering and technology associate professionals</v>
      </c>
      <c r="CL88" s="18">
        <f t="shared" si="250"/>
        <v>8.1087589395321338</v>
      </c>
      <c r="CM88" s="18">
        <f t="shared" si="250"/>
        <v>-7.4814486496125099</v>
      </c>
      <c r="CN88" s="18">
        <f t="shared" si="250"/>
        <v>0.67303908566633819</v>
      </c>
      <c r="CO88" s="18">
        <f t="shared" si="250"/>
        <v>2.1072654863465434</v>
      </c>
      <c r="CP88" s="18">
        <f t="shared" si="251"/>
        <v>1.0322613054646324</v>
      </c>
      <c r="CR88" s="18">
        <f t="shared" si="252"/>
        <v>1.6269339942763805</v>
      </c>
      <c r="CS88" s="18">
        <f t="shared" si="253"/>
        <v>2.1550904085775091</v>
      </c>
      <c r="CT88" s="18">
        <f t="shared" si="254"/>
        <v>3.3981307010642503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12.028360448725417</v>
      </c>
      <c r="C89" s="18">
        <f t="shared" si="210"/>
        <v>-19.173218243788593</v>
      </c>
      <c r="D89" s="18">
        <f t="shared" si="210"/>
        <v>14.691592524640139</v>
      </c>
      <c r="E89" s="18">
        <f t="shared" si="210"/>
        <v>4.9187132601881123</v>
      </c>
      <c r="F89" s="18">
        <f t="shared" si="211"/>
        <v>6.1350728798999388</v>
      </c>
      <c r="H89" s="18">
        <f t="shared" si="212"/>
        <v>8.0801233058086943</v>
      </c>
      <c r="I89" s="18">
        <f t="shared" si="213"/>
        <v>5.9503434485386864</v>
      </c>
      <c r="J89" s="18">
        <f t="shared" si="214"/>
        <v>10.689036992686219</v>
      </c>
      <c r="L89" t="str">
        <f t="shared" si="255"/>
        <v>32 Health and social care associate professionals</v>
      </c>
      <c r="M89" s="18">
        <f t="shared" si="215"/>
        <v>10.240674783758653</v>
      </c>
      <c r="N89" s="18">
        <f t="shared" si="215"/>
        <v>-8.675290823495974</v>
      </c>
      <c r="O89" s="18">
        <f t="shared" si="215"/>
        <v>15.828248148621515</v>
      </c>
      <c r="P89" s="18">
        <f t="shared" si="215"/>
        <v>4.6479735403487377</v>
      </c>
      <c r="Q89" s="18">
        <f t="shared" si="216"/>
        <v>7.1052009480157219</v>
      </c>
      <c r="S89" s="18">
        <f t="shared" si="217"/>
        <v>8.2493700926733471</v>
      </c>
      <c r="T89" s="18">
        <f t="shared" si="218"/>
        <v>5.9695349989457691</v>
      </c>
      <c r="U89" s="18">
        <f t="shared" si="219"/>
        <v>10.820882432226163</v>
      </c>
      <c r="W89" t="str">
        <f t="shared" si="256"/>
        <v>32 Health and social care associate professionals</v>
      </c>
      <c r="X89" s="18">
        <f t="shared" si="220"/>
        <v>5.6030468013440027</v>
      </c>
      <c r="Y89" s="18">
        <f t="shared" si="220"/>
        <v>9.576520487281881</v>
      </c>
      <c r="Z89" s="18">
        <f t="shared" si="220"/>
        <v>10.546259040076622</v>
      </c>
      <c r="AA89" s="18">
        <f t="shared" si="220"/>
        <v>3.3059560212448158</v>
      </c>
      <c r="AB89" s="18">
        <f t="shared" si="221"/>
        <v>5.9054257699771018</v>
      </c>
      <c r="AD89" s="18">
        <f t="shared" si="222"/>
        <v>5.6651054718784843</v>
      </c>
      <c r="AE89" s="18">
        <f t="shared" si="223"/>
        <v>5.29305864319638</v>
      </c>
      <c r="AF89" s="18">
        <f t="shared" si="224"/>
        <v>8.6127965948801233</v>
      </c>
      <c r="AH89" t="str">
        <f t="shared" si="257"/>
        <v>32 Health and social care associate professionals</v>
      </c>
      <c r="AI89" s="18">
        <f t="shared" si="225"/>
        <v>-2.5221513515944149</v>
      </c>
      <c r="AJ89" s="18">
        <f t="shared" si="225"/>
        <v>3.4135579519466885</v>
      </c>
      <c r="AK89" s="18">
        <f t="shared" si="225"/>
        <v>1.0839093779232867</v>
      </c>
      <c r="AL89" s="18">
        <f t="shared" si="225"/>
        <v>-4.4242222202797947</v>
      </c>
      <c r="AM89" s="18">
        <f t="shared" si="226"/>
        <v>-2.255657992615745</v>
      </c>
      <c r="AO89" s="18">
        <f t="shared" si="227"/>
        <v>-2.6223617452740489</v>
      </c>
      <c r="AP89" s="18">
        <f t="shared" si="228"/>
        <v>2.3177579797639236</v>
      </c>
      <c r="AQ89" s="18">
        <f t="shared" si="229"/>
        <v>0.52311236482225354</v>
      </c>
      <c r="AS89" t="str">
        <f t="shared" si="258"/>
        <v>32 Health and social care associate professionals</v>
      </c>
      <c r="AT89" s="18">
        <f t="shared" si="230"/>
        <v>3.6935953578330682</v>
      </c>
      <c r="AU89" s="18">
        <f t="shared" si="230"/>
        <v>24.564272821833978</v>
      </c>
      <c r="AV89" s="18">
        <f t="shared" si="230"/>
        <v>6.8872278227038786</v>
      </c>
      <c r="AW89" s="18">
        <f t="shared" si="230"/>
        <v>2.3219377860545842</v>
      </c>
      <c r="AX89" s="18">
        <f t="shared" si="231"/>
        <v>5.0102960761435389</v>
      </c>
      <c r="AZ89" s="18">
        <f t="shared" si="232"/>
        <v>3.8216138269264732</v>
      </c>
      <c r="BA89" s="18">
        <f t="shared" si="233"/>
        <v>4.2786485693520948</v>
      </c>
      <c r="BB89" s="18">
        <f t="shared" si="234"/>
        <v>6.658498064384144</v>
      </c>
      <c r="BD89" t="str">
        <f t="shared" si="259"/>
        <v>32 Health and social care associate professionals</v>
      </c>
      <c r="BE89" s="18">
        <f t="shared" si="235"/>
        <v>3.3803459208461506</v>
      </c>
      <c r="BF89" s="18">
        <f t="shared" si="235"/>
        <v>1.3488854574209785</v>
      </c>
      <c r="BG89" s="18">
        <f t="shared" si="235"/>
        <v>11.779425660009313</v>
      </c>
      <c r="BH89" s="18">
        <f t="shared" si="235"/>
        <v>2.1598645716529807</v>
      </c>
      <c r="BI89" s="18">
        <f t="shared" si="236"/>
        <v>5.0211971281939993</v>
      </c>
      <c r="BK89" s="18">
        <f t="shared" si="237"/>
        <v>5.2706966461171234</v>
      </c>
      <c r="BL89" s="18">
        <f t="shared" si="238"/>
        <v>5.2303501605873048</v>
      </c>
      <c r="BM89" s="18">
        <f t="shared" si="239"/>
        <v>8.3049017627347297</v>
      </c>
      <c r="BO89" t="str">
        <f t="shared" si="260"/>
        <v>32 Health and social care associate professionals</v>
      </c>
      <c r="BP89" s="18">
        <f t="shared" si="240"/>
        <v>4.1230199314678639</v>
      </c>
      <c r="BQ89" s="18">
        <f t="shared" si="240"/>
        <v>-9.6725132235951587</v>
      </c>
      <c r="BR89" s="18">
        <f t="shared" si="240"/>
        <v>9.9068467050629661</v>
      </c>
      <c r="BS89" s="18">
        <f t="shared" si="240"/>
        <v>-0.51942771925805875</v>
      </c>
      <c r="BT89" s="18">
        <f t="shared" si="241"/>
        <v>2.0106232560154869</v>
      </c>
      <c r="BV89" s="18">
        <f t="shared" si="242"/>
        <v>2.8411914071208022</v>
      </c>
      <c r="BW89" s="18">
        <f t="shared" si="243"/>
        <v>4.110642783402807</v>
      </c>
      <c r="BX89" s="18">
        <f t="shared" si="244"/>
        <v>5.8681188392027073</v>
      </c>
      <c r="BZ89" t="str">
        <f t="shared" si="261"/>
        <v>32 Health and social care associate professionals</v>
      </c>
      <c r="CA89" s="18">
        <f t="shared" si="245"/>
        <v>1.1646236089607909</v>
      </c>
      <c r="CB89" s="18">
        <f t="shared" si="245"/>
        <v>-21.10745228189208</v>
      </c>
      <c r="CC89" s="18">
        <f t="shared" si="245"/>
        <v>5.9762072692067125</v>
      </c>
      <c r="CD89" s="18">
        <f t="shared" si="245"/>
        <v>-3.3500561966697928</v>
      </c>
      <c r="CE89" s="18">
        <f t="shared" si="246"/>
        <v>-1.7814837895799962</v>
      </c>
      <c r="CG89" s="18">
        <f t="shared" si="247"/>
        <v>-0.33625673162505088</v>
      </c>
      <c r="CH89" s="18">
        <f t="shared" si="248"/>
        <v>2.9045728768437584</v>
      </c>
      <c r="CI89" s="18">
        <f t="shared" si="249"/>
        <v>2.6812268996019961</v>
      </c>
      <c r="CK89" t="str">
        <f t="shared" si="262"/>
        <v>32 Health and social care associate professionals</v>
      </c>
      <c r="CL89" s="18">
        <f t="shared" si="250"/>
        <v>3.6862536948034652</v>
      </c>
      <c r="CM89" s="18">
        <f t="shared" si="250"/>
        <v>-24.151541308089076</v>
      </c>
      <c r="CN89" s="18">
        <f t="shared" si="250"/>
        <v>6.7519487726880323</v>
      </c>
      <c r="CO89" s="18">
        <f t="shared" si="250"/>
        <v>0.22153441566761245</v>
      </c>
      <c r="CP89" s="18">
        <f t="shared" si="251"/>
        <v>0.45342955298994791</v>
      </c>
      <c r="CR89" s="18">
        <f t="shared" si="252"/>
        <v>2.3526997173955566</v>
      </c>
      <c r="CS89" s="18">
        <f t="shared" si="253"/>
        <v>2.8626395108153346</v>
      </c>
      <c r="CT89" s="18">
        <f t="shared" si="254"/>
        <v>4.5330425196890678</v>
      </c>
    </row>
    <row r="90" spans="1:98" x14ac:dyDescent="0.2">
      <c r="A90" t="str">
        <f t="shared" si="209"/>
        <v>33 Protective service occupations</v>
      </c>
      <c r="B90" s="18">
        <f t="shared" si="210"/>
        <v>2.1319537304233416</v>
      </c>
      <c r="C90" s="18">
        <f t="shared" si="210"/>
        <v>10.699079199337657</v>
      </c>
      <c r="D90" s="18">
        <f t="shared" si="210"/>
        <v>3.6253740081608754</v>
      </c>
      <c r="E90" s="18">
        <f t="shared" si="210"/>
        <v>3.8725604728465646</v>
      </c>
      <c r="F90" s="18">
        <f t="shared" si="211"/>
        <v>4.2089892194235423</v>
      </c>
      <c r="H90" s="18">
        <f t="shared" si="212"/>
        <v>3.7900995389776426</v>
      </c>
      <c r="I90" s="18">
        <f t="shared" si="213"/>
        <v>2.8677044727406953</v>
      </c>
      <c r="J90" s="18">
        <f t="shared" si="214"/>
        <v>5.6340446330204852</v>
      </c>
      <c r="L90" t="str">
        <f t="shared" si="255"/>
        <v>33 Protective service occupations</v>
      </c>
      <c r="M90" s="18">
        <f t="shared" si="215"/>
        <v>3.3432562804422972</v>
      </c>
      <c r="N90" s="18">
        <f t="shared" si="215"/>
        <v>10.021946262868543</v>
      </c>
      <c r="O90" s="18">
        <f t="shared" si="215"/>
        <v>1.7983395900558863</v>
      </c>
      <c r="P90" s="18">
        <f t="shared" si="215"/>
        <v>3.6374704746922504</v>
      </c>
      <c r="Q90" s="18">
        <f t="shared" si="216"/>
        <v>3.4449817828761553</v>
      </c>
      <c r="S90" s="18">
        <f t="shared" si="217"/>
        <v>3.0207643482226265</v>
      </c>
      <c r="T90" s="18">
        <f t="shared" si="218"/>
        <v>2.3860044561490268</v>
      </c>
      <c r="U90" s="18">
        <f t="shared" si="219"/>
        <v>4.6839254040393241</v>
      </c>
      <c r="W90" t="str">
        <f t="shared" si="256"/>
        <v>33 Protective service occupations</v>
      </c>
      <c r="X90" s="18">
        <f t="shared" si="220"/>
        <v>2.9384102339967688</v>
      </c>
      <c r="Y90" s="18">
        <f t="shared" si="220"/>
        <v>22.222841207373211</v>
      </c>
      <c r="Z90" s="18">
        <f t="shared" si="220"/>
        <v>-0.98354561791107464</v>
      </c>
      <c r="AA90" s="18">
        <f t="shared" si="220"/>
        <v>3.8520402532139952</v>
      </c>
      <c r="AB90" s="18">
        <f t="shared" si="221"/>
        <v>3.3629682780832448</v>
      </c>
      <c r="AD90" s="18">
        <f t="shared" si="222"/>
        <v>2.2144930373889427</v>
      </c>
      <c r="AE90" s="18">
        <f t="shared" si="223"/>
        <v>2.6502045903098459</v>
      </c>
      <c r="AF90" s="18">
        <f t="shared" si="224"/>
        <v>4.259034329005118</v>
      </c>
      <c r="AH90" t="str">
        <f t="shared" si="257"/>
        <v>33 Protective service occupations</v>
      </c>
      <c r="AI90" s="18">
        <f t="shared" si="225"/>
        <v>1.7289287028890321</v>
      </c>
      <c r="AJ90" s="18">
        <f t="shared" si="225"/>
        <v>20.444935037791012</v>
      </c>
      <c r="AK90" s="18">
        <f t="shared" si="225"/>
        <v>-1.012013841235504</v>
      </c>
      <c r="AL90" s="18">
        <f t="shared" si="225"/>
        <v>3.3994121091274865</v>
      </c>
      <c r="AM90" s="18">
        <f t="shared" si="226"/>
        <v>2.977561866356071</v>
      </c>
      <c r="AO90" s="18">
        <f t="shared" si="227"/>
        <v>1.9075144874293182</v>
      </c>
      <c r="AP90" s="18">
        <f t="shared" si="228"/>
        <v>2.3586171343205731</v>
      </c>
      <c r="AQ90" s="18">
        <f t="shared" si="229"/>
        <v>3.7865909208626203</v>
      </c>
      <c r="AS90" t="str">
        <f t="shared" si="258"/>
        <v>33 Protective service occupations</v>
      </c>
      <c r="AT90" s="18">
        <f t="shared" si="230"/>
        <v>-1.9683953561246192</v>
      </c>
      <c r="AU90" s="18">
        <f t="shared" si="230"/>
        <v>19.70140381944374</v>
      </c>
      <c r="AV90" s="18">
        <f t="shared" si="230"/>
        <v>-4.074798758029119</v>
      </c>
      <c r="AW90" s="18">
        <f t="shared" si="230"/>
        <v>2.0017319203197603</v>
      </c>
      <c r="AX90" s="18">
        <f t="shared" si="231"/>
        <v>1.0682843553390331</v>
      </c>
      <c r="AZ90" s="18">
        <f t="shared" si="232"/>
        <v>-6.5386561056546277E-2</v>
      </c>
      <c r="BA90" s="18">
        <f t="shared" si="233"/>
        <v>1.9632347744013456</v>
      </c>
      <c r="BB90" s="18">
        <f t="shared" si="234"/>
        <v>1.9134869651506792</v>
      </c>
      <c r="BD90" t="str">
        <f t="shared" si="259"/>
        <v>33 Protective service occupations</v>
      </c>
      <c r="BE90" s="18">
        <f t="shared" si="235"/>
        <v>-0.796593946045554</v>
      </c>
      <c r="BF90" s="18">
        <f t="shared" si="235"/>
        <v>-3.7826627999652196</v>
      </c>
      <c r="BG90" s="18">
        <f t="shared" si="235"/>
        <v>-1.8803006097085517</v>
      </c>
      <c r="BH90" s="18">
        <f t="shared" si="235"/>
        <v>-0.94838174012196186</v>
      </c>
      <c r="BI90" s="18">
        <f t="shared" si="236"/>
        <v>-1.4195870227552976</v>
      </c>
      <c r="BK90" s="18">
        <f t="shared" si="237"/>
        <v>-1.2600006965444499</v>
      </c>
      <c r="BL90" s="18">
        <f t="shared" si="238"/>
        <v>1.3636602548199317</v>
      </c>
      <c r="BM90" s="18">
        <f t="shared" si="239"/>
        <v>0.33897074289792606</v>
      </c>
      <c r="BO90" t="str">
        <f t="shared" si="260"/>
        <v>33 Protective service occupations</v>
      </c>
      <c r="BP90" s="18">
        <f t="shared" si="240"/>
        <v>-0.96818014202364466</v>
      </c>
      <c r="BQ90" s="18">
        <f t="shared" si="240"/>
        <v>7.1715137128833151</v>
      </c>
      <c r="BR90" s="18">
        <f t="shared" si="240"/>
        <v>-4.8836185431790691</v>
      </c>
      <c r="BS90" s="18">
        <f t="shared" si="240"/>
        <v>-2.0034784585155063</v>
      </c>
      <c r="BT90" s="18">
        <f t="shared" si="241"/>
        <v>-2.3681743274943323</v>
      </c>
      <c r="BV90" s="18">
        <f t="shared" si="242"/>
        <v>-2.9730871283962679</v>
      </c>
      <c r="BW90" s="18">
        <f t="shared" si="243"/>
        <v>1.4063685059030551</v>
      </c>
      <c r="BX90" s="18">
        <f t="shared" si="244"/>
        <v>-0.93220418183039833</v>
      </c>
      <c r="BZ90" t="str">
        <f t="shared" si="261"/>
        <v>33 Protective service occupations</v>
      </c>
      <c r="CA90" s="18">
        <f t="shared" si="245"/>
        <v>0.16938758137219345</v>
      </c>
      <c r="CB90" s="18">
        <f t="shared" si="245"/>
        <v>-3.838969303404216</v>
      </c>
      <c r="CC90" s="18">
        <f t="shared" si="245"/>
        <v>-2.6236871637607906</v>
      </c>
      <c r="CD90" s="18">
        <f t="shared" si="245"/>
        <v>-1.6791660286067711</v>
      </c>
      <c r="CE90" s="18">
        <f t="shared" si="246"/>
        <v>-2.1112957665881948</v>
      </c>
      <c r="CG90" s="18">
        <f t="shared" si="247"/>
        <v>-1.9950199958192805</v>
      </c>
      <c r="CH90" s="18">
        <f t="shared" si="248"/>
        <v>1.8056922798006969</v>
      </c>
      <c r="CI90" s="18">
        <f t="shared" si="249"/>
        <v>0.30699101164919362</v>
      </c>
      <c r="CK90" t="str">
        <f t="shared" si="262"/>
        <v>33 Protective service occupations</v>
      </c>
      <c r="CL90" s="18">
        <f t="shared" si="250"/>
        <v>-2.5382427708670607</v>
      </c>
      <c r="CM90" s="18">
        <f t="shared" si="250"/>
        <v>-20.780017876369005</v>
      </c>
      <c r="CN90" s="18">
        <f t="shared" si="250"/>
        <v>-10.889945032419334</v>
      </c>
      <c r="CO90" s="18">
        <f t="shared" si="250"/>
        <v>-1.3040000561448384</v>
      </c>
      <c r="CP90" s="18">
        <f t="shared" si="251"/>
        <v>-5.7098149010221144</v>
      </c>
      <c r="CR90" s="18">
        <f t="shared" si="252"/>
        <v>-4.6087357114950827</v>
      </c>
      <c r="CS90" s="18">
        <f t="shared" si="253"/>
        <v>0.79742815839938253</v>
      </c>
      <c r="CT90" s="18">
        <f t="shared" si="254"/>
        <v>-3.1441598554832861</v>
      </c>
    </row>
    <row r="91" spans="1:98" x14ac:dyDescent="0.2">
      <c r="A91" t="str">
        <f t="shared" si="209"/>
        <v>34 Culture, media and sports occupations</v>
      </c>
      <c r="B91" s="18">
        <f t="shared" si="210"/>
        <v>5.4261396766594583</v>
      </c>
      <c r="C91" s="18">
        <f t="shared" si="210"/>
        <v>12.930538012461824</v>
      </c>
      <c r="D91" s="18">
        <f t="shared" si="210"/>
        <v>4.4104303166046632</v>
      </c>
      <c r="E91" s="18">
        <f t="shared" si="210"/>
        <v>3.0315547650450414</v>
      </c>
      <c r="F91" s="18">
        <f t="shared" si="211"/>
        <v>4.0553908887356993</v>
      </c>
      <c r="H91" s="18">
        <f t="shared" si="212"/>
        <v>3.4891446646628355</v>
      </c>
      <c r="I91" s="18">
        <f t="shared" si="213"/>
        <v>3.7459331689885689</v>
      </c>
      <c r="J91" s="18">
        <f t="shared" si="214"/>
        <v>6.0359555688629163</v>
      </c>
      <c r="L91" t="str">
        <f t="shared" si="255"/>
        <v>34 Culture, media and sports occupations</v>
      </c>
      <c r="M91" s="18">
        <f t="shared" si="215"/>
        <v>1.1445372558003264</v>
      </c>
      <c r="N91" s="18">
        <f t="shared" si="215"/>
        <v>37.002159167262946</v>
      </c>
      <c r="O91" s="18">
        <f t="shared" si="215"/>
        <v>1.8451204902879326</v>
      </c>
      <c r="P91" s="18">
        <f t="shared" si="215"/>
        <v>2.6469693042951326</v>
      </c>
      <c r="Q91" s="18">
        <f t="shared" si="216"/>
        <v>4.2600949094855567</v>
      </c>
      <c r="S91" s="18">
        <f t="shared" si="217"/>
        <v>2.3789873507020554</v>
      </c>
      <c r="T91" s="18">
        <f t="shared" si="218"/>
        <v>3.2361040815239939</v>
      </c>
      <c r="U91" s="18">
        <f t="shared" si="219"/>
        <v>4.8515226972179359</v>
      </c>
      <c r="W91" t="str">
        <f t="shared" si="256"/>
        <v>34 Culture, media and sports occupations</v>
      </c>
      <c r="X91" s="18">
        <f t="shared" si="220"/>
        <v>-1.2269536720290075</v>
      </c>
      <c r="Y91" s="18">
        <f t="shared" si="220"/>
        <v>33.650584964366899</v>
      </c>
      <c r="Z91" s="18">
        <f t="shared" si="220"/>
        <v>-3.2019420349993166</v>
      </c>
      <c r="AA91" s="18">
        <f t="shared" si="220"/>
        <v>0.95791140565677502</v>
      </c>
      <c r="AB91" s="18">
        <f t="shared" si="221"/>
        <v>1.4014648091292825</v>
      </c>
      <c r="AD91" s="18">
        <f t="shared" si="222"/>
        <v>-0.44819936732918286</v>
      </c>
      <c r="AE91" s="18">
        <f t="shared" si="223"/>
        <v>2.4475485478592907</v>
      </c>
      <c r="AF91" s="18">
        <f t="shared" si="224"/>
        <v>2.1311462370619427</v>
      </c>
      <c r="AH91" t="str">
        <f t="shared" si="257"/>
        <v>34 Culture, media and sports occupations</v>
      </c>
      <c r="AI91" s="18">
        <f t="shared" si="225"/>
        <v>-0.41513503095179649</v>
      </c>
      <c r="AJ91" s="18">
        <f t="shared" si="225"/>
        <v>26.561761243177994</v>
      </c>
      <c r="AK91" s="18">
        <f t="shared" si="225"/>
        <v>-2.7840391146911281</v>
      </c>
      <c r="AL91" s="18">
        <f t="shared" si="225"/>
        <v>2.6318806091240932</v>
      </c>
      <c r="AM91" s="18">
        <f t="shared" si="226"/>
        <v>2.2382313259473374</v>
      </c>
      <c r="AO91" s="18">
        <f t="shared" si="227"/>
        <v>0.79385343781515072</v>
      </c>
      <c r="AP91" s="18">
        <f t="shared" si="228"/>
        <v>2.4838997757284931</v>
      </c>
      <c r="AQ91" s="18">
        <f t="shared" si="229"/>
        <v>3.0564207493235962</v>
      </c>
      <c r="AS91" t="str">
        <f t="shared" si="258"/>
        <v>34 Culture, media and sports occupations</v>
      </c>
      <c r="AT91" s="18">
        <f t="shared" si="230"/>
        <v>-2.8636463777823806</v>
      </c>
      <c r="AU91" s="18">
        <f t="shared" si="230"/>
        <v>25.340224767260054</v>
      </c>
      <c r="AV91" s="18">
        <f t="shared" si="230"/>
        <v>-4.9739481696820302</v>
      </c>
      <c r="AW91" s="18">
        <f t="shared" si="230"/>
        <v>-1.7130939507004062E-2</v>
      </c>
      <c r="AX91" s="18">
        <f t="shared" si="231"/>
        <v>-0.19323243764276521</v>
      </c>
      <c r="AZ91" s="18">
        <f t="shared" si="232"/>
        <v>-1.697485906828089</v>
      </c>
      <c r="BA91" s="18">
        <f t="shared" si="233"/>
        <v>2.046673751039374</v>
      </c>
      <c r="BB91" s="18">
        <f t="shared" si="234"/>
        <v>0.81008953193906219</v>
      </c>
      <c r="BD91" t="str">
        <f t="shared" si="259"/>
        <v>34 Culture, media and sports occupations</v>
      </c>
      <c r="BE91" s="18">
        <f t="shared" si="235"/>
        <v>-0.56126700626377701</v>
      </c>
      <c r="BF91" s="18">
        <f t="shared" si="235"/>
        <v>7.0021499868309522</v>
      </c>
      <c r="BG91" s="18">
        <f t="shared" si="235"/>
        <v>-2.9826775921811488</v>
      </c>
      <c r="BH91" s="18">
        <f t="shared" si="235"/>
        <v>0.3899793515077743</v>
      </c>
      <c r="BI91" s="18">
        <f t="shared" si="236"/>
        <v>-0.27962318400045483</v>
      </c>
      <c r="BK91" s="18">
        <f t="shared" si="237"/>
        <v>-0.74706958649830568</v>
      </c>
      <c r="BL91" s="18">
        <f t="shared" si="238"/>
        <v>1.9071830405601675</v>
      </c>
      <c r="BM91" s="18">
        <f t="shared" si="239"/>
        <v>1.341298515106315</v>
      </c>
      <c r="BO91" t="str">
        <f t="shared" si="260"/>
        <v>34 Culture, media and sports occupations</v>
      </c>
      <c r="BP91" s="18">
        <f t="shared" si="240"/>
        <v>-5.839709484377642</v>
      </c>
      <c r="BQ91" s="18">
        <f t="shared" si="240"/>
        <v>14.342561330258574</v>
      </c>
      <c r="BR91" s="18">
        <f t="shared" si="240"/>
        <v>-7.5805973148820645</v>
      </c>
      <c r="BS91" s="18">
        <f t="shared" si="240"/>
        <v>-5.6167505178610693</v>
      </c>
      <c r="BT91" s="18">
        <f t="shared" si="241"/>
        <v>-5.103911914455173</v>
      </c>
      <c r="BV91" s="18">
        <f t="shared" si="242"/>
        <v>-6.27595956825785</v>
      </c>
      <c r="BW91" s="18">
        <f t="shared" si="243"/>
        <v>1.4072888290861174</v>
      </c>
      <c r="BX91" s="18">
        <f t="shared" si="244"/>
        <v>-3.2262947398863817</v>
      </c>
      <c r="BZ91" t="str">
        <f t="shared" si="261"/>
        <v>34 Culture, media and sports occupations</v>
      </c>
      <c r="CA91" s="18">
        <f t="shared" si="245"/>
        <v>-2.1803331592888497</v>
      </c>
      <c r="CB91" s="18">
        <f t="shared" si="245"/>
        <v>-10.809978726036896</v>
      </c>
      <c r="CC91" s="18">
        <f t="shared" si="245"/>
        <v>-7.9551079174859822</v>
      </c>
      <c r="CD91" s="18">
        <f t="shared" si="245"/>
        <v>-5.6899339654257748</v>
      </c>
      <c r="CE91" s="18">
        <f t="shared" si="246"/>
        <v>-6.7296833182191378</v>
      </c>
      <c r="CG91" s="18">
        <f t="shared" si="247"/>
        <v>-6.4511190141262498</v>
      </c>
      <c r="CH91" s="18">
        <f t="shared" si="248"/>
        <v>1.3193479022859611</v>
      </c>
      <c r="CI91" s="18">
        <f t="shared" si="249"/>
        <v>-3.5107363867554864</v>
      </c>
      <c r="CK91" t="str">
        <f t="shared" si="262"/>
        <v>34 Culture, media and sports occupations</v>
      </c>
      <c r="CL91" s="18">
        <f t="shared" si="250"/>
        <v>3.8264278586232381</v>
      </c>
      <c r="CM91" s="18">
        <f t="shared" si="250"/>
        <v>-12.592022697363859</v>
      </c>
      <c r="CN91" s="18">
        <f t="shared" si="250"/>
        <v>-2.905759968802224</v>
      </c>
      <c r="CO91" s="18">
        <f t="shared" si="250"/>
        <v>-3.4681980062429951</v>
      </c>
      <c r="CP91" s="18">
        <f t="shared" si="251"/>
        <v>-3.8910331624990246</v>
      </c>
      <c r="CR91" s="18">
        <f t="shared" si="252"/>
        <v>-3.2810815996016318</v>
      </c>
      <c r="CS91" s="18">
        <f t="shared" si="253"/>
        <v>1.4597804480018572</v>
      </c>
      <c r="CT91" s="18">
        <f t="shared" si="254"/>
        <v>-1.0846046995726333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3.8403353308337884</v>
      </c>
      <c r="C92" s="18">
        <f t="shared" si="210"/>
        <v>1.8086356001215664</v>
      </c>
      <c r="D92" s="18">
        <f t="shared" si="210"/>
        <v>5.3439542729726286</v>
      </c>
      <c r="E92" s="18">
        <f t="shared" si="210"/>
        <v>3.0196934492288552</v>
      </c>
      <c r="F92" s="18">
        <f t="shared" si="211"/>
        <v>3.6638184383478656</v>
      </c>
      <c r="H92" s="18">
        <f t="shared" si="212"/>
        <v>3.7886925167870844</v>
      </c>
      <c r="I92" s="18">
        <f t="shared" si="213"/>
        <v>3.5577674800156611</v>
      </c>
      <c r="J92" s="18">
        <f t="shared" si="214"/>
        <v>6.1161716875065331</v>
      </c>
      <c r="L92" t="str">
        <f t="shared" si="255"/>
        <v>35 Business and public service associate professionals</v>
      </c>
      <c r="M92" s="18">
        <f t="shared" si="215"/>
        <v>5.7916696340385432</v>
      </c>
      <c r="N92" s="18">
        <f t="shared" si="215"/>
        <v>-1.8222724692668169</v>
      </c>
      <c r="O92" s="18">
        <f t="shared" si="215"/>
        <v>5.2513135035799463</v>
      </c>
      <c r="P92" s="18">
        <f t="shared" si="215"/>
        <v>2.7254613912345738</v>
      </c>
      <c r="Q92" s="18">
        <f t="shared" si="216"/>
        <v>3.2156911923596043</v>
      </c>
      <c r="S92" s="18">
        <f t="shared" si="217"/>
        <v>3.5606041098502406</v>
      </c>
      <c r="T92" s="18">
        <f t="shared" si="218"/>
        <v>3.5765481491845774</v>
      </c>
      <c r="U92" s="18">
        <f t="shared" si="219"/>
        <v>5.9633407920754333</v>
      </c>
      <c r="W92" t="str">
        <f t="shared" si="256"/>
        <v>35 Business and public service associate professionals</v>
      </c>
      <c r="X92" s="18">
        <f t="shared" si="220"/>
        <v>1.3911559242061999</v>
      </c>
      <c r="Y92" s="18">
        <f t="shared" si="220"/>
        <v>10.38923816081172</v>
      </c>
      <c r="Z92" s="18">
        <f t="shared" si="220"/>
        <v>0.14329494186615666</v>
      </c>
      <c r="AA92" s="18">
        <f t="shared" si="220"/>
        <v>1.2377370770281226</v>
      </c>
      <c r="AB92" s="18">
        <f t="shared" si="221"/>
        <v>1.4416432135172519</v>
      </c>
      <c r="AD92" s="18">
        <f t="shared" si="222"/>
        <v>0.87160045781660145</v>
      </c>
      <c r="AE92" s="18">
        <f t="shared" si="223"/>
        <v>2.8903912689825839</v>
      </c>
      <c r="AF92" s="18">
        <f t="shared" si="224"/>
        <v>3.4874695150298063</v>
      </c>
      <c r="AH92" t="str">
        <f t="shared" si="257"/>
        <v>35 Business and public service associate professionals</v>
      </c>
      <c r="AI92" s="18">
        <f t="shared" si="225"/>
        <v>1.4972604811542833</v>
      </c>
      <c r="AJ92" s="18">
        <f t="shared" si="225"/>
        <v>15.30283388474607</v>
      </c>
      <c r="AK92" s="18">
        <f t="shared" si="225"/>
        <v>0.51419841622479812</v>
      </c>
      <c r="AL92" s="18">
        <f t="shared" si="225"/>
        <v>1.8170734067493477</v>
      </c>
      <c r="AM92" s="18">
        <f t="shared" si="226"/>
        <v>2.1995413144286102</v>
      </c>
      <c r="AO92" s="18">
        <f t="shared" si="227"/>
        <v>1.3809160284252719</v>
      </c>
      <c r="AP92" s="18">
        <f t="shared" si="228"/>
        <v>2.8819505671759282</v>
      </c>
      <c r="AQ92" s="18">
        <f t="shared" si="229"/>
        <v>3.8399166214003078</v>
      </c>
      <c r="AS92" t="str">
        <f t="shared" si="258"/>
        <v>35 Business and public service associate professionals</v>
      </c>
      <c r="AT92" s="18">
        <f t="shared" si="230"/>
        <v>0.84340839904650799</v>
      </c>
      <c r="AU92" s="18">
        <f t="shared" si="230"/>
        <v>12.024618420515587</v>
      </c>
      <c r="AV92" s="18">
        <f t="shared" si="230"/>
        <v>0.13065910667495739</v>
      </c>
      <c r="AW92" s="18">
        <f t="shared" si="230"/>
        <v>1.5766533605161559</v>
      </c>
      <c r="AX92" s="18">
        <f t="shared" si="231"/>
        <v>1.7432228880416289</v>
      </c>
      <c r="AZ92" s="18">
        <f t="shared" si="232"/>
        <v>1.0923498532267484</v>
      </c>
      <c r="BA92" s="18">
        <f t="shared" si="233"/>
        <v>2.77204975552241</v>
      </c>
      <c r="BB92" s="18">
        <f t="shared" si="234"/>
        <v>3.5356924924815125</v>
      </c>
      <c r="BD92" t="str">
        <f t="shared" si="259"/>
        <v>35 Business and public service associate professionals</v>
      </c>
      <c r="BE92" s="18">
        <f t="shared" si="235"/>
        <v>-0.30874251440531353</v>
      </c>
      <c r="BF92" s="18">
        <f t="shared" si="235"/>
        <v>-0.78547562126920489</v>
      </c>
      <c r="BG92" s="18">
        <f t="shared" si="235"/>
        <v>0.67586861642210394</v>
      </c>
      <c r="BH92" s="18">
        <f t="shared" si="235"/>
        <v>5.9324890277001607E-2</v>
      </c>
      <c r="BI92" s="18">
        <f t="shared" si="236"/>
        <v>0.1984761153928094</v>
      </c>
      <c r="BK92" s="18">
        <f t="shared" si="237"/>
        <v>0.26441879273904068</v>
      </c>
      <c r="BL92" s="18">
        <f t="shared" si="238"/>
        <v>2.5144022104352404</v>
      </c>
      <c r="BM92" s="18">
        <f t="shared" si="239"/>
        <v>2.7022392821343777</v>
      </c>
      <c r="BO92" t="str">
        <f t="shared" si="260"/>
        <v>35 Business and public service associate professionals</v>
      </c>
      <c r="BP92" s="18">
        <f t="shared" si="240"/>
        <v>-0.38570271774616138</v>
      </c>
      <c r="BQ92" s="18">
        <f t="shared" si="240"/>
        <v>1.6145148331134118</v>
      </c>
      <c r="BR92" s="18">
        <f t="shared" si="240"/>
        <v>-1.5480032896988516</v>
      </c>
      <c r="BS92" s="18">
        <f t="shared" si="240"/>
        <v>-1.506978081410526</v>
      </c>
      <c r="BT92" s="18">
        <f t="shared" si="241"/>
        <v>-1.3275723223394098</v>
      </c>
      <c r="BV92" s="18">
        <f t="shared" si="242"/>
        <v>-1.520655049967512</v>
      </c>
      <c r="BW92" s="18">
        <f t="shared" si="243"/>
        <v>2.0721138092538727</v>
      </c>
      <c r="BX92" s="18">
        <f t="shared" si="244"/>
        <v>0.96450914896104578</v>
      </c>
      <c r="BZ92" t="str">
        <f t="shared" si="261"/>
        <v>35 Business and public service associate professionals</v>
      </c>
      <c r="CA92" s="18">
        <f t="shared" si="245"/>
        <v>-0.36700079938774</v>
      </c>
      <c r="CB92" s="18">
        <f t="shared" si="245"/>
        <v>-9.3563907178834569</v>
      </c>
      <c r="CC92" s="18">
        <f t="shared" si="245"/>
        <v>-2.4125635298137715</v>
      </c>
      <c r="CD92" s="18">
        <f t="shared" si="245"/>
        <v>-3.4719194932752218</v>
      </c>
      <c r="CE92" s="18">
        <f t="shared" si="246"/>
        <v>-3.5221281584495445</v>
      </c>
      <c r="CG92" s="18">
        <f t="shared" si="247"/>
        <v>-3.1200847973035128</v>
      </c>
      <c r="CH92" s="18">
        <f t="shared" si="248"/>
        <v>1.7585557199398805</v>
      </c>
      <c r="CI92" s="18">
        <f t="shared" si="249"/>
        <v>-0.55103417277810873</v>
      </c>
      <c r="CK92" t="str">
        <f t="shared" si="262"/>
        <v>35 Business and public service associate professionals</v>
      </c>
      <c r="CL92" s="18">
        <f t="shared" si="250"/>
        <v>1.3815061548490659</v>
      </c>
      <c r="CM92" s="18">
        <f t="shared" si="250"/>
        <v>-22.816217036967757</v>
      </c>
      <c r="CN92" s="18">
        <f t="shared" si="250"/>
        <v>-3.8056739641966431</v>
      </c>
      <c r="CO92" s="18">
        <f t="shared" si="250"/>
        <v>8.1400089771621609E-2</v>
      </c>
      <c r="CP92" s="18">
        <f t="shared" si="251"/>
        <v>-2.7419760426357853</v>
      </c>
      <c r="CR92" s="18">
        <f t="shared" si="252"/>
        <v>-1.2314373633809383</v>
      </c>
      <c r="CS92" s="18">
        <f t="shared" si="253"/>
        <v>1.527761763200064</v>
      </c>
      <c r="CT92" s="18">
        <f t="shared" si="254"/>
        <v>0.55003657918120119</v>
      </c>
    </row>
    <row r="93" spans="1:98" x14ac:dyDescent="0.2">
      <c r="A93" t="str">
        <f t="shared" si="209"/>
        <v>41 Administrative occupations</v>
      </c>
      <c r="B93" s="18">
        <f t="shared" si="210"/>
        <v>2.1261708137201074</v>
      </c>
      <c r="C93" s="18">
        <f t="shared" si="210"/>
        <v>0.46488987775799018</v>
      </c>
      <c r="D93" s="18">
        <f t="shared" si="210"/>
        <v>7.3392494034035805</v>
      </c>
      <c r="E93" s="18">
        <f t="shared" si="210"/>
        <v>3.9476970101444131</v>
      </c>
      <c r="F93" s="18">
        <f t="shared" si="211"/>
        <v>4.772483294686003</v>
      </c>
      <c r="H93" s="18">
        <f t="shared" si="212"/>
        <v>5.0661372939360128</v>
      </c>
      <c r="I93" s="18">
        <f t="shared" si="213"/>
        <v>4.2133141436037747</v>
      </c>
      <c r="J93" s="18">
        <f t="shared" si="214"/>
        <v>7.4925717047553908</v>
      </c>
      <c r="L93" t="str">
        <f t="shared" si="255"/>
        <v>41 Administrative occupations</v>
      </c>
      <c r="M93" s="18">
        <f t="shared" si="215"/>
        <v>5.6072598277637775</v>
      </c>
      <c r="N93" s="18">
        <f t="shared" si="215"/>
        <v>0.56730653571190892</v>
      </c>
      <c r="O93" s="18">
        <f t="shared" si="215"/>
        <v>7.2327052018631877</v>
      </c>
      <c r="P93" s="18">
        <f t="shared" si="215"/>
        <v>3.2894124622312448</v>
      </c>
      <c r="Q93" s="18">
        <f t="shared" si="216"/>
        <v>4.3315597310672471</v>
      </c>
      <c r="S93" s="18">
        <f t="shared" si="217"/>
        <v>4.5874623002503334</v>
      </c>
      <c r="T93" s="18">
        <f t="shared" si="218"/>
        <v>4.1465748719474727</v>
      </c>
      <c r="U93" s="18">
        <f t="shared" si="219"/>
        <v>7.1029403395883595</v>
      </c>
      <c r="W93" t="str">
        <f t="shared" si="256"/>
        <v>41 Administrative occupations</v>
      </c>
      <c r="X93" s="18">
        <f t="shared" si="220"/>
        <v>0.57568479943639339</v>
      </c>
      <c r="Y93" s="18">
        <f t="shared" si="220"/>
        <v>17.981725995545126</v>
      </c>
      <c r="Z93" s="18">
        <f t="shared" si="220"/>
        <v>2.4361444175998059</v>
      </c>
      <c r="AA93" s="18">
        <f t="shared" si="220"/>
        <v>2.0170593137311954</v>
      </c>
      <c r="AB93" s="18">
        <f t="shared" si="221"/>
        <v>3.0802716547166265</v>
      </c>
      <c r="AD93" s="18">
        <f t="shared" si="222"/>
        <v>2.1565634951021817</v>
      </c>
      <c r="AE93" s="18">
        <f t="shared" si="223"/>
        <v>3.4977872616843042</v>
      </c>
      <c r="AF93" s="18">
        <f t="shared" si="224"/>
        <v>4.9087853839248519</v>
      </c>
      <c r="AH93" t="str">
        <f t="shared" si="257"/>
        <v>41 Administrative occupations</v>
      </c>
      <c r="AI93" s="18">
        <f t="shared" si="225"/>
        <v>1.0990303853183114</v>
      </c>
      <c r="AJ93" s="18">
        <f t="shared" si="225"/>
        <v>22.560837624009267</v>
      </c>
      <c r="AK93" s="18">
        <f t="shared" si="225"/>
        <v>1.6269089118585711</v>
      </c>
      <c r="AL93" s="18">
        <f t="shared" si="225"/>
        <v>2.0395909878792917</v>
      </c>
      <c r="AM93" s="18">
        <f t="shared" si="226"/>
        <v>3.0843292887504647</v>
      </c>
      <c r="AO93" s="18">
        <f t="shared" si="227"/>
        <v>1.9018444309955695</v>
      </c>
      <c r="AP93" s="18">
        <f t="shared" si="228"/>
        <v>3.5303027178340773</v>
      </c>
      <c r="AQ93" s="18">
        <f t="shared" si="229"/>
        <v>4.7617841257309834</v>
      </c>
      <c r="AS93" t="str">
        <f t="shared" si="258"/>
        <v>41 Administrative occupations</v>
      </c>
      <c r="AT93" s="18">
        <f t="shared" si="230"/>
        <v>0.236631693056788</v>
      </c>
      <c r="AU93" s="18">
        <f t="shared" si="230"/>
        <v>16.87179468896225</v>
      </c>
      <c r="AV93" s="18">
        <f t="shared" si="230"/>
        <v>0.52752197917038668</v>
      </c>
      <c r="AW93" s="18">
        <f t="shared" si="230"/>
        <v>1.7486032060338719</v>
      </c>
      <c r="AX93" s="18">
        <f t="shared" si="231"/>
        <v>2.2471466980984456</v>
      </c>
      <c r="AZ93" s="18">
        <f t="shared" si="232"/>
        <v>1.3399369480260548</v>
      </c>
      <c r="BA93" s="18">
        <f t="shared" si="233"/>
        <v>3.2301959701106941</v>
      </c>
      <c r="BB93" s="18">
        <f t="shared" si="234"/>
        <v>4.1186251233414906</v>
      </c>
      <c r="BD93" t="str">
        <f t="shared" si="259"/>
        <v>41 Administrative occupations</v>
      </c>
      <c r="BE93" s="18">
        <f t="shared" si="235"/>
        <v>-2.7333614890670543</v>
      </c>
      <c r="BF93" s="18">
        <f t="shared" si="235"/>
        <v>2.5197590867271691</v>
      </c>
      <c r="BG93" s="18">
        <f t="shared" si="235"/>
        <v>1.4328654327738999</v>
      </c>
      <c r="BH93" s="18">
        <f t="shared" si="235"/>
        <v>-0.80098706610534087</v>
      </c>
      <c r="BI93" s="18">
        <f t="shared" si="236"/>
        <v>9.7541242017551433E-2</v>
      </c>
      <c r="BK93" s="18">
        <f t="shared" si="237"/>
        <v>-6.1889995946584619E-2</v>
      </c>
      <c r="BL93" s="18">
        <f t="shared" si="238"/>
        <v>2.847004422871513</v>
      </c>
      <c r="BM93" s="18">
        <f t="shared" si="239"/>
        <v>2.8052896859422471</v>
      </c>
      <c r="BO93" t="str">
        <f t="shared" si="260"/>
        <v>41 Administrative occupations</v>
      </c>
      <c r="BP93" s="18">
        <f t="shared" si="240"/>
        <v>-1.968964265597084</v>
      </c>
      <c r="BQ93" s="18">
        <f t="shared" si="240"/>
        <v>-5.1169591639578682</v>
      </c>
      <c r="BR93" s="18">
        <f t="shared" si="240"/>
        <v>-0.55689496743143163</v>
      </c>
      <c r="BS93" s="18">
        <f t="shared" si="240"/>
        <v>-3.5542476576277515</v>
      </c>
      <c r="BT93" s="18">
        <f t="shared" si="241"/>
        <v>-2.7267750977874816</v>
      </c>
      <c r="BV93" s="18">
        <f t="shared" si="242"/>
        <v>-2.5653052430774315</v>
      </c>
      <c r="BW93" s="18">
        <f t="shared" si="243"/>
        <v>2.2144894788983516</v>
      </c>
      <c r="BX93" s="18">
        <f t="shared" si="244"/>
        <v>0.42782430740568866</v>
      </c>
      <c r="BZ93" t="str">
        <f t="shared" si="261"/>
        <v>41 Administrative occupations</v>
      </c>
      <c r="CA93" s="18">
        <f t="shared" si="245"/>
        <v>-2.70766934607789</v>
      </c>
      <c r="CB93" s="18">
        <f t="shared" si="245"/>
        <v>-15.867521262880091</v>
      </c>
      <c r="CC93" s="18">
        <f t="shared" si="245"/>
        <v>-4.3407375892431705</v>
      </c>
      <c r="CD93" s="18">
        <f t="shared" si="245"/>
        <v>-9.1585175854179912</v>
      </c>
      <c r="CE93" s="18">
        <f t="shared" si="246"/>
        <v>-8.1212539334650771</v>
      </c>
      <c r="CG93" s="18">
        <f t="shared" si="247"/>
        <v>-7.580173025460013</v>
      </c>
      <c r="CH93" s="18">
        <f t="shared" si="248"/>
        <v>1.4748386240155842</v>
      </c>
      <c r="CI93" s="18">
        <f t="shared" si="249"/>
        <v>-3.8825025909548283</v>
      </c>
      <c r="CK93" t="str">
        <f t="shared" si="262"/>
        <v>41 Administrative occupations</v>
      </c>
      <c r="CL93" s="18">
        <f t="shared" si="250"/>
        <v>-2.6240465998160545</v>
      </c>
      <c r="CM93" s="18">
        <f t="shared" si="250"/>
        <v>-24.071638746440005</v>
      </c>
      <c r="CN93" s="18">
        <f t="shared" si="250"/>
        <v>-3.5002101222469939</v>
      </c>
      <c r="CO93" s="18">
        <f t="shared" si="250"/>
        <v>-3.2555496870091072</v>
      </c>
      <c r="CP93" s="18">
        <f t="shared" si="251"/>
        <v>-4.7848557002230123</v>
      </c>
      <c r="CR93" s="18">
        <f t="shared" si="252"/>
        <v>-3.3371720099908631</v>
      </c>
      <c r="CS93" s="18">
        <f t="shared" si="253"/>
        <v>1.3655539568704134</v>
      </c>
      <c r="CT93" s="18">
        <f t="shared" si="254"/>
        <v>-1.2611771801489424</v>
      </c>
    </row>
    <row r="94" spans="1:98" x14ac:dyDescent="0.2">
      <c r="A94" t="str">
        <f t="shared" si="209"/>
        <v>42 Secretarial and related occupations</v>
      </c>
      <c r="B94" s="18">
        <f t="shared" si="210"/>
        <v>5.4340254531379362</v>
      </c>
      <c r="C94" s="18">
        <f t="shared" si="210"/>
        <v>-8.7927440021608341</v>
      </c>
      <c r="D94" s="18">
        <f t="shared" si="210"/>
        <v>10.57396258712493</v>
      </c>
      <c r="E94" s="18">
        <f t="shared" si="210"/>
        <v>5.4847592419602575</v>
      </c>
      <c r="F94" s="18">
        <f t="shared" si="211"/>
        <v>6.0808356757808379</v>
      </c>
      <c r="H94" s="18">
        <f t="shared" si="212"/>
        <v>7.1545874256268238</v>
      </c>
      <c r="I94" s="18">
        <f t="shared" si="213"/>
        <v>5.4817251474128748</v>
      </c>
      <c r="J94" s="18">
        <f t="shared" si="214"/>
        <v>9.7663464611795092</v>
      </c>
      <c r="L94" t="str">
        <f t="shared" si="255"/>
        <v>42 Secretarial and related occupations</v>
      </c>
      <c r="M94" s="18">
        <f t="shared" si="215"/>
        <v>4.3589803159844509</v>
      </c>
      <c r="N94" s="18">
        <f t="shared" si="215"/>
        <v>0.9401948345874267</v>
      </c>
      <c r="O94" s="18">
        <f t="shared" si="215"/>
        <v>7.8429119603745212</v>
      </c>
      <c r="P94" s="18">
        <f t="shared" si="215"/>
        <v>1.626372344779381</v>
      </c>
      <c r="Q94" s="18">
        <f t="shared" si="216"/>
        <v>3.485713927980294</v>
      </c>
      <c r="S94" s="18">
        <f t="shared" si="217"/>
        <v>3.6576799314642194</v>
      </c>
      <c r="T94" s="18">
        <f t="shared" si="218"/>
        <v>4.2036027831697131</v>
      </c>
      <c r="U94" s="18">
        <f t="shared" si="219"/>
        <v>6.4910632485459585</v>
      </c>
      <c r="W94" t="str">
        <f t="shared" si="256"/>
        <v>42 Secretarial and related occupations</v>
      </c>
      <c r="X94" s="18">
        <f t="shared" si="220"/>
        <v>-0.13843036554120891</v>
      </c>
      <c r="Y94" s="18">
        <f t="shared" si="220"/>
        <v>19.473923251826331</v>
      </c>
      <c r="Z94" s="18">
        <f t="shared" si="220"/>
        <v>3.1638353220452498</v>
      </c>
      <c r="AA94" s="18">
        <f t="shared" si="220"/>
        <v>1.7629005839271183</v>
      </c>
      <c r="AB94" s="18">
        <f t="shared" si="221"/>
        <v>3.2286697835414158</v>
      </c>
      <c r="AD94" s="18">
        <f t="shared" si="222"/>
        <v>2.2277521608676354</v>
      </c>
      <c r="AE94" s="18">
        <f t="shared" si="223"/>
        <v>3.8506382176915377</v>
      </c>
      <c r="AF94" s="18">
        <f t="shared" si="224"/>
        <v>5.2492350187821391</v>
      </c>
      <c r="AH94" t="str">
        <f t="shared" si="257"/>
        <v>42 Secretarial and related occupations</v>
      </c>
      <c r="AI94" s="18">
        <f t="shared" si="225"/>
        <v>0.12349805525964097</v>
      </c>
      <c r="AJ94" s="18">
        <f t="shared" si="225"/>
        <v>23.006757350589989</v>
      </c>
      <c r="AK94" s="18">
        <f t="shared" si="225"/>
        <v>1.2388401455721398</v>
      </c>
      <c r="AL94" s="18">
        <f t="shared" si="225"/>
        <v>5.1269810824550177E-2</v>
      </c>
      <c r="AM94" s="18">
        <f t="shared" si="226"/>
        <v>1.72569753212648</v>
      </c>
      <c r="AO94" s="18">
        <f t="shared" si="227"/>
        <v>0.44557061320000813</v>
      </c>
      <c r="AP94" s="18">
        <f t="shared" si="228"/>
        <v>3.3832800342438851</v>
      </c>
      <c r="AQ94" s="18">
        <f t="shared" si="229"/>
        <v>3.6663316386341682</v>
      </c>
      <c r="AS94" t="str">
        <f t="shared" si="258"/>
        <v>42 Secretarial and related occupations</v>
      </c>
      <c r="AT94" s="18">
        <f t="shared" si="230"/>
        <v>-1.0763686751268486</v>
      </c>
      <c r="AU94" s="18">
        <f t="shared" si="230"/>
        <v>23.471696695926592</v>
      </c>
      <c r="AV94" s="18">
        <f t="shared" si="230"/>
        <v>8.3972926251174584E-2</v>
      </c>
      <c r="AW94" s="18">
        <f t="shared" si="230"/>
        <v>-2.1963803537910387</v>
      </c>
      <c r="AX94" s="18">
        <f t="shared" si="231"/>
        <v>-4.4036161535832008E-2</v>
      </c>
      <c r="AZ94" s="18">
        <f t="shared" si="232"/>
        <v>-1.4420947842570753</v>
      </c>
      <c r="BA94" s="18">
        <f t="shared" si="233"/>
        <v>2.9488191028833377</v>
      </c>
      <c r="BB94" s="18">
        <f t="shared" si="234"/>
        <v>2.0239178787919476</v>
      </c>
      <c r="BD94" t="str">
        <f t="shared" si="259"/>
        <v>42 Secretarial and related occupations</v>
      </c>
      <c r="BE94" s="18">
        <f t="shared" si="235"/>
        <v>-4.8267085666406366</v>
      </c>
      <c r="BF94" s="18">
        <f t="shared" si="235"/>
        <v>3.3368501911416049</v>
      </c>
      <c r="BG94" s="18">
        <f t="shared" si="235"/>
        <v>1.9888822983699317</v>
      </c>
      <c r="BH94" s="18">
        <f t="shared" si="235"/>
        <v>-4.8496620992256823</v>
      </c>
      <c r="BI94" s="18">
        <f t="shared" si="236"/>
        <v>-2.2604870249847364</v>
      </c>
      <c r="BK94" s="18">
        <f t="shared" si="237"/>
        <v>-2.6226763563438005</v>
      </c>
      <c r="BL94" s="18">
        <f t="shared" si="238"/>
        <v>2.8083700473663153</v>
      </c>
      <c r="BM94" s="18">
        <f t="shared" si="239"/>
        <v>1.1452939185060185</v>
      </c>
      <c r="BO94" t="str">
        <f t="shared" si="260"/>
        <v>42 Secretarial and related occupations</v>
      </c>
      <c r="BP94" s="18">
        <f t="shared" si="240"/>
        <v>-3.7097976534302357</v>
      </c>
      <c r="BQ94" s="18">
        <f t="shared" si="240"/>
        <v>-13.652245378988304</v>
      </c>
      <c r="BR94" s="18">
        <f t="shared" si="240"/>
        <v>-5.0889099752257856</v>
      </c>
      <c r="BS94" s="18">
        <f t="shared" si="240"/>
        <v>-13.558574416288028</v>
      </c>
      <c r="BT94" s="18">
        <f t="shared" si="241"/>
        <v>-11.002370057312927</v>
      </c>
      <c r="BV94" s="18">
        <f t="shared" si="242"/>
        <v>-10.82284751172412</v>
      </c>
      <c r="BW94" s="18">
        <f t="shared" si="243"/>
        <v>1.6031519301529684</v>
      </c>
      <c r="BX94" s="18">
        <f t="shared" si="244"/>
        <v>-5.2007786025666025</v>
      </c>
      <c r="BZ94" t="str">
        <f t="shared" si="261"/>
        <v>42 Secretarial and related occupations</v>
      </c>
      <c r="CA94" s="18">
        <f t="shared" si="245"/>
        <v>-1.6075864325028055</v>
      </c>
      <c r="CB94" s="18">
        <f t="shared" si="245"/>
        <v>-18.420240614931991</v>
      </c>
      <c r="CC94" s="18">
        <f t="shared" si="245"/>
        <v>-10.733940245094931</v>
      </c>
      <c r="CD94" s="18">
        <f t="shared" si="245"/>
        <v>-14.909726608308704</v>
      </c>
      <c r="CE94" s="18">
        <f t="shared" si="246"/>
        <v>-13.853360680102123</v>
      </c>
      <c r="CG94" s="18">
        <f t="shared" si="247"/>
        <v>-13.53996617570048</v>
      </c>
      <c r="CH94" s="18">
        <f t="shared" si="248"/>
        <v>1.1378645538020704</v>
      </c>
      <c r="CI94" s="18">
        <f t="shared" si="249"/>
        <v>-7.7591600999813544</v>
      </c>
      <c r="CK94" t="str">
        <f t="shared" si="262"/>
        <v>42 Secretarial and related occupations</v>
      </c>
      <c r="CL94" s="18">
        <f t="shared" si="250"/>
        <v>0.59194451149562344</v>
      </c>
      <c r="CM94" s="18">
        <f t="shared" si="250"/>
        <v>-26.123885394738487</v>
      </c>
      <c r="CN94" s="18">
        <f t="shared" si="250"/>
        <v>-1.2900083452929034</v>
      </c>
      <c r="CO94" s="18">
        <f t="shared" si="250"/>
        <v>0.34697117017969958</v>
      </c>
      <c r="CP94" s="18">
        <f t="shared" si="251"/>
        <v>-2.060130911072644</v>
      </c>
      <c r="CR94" s="18">
        <f t="shared" si="252"/>
        <v>-0.20168300669201056</v>
      </c>
      <c r="CS94" s="18">
        <f t="shared" si="253"/>
        <v>1.992610547122986</v>
      </c>
      <c r="CT94" s="18">
        <f t="shared" si="254"/>
        <v>1.8401614803814192</v>
      </c>
    </row>
    <row r="95" spans="1:98" x14ac:dyDescent="0.2">
      <c r="A95" t="str">
        <f t="shared" si="209"/>
        <v>51 Skilled agricultural and related trades</v>
      </c>
      <c r="B95" s="18">
        <f t="shared" si="210"/>
        <v>11.030276496974501</v>
      </c>
      <c r="C95" s="18">
        <f t="shared" si="210"/>
        <v>-30.576108411950287</v>
      </c>
      <c r="D95" s="18">
        <f t="shared" si="210"/>
        <v>6.7044853319648601</v>
      </c>
      <c r="E95" s="18">
        <f t="shared" si="210"/>
        <v>3.9841415215023934</v>
      </c>
      <c r="F95" s="18">
        <f t="shared" si="211"/>
        <v>2.2129304973989017</v>
      </c>
      <c r="H95" s="18">
        <f t="shared" si="212"/>
        <v>4.8831282743316162</v>
      </c>
      <c r="I95" s="18">
        <f t="shared" si="213"/>
        <v>4.8908218522531577</v>
      </c>
      <c r="J95" s="18">
        <f t="shared" si="214"/>
        <v>7.8140556818393714</v>
      </c>
      <c r="L95" t="str">
        <f t="shared" si="255"/>
        <v>51 Skilled agricultural and related trades</v>
      </c>
      <c r="M95" s="18">
        <f t="shared" si="215"/>
        <v>4.1348038769702278</v>
      </c>
      <c r="N95" s="18">
        <f t="shared" si="215"/>
        <v>-55.619689204646036</v>
      </c>
      <c r="O95" s="18">
        <f t="shared" si="215"/>
        <v>3.8593179674419442</v>
      </c>
      <c r="P95" s="18">
        <f t="shared" si="215"/>
        <v>3.5258005976366746</v>
      </c>
      <c r="Q95" s="18">
        <f t="shared" si="216"/>
        <v>-1.7134755664126367</v>
      </c>
      <c r="S95" s="18">
        <f t="shared" si="217"/>
        <v>3.6368538835380493</v>
      </c>
      <c r="T95" s="18">
        <f t="shared" si="218"/>
        <v>3.9235958872567256</v>
      </c>
      <c r="U95" s="18">
        <f t="shared" si="219"/>
        <v>6.2708831990928582</v>
      </c>
      <c r="W95" t="str">
        <f t="shared" si="256"/>
        <v>51 Skilled agricultural and related trades</v>
      </c>
      <c r="X95" s="18">
        <f t="shared" si="220"/>
        <v>2.6730523676605555</v>
      </c>
      <c r="Y95" s="18">
        <f t="shared" si="220"/>
        <v>-22.407390566261189</v>
      </c>
      <c r="Z95" s="18">
        <f t="shared" si="220"/>
        <v>1.8050333245150041</v>
      </c>
      <c r="AA95" s="18">
        <f t="shared" si="220"/>
        <v>3.170182691615997</v>
      </c>
      <c r="AB95" s="18">
        <f t="shared" si="221"/>
        <v>0.92831850203116684</v>
      </c>
      <c r="AD95" s="18">
        <f t="shared" si="222"/>
        <v>2.713110941749397</v>
      </c>
      <c r="AE95" s="18">
        <f t="shared" si="223"/>
        <v>4.0676682445907941</v>
      </c>
      <c r="AF95" s="18">
        <f t="shared" si="224"/>
        <v>5.7486906042878649</v>
      </c>
      <c r="AH95" t="str">
        <f t="shared" si="257"/>
        <v>51 Skilled agricultural and related trades</v>
      </c>
      <c r="AI95" s="18">
        <f t="shared" si="225"/>
        <v>5.0502573852275745</v>
      </c>
      <c r="AJ95" s="18">
        <f t="shared" si="225"/>
        <v>-35.103187064235271</v>
      </c>
      <c r="AK95" s="18">
        <f t="shared" si="225"/>
        <v>1.2070902179966092</v>
      </c>
      <c r="AL95" s="18">
        <f t="shared" si="225"/>
        <v>2.2803649479689936</v>
      </c>
      <c r="AM95" s="18">
        <f t="shared" si="226"/>
        <v>-0.91394289408838203</v>
      </c>
      <c r="AO95" s="18">
        <f t="shared" si="227"/>
        <v>1.9213479843637193</v>
      </c>
      <c r="AP95" s="18">
        <f t="shared" si="228"/>
        <v>4.0313456273051829</v>
      </c>
      <c r="AQ95" s="18">
        <f t="shared" si="229"/>
        <v>5.2011908190174427</v>
      </c>
      <c r="AS95" t="str">
        <f t="shared" si="258"/>
        <v>51 Skilled agricultural and related trades</v>
      </c>
      <c r="AT95" s="18">
        <f t="shared" si="230"/>
        <v>-0.64368538397542308</v>
      </c>
      <c r="AU95" s="18">
        <f t="shared" si="230"/>
        <v>-33.98518444736618</v>
      </c>
      <c r="AV95" s="18">
        <f t="shared" si="230"/>
        <v>1.7846566365141259</v>
      </c>
      <c r="AW95" s="18">
        <f t="shared" si="230"/>
        <v>2.8811882624343976</v>
      </c>
      <c r="AX95" s="18">
        <f t="shared" si="231"/>
        <v>-0.26713515957296208</v>
      </c>
      <c r="AZ95" s="18">
        <f t="shared" si="232"/>
        <v>2.5143714108297077</v>
      </c>
      <c r="BA95" s="18">
        <f t="shared" si="233"/>
        <v>3.8958620815762623</v>
      </c>
      <c r="BB95" s="18">
        <f t="shared" si="234"/>
        <v>5.4777657269780011</v>
      </c>
      <c r="BD95" t="str">
        <f t="shared" si="259"/>
        <v>51 Skilled agricultural and related trades</v>
      </c>
      <c r="BE95" s="18">
        <f t="shared" si="235"/>
        <v>-0.17480248830287204</v>
      </c>
      <c r="BF95" s="18">
        <f t="shared" si="235"/>
        <v>-49.596239864134219</v>
      </c>
      <c r="BG95" s="18">
        <f t="shared" si="235"/>
        <v>0.34276035518681081</v>
      </c>
      <c r="BH95" s="18">
        <f t="shared" si="235"/>
        <v>0.81608483578652358</v>
      </c>
      <c r="BI95" s="18">
        <f t="shared" si="236"/>
        <v>-3.6005703086369634</v>
      </c>
      <c r="BK95" s="18">
        <f t="shared" si="237"/>
        <v>0.65806244894017762</v>
      </c>
      <c r="BL95" s="18">
        <f t="shared" si="238"/>
        <v>2.949122121540082</v>
      </c>
      <c r="BM95" s="18">
        <f t="shared" si="239"/>
        <v>3.3942380201247069</v>
      </c>
      <c r="BO95" t="str">
        <f t="shared" si="260"/>
        <v>51 Skilled agricultural and related trades</v>
      </c>
      <c r="BP95" s="18">
        <f t="shared" si="240"/>
        <v>-0.68947146139572979</v>
      </c>
      <c r="BQ95" s="18">
        <f t="shared" si="240"/>
        <v>-35.429920497695868</v>
      </c>
      <c r="BR95" s="18">
        <f t="shared" si="240"/>
        <v>-0.78169687402273036</v>
      </c>
      <c r="BS95" s="18">
        <f t="shared" si="240"/>
        <v>0.63686766582859988</v>
      </c>
      <c r="BT95" s="18">
        <f t="shared" si="241"/>
        <v>-2.5492719922267093</v>
      </c>
      <c r="BV95" s="18">
        <f t="shared" si="242"/>
        <v>0.16177348790979984</v>
      </c>
      <c r="BW95" s="18">
        <f t="shared" si="243"/>
        <v>2.8925316809246704</v>
      </c>
      <c r="BX95" s="18">
        <f t="shared" si="244"/>
        <v>3.0014839041717201</v>
      </c>
      <c r="BZ95" t="str">
        <f t="shared" si="261"/>
        <v>51 Skilled agricultural and related trades</v>
      </c>
      <c r="CA95" s="18">
        <f t="shared" si="245"/>
        <v>-2.2262289797014168</v>
      </c>
      <c r="CB95" s="18">
        <f t="shared" si="245"/>
        <v>-45.47261961103721</v>
      </c>
      <c r="CC95" s="18">
        <f t="shared" si="245"/>
        <v>-2.3421535049252817</v>
      </c>
      <c r="CD95" s="18">
        <f t="shared" si="245"/>
        <v>1.3263517632304378</v>
      </c>
      <c r="CE95" s="18">
        <f t="shared" si="246"/>
        <v>-3.6396429032145017</v>
      </c>
      <c r="CG95" s="18">
        <f t="shared" si="247"/>
        <v>8.8454963844175616E-2</v>
      </c>
      <c r="CH95" s="18">
        <f t="shared" si="248"/>
        <v>2.4522229325158795</v>
      </c>
      <c r="CI95" s="18">
        <f t="shared" si="249"/>
        <v>2.5153534923542553</v>
      </c>
      <c r="CK95" t="str">
        <f t="shared" si="262"/>
        <v>51 Skilled agricultural and related trades</v>
      </c>
      <c r="CL95" s="18">
        <f t="shared" si="250"/>
        <v>0.77602384678725489</v>
      </c>
      <c r="CM95" s="18">
        <f t="shared" si="250"/>
        <v>-62.289572194346476</v>
      </c>
      <c r="CN95" s="18">
        <f t="shared" si="250"/>
        <v>0.4238863611821353</v>
      </c>
      <c r="CO95" s="18">
        <f t="shared" si="250"/>
        <v>-7.21094476143751</v>
      </c>
      <c r="CP95" s="18">
        <f t="shared" si="251"/>
        <v>-10.094060881821164</v>
      </c>
      <c r="CR95" s="18">
        <f t="shared" si="252"/>
        <v>-4.732776096762537</v>
      </c>
      <c r="CS95" s="18">
        <f t="shared" si="253"/>
        <v>1.5967360804929775</v>
      </c>
      <c r="CT95" s="18">
        <f t="shared" si="254"/>
        <v>-1.8869412456221868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-0.43148003254600553</v>
      </c>
      <c r="C96" s="18">
        <f t="shared" si="210"/>
        <v>-12.475745356633416</v>
      </c>
      <c r="D96" s="18">
        <f t="shared" si="210"/>
        <v>5.0733311766896438</v>
      </c>
      <c r="E96" s="18">
        <f t="shared" si="210"/>
        <v>2.2849834664646185</v>
      </c>
      <c r="F96" s="18">
        <f t="shared" si="211"/>
        <v>2.148467974838475</v>
      </c>
      <c r="H96" s="18">
        <f t="shared" si="212"/>
        <v>3.2061125591044348</v>
      </c>
      <c r="I96" s="18">
        <f t="shared" si="213"/>
        <v>3.242607143951437</v>
      </c>
      <c r="J96" s="18">
        <f t="shared" si="214"/>
        <v>5.4584423385660275</v>
      </c>
      <c r="L96" t="str">
        <f t="shared" si="255"/>
        <v>52 Skilled metal, electrical and electronic trades</v>
      </c>
      <c r="M96" s="18">
        <f t="shared" si="215"/>
        <v>3.4525132619596111</v>
      </c>
      <c r="N96" s="18">
        <f t="shared" si="215"/>
        <v>-11.270621291721595</v>
      </c>
      <c r="O96" s="18">
        <f t="shared" si="215"/>
        <v>8.3122155210130231</v>
      </c>
      <c r="P96" s="18">
        <f t="shared" si="215"/>
        <v>3.8022128099521213</v>
      </c>
      <c r="Q96" s="18">
        <f t="shared" si="216"/>
        <v>4.1645752219945154</v>
      </c>
      <c r="S96" s="18">
        <f t="shared" si="217"/>
        <v>5.2842855206897132</v>
      </c>
      <c r="T96" s="18">
        <f t="shared" si="218"/>
        <v>4.0448807381385121</v>
      </c>
      <c r="U96" s="18">
        <f t="shared" si="219"/>
        <v>7.5452477029344323</v>
      </c>
      <c r="W96" t="str">
        <f t="shared" si="256"/>
        <v>52 Skilled metal, electrical and electronic trades</v>
      </c>
      <c r="X96" s="18">
        <f t="shared" si="220"/>
        <v>0.49796519529610173</v>
      </c>
      <c r="Y96" s="18">
        <f t="shared" si="220"/>
        <v>-9.3947939560143574</v>
      </c>
      <c r="Z96" s="18">
        <f t="shared" si="220"/>
        <v>3.5503906427799548</v>
      </c>
      <c r="AA96" s="18">
        <f t="shared" si="220"/>
        <v>2.3171088300657283</v>
      </c>
      <c r="AB96" s="18">
        <f t="shared" si="221"/>
        <v>1.9235762629860265</v>
      </c>
      <c r="AD96" s="18">
        <f t="shared" si="222"/>
        <v>2.7265620297249438</v>
      </c>
      <c r="AE96" s="18">
        <f t="shared" si="223"/>
        <v>3.2777218817651832</v>
      </c>
      <c r="AF96" s="18">
        <f t="shared" si="224"/>
        <v>5.1345542004842981</v>
      </c>
      <c r="AH96" t="str">
        <f t="shared" si="257"/>
        <v>52 Skilled metal, electrical and electronic trades</v>
      </c>
      <c r="AI96" s="18">
        <f t="shared" si="225"/>
        <v>0.30969019966695654</v>
      </c>
      <c r="AJ96" s="18">
        <f t="shared" si="225"/>
        <v>-3.9398484793780941</v>
      </c>
      <c r="AK96" s="18">
        <f t="shared" si="225"/>
        <v>2.988033050195682</v>
      </c>
      <c r="AL96" s="18">
        <f t="shared" si="225"/>
        <v>3.3759501113916679</v>
      </c>
      <c r="AM96" s="18">
        <f t="shared" si="226"/>
        <v>2.7819881588640571</v>
      </c>
      <c r="AO96" s="18">
        <f t="shared" si="227"/>
        <v>3.2464823469331439</v>
      </c>
      <c r="AP96" s="18">
        <f t="shared" si="228"/>
        <v>3.1051402165140685</v>
      </c>
      <c r="AQ96" s="18">
        <f t="shared" si="229"/>
        <v>5.3868570623514467</v>
      </c>
      <c r="AS96" t="str">
        <f t="shared" si="258"/>
        <v>52 Skilled metal, electrical and electronic trades</v>
      </c>
      <c r="AT96" s="18">
        <f t="shared" si="230"/>
        <v>-1.1689926682997953</v>
      </c>
      <c r="AU96" s="18">
        <f t="shared" si="230"/>
        <v>-2.9570683296967659</v>
      </c>
      <c r="AV96" s="18">
        <f t="shared" si="230"/>
        <v>1.502065566555566</v>
      </c>
      <c r="AW96" s="18">
        <f t="shared" si="230"/>
        <v>1.9225700939210721</v>
      </c>
      <c r="AX96" s="18">
        <f t="shared" si="231"/>
        <v>1.4793375006393994</v>
      </c>
      <c r="AZ96" s="18">
        <f t="shared" si="232"/>
        <v>1.7822087099522488</v>
      </c>
      <c r="BA96" s="18">
        <f t="shared" si="233"/>
        <v>2.7975902086124105</v>
      </c>
      <c r="BB96" s="18">
        <f t="shared" si="234"/>
        <v>4.0580090067694252</v>
      </c>
      <c r="BD96" t="str">
        <f t="shared" si="259"/>
        <v>52 Skilled metal, electrical and electronic trades</v>
      </c>
      <c r="BE96" s="18">
        <f t="shared" si="235"/>
        <v>-0.65532628559819006</v>
      </c>
      <c r="BF96" s="18">
        <f t="shared" si="235"/>
        <v>-18.614246333772179</v>
      </c>
      <c r="BG96" s="18">
        <f t="shared" si="235"/>
        <v>1.2274749319129974</v>
      </c>
      <c r="BH96" s="18">
        <f t="shared" si="235"/>
        <v>-0.26471436470737464</v>
      </c>
      <c r="BI96" s="18">
        <f t="shared" si="236"/>
        <v>-1.0660046702704262</v>
      </c>
      <c r="BK96" s="18">
        <f t="shared" si="237"/>
        <v>0.23022188405994459</v>
      </c>
      <c r="BL96" s="18">
        <f t="shared" si="238"/>
        <v>2.0730377950227474</v>
      </c>
      <c r="BM96" s="18">
        <f t="shared" si="239"/>
        <v>2.2465102221636668</v>
      </c>
      <c r="BO96" t="str">
        <f t="shared" si="260"/>
        <v>52 Skilled metal, electrical and electronic trades</v>
      </c>
      <c r="BP96" s="18">
        <f t="shared" si="240"/>
        <v>-3.6472764725948181</v>
      </c>
      <c r="BQ96" s="18">
        <f t="shared" si="240"/>
        <v>-1.7539759815894174</v>
      </c>
      <c r="BR96" s="18">
        <f t="shared" si="240"/>
        <v>-2.2781156683040038</v>
      </c>
      <c r="BS96" s="18">
        <f t="shared" si="240"/>
        <v>-1.3841544272019335</v>
      </c>
      <c r="BT96" s="18">
        <f t="shared" si="241"/>
        <v>-1.6874810888335756</v>
      </c>
      <c r="BV96" s="18">
        <f t="shared" si="242"/>
        <v>-1.6830464961391844</v>
      </c>
      <c r="BW96" s="18">
        <f t="shared" si="243"/>
        <v>1.9000630614507852</v>
      </c>
      <c r="BX96" s="18">
        <f t="shared" si="244"/>
        <v>0.64623767317644187</v>
      </c>
      <c r="BZ96" t="str">
        <f t="shared" si="261"/>
        <v>52 Skilled metal, electrical and electronic trades</v>
      </c>
      <c r="CA96" s="18">
        <f t="shared" si="245"/>
        <v>-3.7865889849173051</v>
      </c>
      <c r="CB96" s="18">
        <f t="shared" si="245"/>
        <v>-17.814187185421183</v>
      </c>
      <c r="CC96" s="18">
        <f t="shared" si="245"/>
        <v>-1.5019116739451666</v>
      </c>
      <c r="CD96" s="18">
        <f t="shared" si="245"/>
        <v>-5.3171598579736745</v>
      </c>
      <c r="CE96" s="18">
        <f t="shared" si="246"/>
        <v>-4.9853573325106426</v>
      </c>
      <c r="CG96" s="18">
        <f t="shared" si="247"/>
        <v>-4.0621197755823619</v>
      </c>
      <c r="CH96" s="18">
        <f t="shared" si="248"/>
        <v>1.7710941591539742</v>
      </c>
      <c r="CI96" s="18">
        <f t="shared" si="249"/>
        <v>-1.1704197162930141</v>
      </c>
      <c r="CK96" t="str">
        <f t="shared" si="262"/>
        <v>52 Skilled metal, electrical and electronic trades</v>
      </c>
      <c r="CL96" s="18">
        <f t="shared" si="250"/>
        <v>0.82858436232535748</v>
      </c>
      <c r="CM96" s="18">
        <f t="shared" si="250"/>
        <v>-33.228493987911747</v>
      </c>
      <c r="CN96" s="18">
        <f t="shared" si="250"/>
        <v>-0.22539339134765024</v>
      </c>
      <c r="CO96" s="18">
        <f t="shared" si="250"/>
        <v>-2.041556202159367</v>
      </c>
      <c r="CP96" s="18">
        <f t="shared" si="251"/>
        <v>-3.8095671589773228</v>
      </c>
      <c r="CR96" s="18">
        <f t="shared" si="252"/>
        <v>-1.4398718552853018</v>
      </c>
      <c r="CS96" s="18">
        <f t="shared" si="253"/>
        <v>1.7115394329802802</v>
      </c>
      <c r="CT96" s="18">
        <f t="shared" si="254"/>
        <v>0.60305790176318208</v>
      </c>
    </row>
    <row r="97" spans="1:98" x14ac:dyDescent="0.2">
      <c r="A97" t="str">
        <f t="shared" si="209"/>
        <v>53 Skilled construction and building trades</v>
      </c>
      <c r="B97" s="18">
        <f t="shared" si="210"/>
        <v>-9.5338473413860374</v>
      </c>
      <c r="C97" s="18">
        <f t="shared" si="210"/>
        <v>-24.297477576146441</v>
      </c>
      <c r="D97" s="18">
        <f t="shared" si="210"/>
        <v>11.340123305434901</v>
      </c>
      <c r="E97" s="18">
        <f t="shared" si="210"/>
        <v>0.20137362412073756</v>
      </c>
      <c r="F97" s="18">
        <f t="shared" si="211"/>
        <v>1.7581258057346449</v>
      </c>
      <c r="H97" s="18">
        <f t="shared" si="212"/>
        <v>3.7846239574022222</v>
      </c>
      <c r="I97" s="18">
        <f t="shared" si="213"/>
        <v>3.8938806720787866</v>
      </c>
      <c r="J97" s="18">
        <f t="shared" si="214"/>
        <v>6.3537695991213727</v>
      </c>
      <c r="L97" t="str">
        <f t="shared" si="255"/>
        <v>53 Skilled construction and building trades</v>
      </c>
      <c r="M97" s="18">
        <f t="shared" si="215"/>
        <v>-2.146323523011251</v>
      </c>
      <c r="N97" s="18">
        <f t="shared" si="215"/>
        <v>-4.6778813681353952</v>
      </c>
      <c r="O97" s="18">
        <f t="shared" si="215"/>
        <v>6.0227614256085582</v>
      </c>
      <c r="P97" s="18">
        <f t="shared" si="215"/>
        <v>1.0993105970095174</v>
      </c>
      <c r="Q97" s="18">
        <f t="shared" si="216"/>
        <v>2.2361411883479398</v>
      </c>
      <c r="S97" s="18">
        <f t="shared" si="217"/>
        <v>2.7145181726876411</v>
      </c>
      <c r="T97" s="18">
        <f t="shared" si="218"/>
        <v>3.5152736202244794</v>
      </c>
      <c r="U97" s="18">
        <f t="shared" si="219"/>
        <v>5.3118592047632696</v>
      </c>
      <c r="W97" t="str">
        <f t="shared" si="256"/>
        <v>53 Skilled construction and building trades</v>
      </c>
      <c r="X97" s="18">
        <f t="shared" si="220"/>
        <v>-5.3518084455668298</v>
      </c>
      <c r="Y97" s="18">
        <f t="shared" si="220"/>
        <v>4.6753634194396376E-2</v>
      </c>
      <c r="Z97" s="18">
        <f t="shared" si="220"/>
        <v>3.6868768069677316</v>
      </c>
      <c r="AA97" s="18">
        <f t="shared" si="220"/>
        <v>0.83759857522218706</v>
      </c>
      <c r="AB97" s="18">
        <f t="shared" si="221"/>
        <v>1.6694401233662948</v>
      </c>
      <c r="AD97" s="18">
        <f t="shared" si="222"/>
        <v>1.7785503172590644</v>
      </c>
      <c r="AE97" s="18">
        <f t="shared" si="223"/>
        <v>3.3038934710564849</v>
      </c>
      <c r="AF97" s="18">
        <f t="shared" si="224"/>
        <v>4.4847780447747843</v>
      </c>
      <c r="AH97" t="str">
        <f t="shared" si="257"/>
        <v>53 Skilled construction and building trades</v>
      </c>
      <c r="AI97" s="18">
        <f t="shared" si="225"/>
        <v>-1.7595151291701416</v>
      </c>
      <c r="AJ97" s="18">
        <f t="shared" si="225"/>
        <v>7.2776359368841304</v>
      </c>
      <c r="AK97" s="18">
        <f t="shared" si="225"/>
        <v>3.7258349758514608</v>
      </c>
      <c r="AL97" s="18">
        <f t="shared" si="225"/>
        <v>1.210643036911363</v>
      </c>
      <c r="AM97" s="18">
        <f t="shared" si="226"/>
        <v>2.3617868299179667</v>
      </c>
      <c r="AO97" s="18">
        <f t="shared" si="227"/>
        <v>2.0421896525892214</v>
      </c>
      <c r="AP97" s="18">
        <f t="shared" si="228"/>
        <v>3.539350001897712</v>
      </c>
      <c r="AQ97" s="18">
        <f t="shared" si="229"/>
        <v>4.8649247550518027</v>
      </c>
      <c r="AS97" t="str">
        <f t="shared" si="258"/>
        <v>53 Skilled construction and building trades</v>
      </c>
      <c r="AT97" s="18">
        <f t="shared" si="230"/>
        <v>-4.083565575606773</v>
      </c>
      <c r="AU97" s="18">
        <f t="shared" si="230"/>
        <v>9.9624775395438459</v>
      </c>
      <c r="AV97" s="18">
        <f t="shared" si="230"/>
        <v>3.5893906554109289</v>
      </c>
      <c r="AW97" s="18">
        <f t="shared" si="230"/>
        <v>0.47099246189075128</v>
      </c>
      <c r="AX97" s="18">
        <f t="shared" si="231"/>
        <v>2.0091759938531295</v>
      </c>
      <c r="AZ97" s="18">
        <f t="shared" si="232"/>
        <v>1.4998859671334186</v>
      </c>
      <c r="BA97" s="18">
        <f t="shared" si="233"/>
        <v>3.3678187637024681</v>
      </c>
      <c r="BB97" s="18">
        <f t="shared" si="234"/>
        <v>4.34897604031248</v>
      </c>
      <c r="BD97" t="str">
        <f t="shared" si="259"/>
        <v>53 Skilled construction and building trades</v>
      </c>
      <c r="BE97" s="18">
        <f t="shared" si="235"/>
        <v>-4.4660103815618912</v>
      </c>
      <c r="BF97" s="18">
        <f t="shared" si="235"/>
        <v>-11.673366384702566</v>
      </c>
      <c r="BG97" s="18">
        <f t="shared" si="235"/>
        <v>0.92619676321028521</v>
      </c>
      <c r="BH97" s="18">
        <f t="shared" si="235"/>
        <v>-1.6707449047562273</v>
      </c>
      <c r="BI97" s="18">
        <f t="shared" si="236"/>
        <v>-1.5289272156005951</v>
      </c>
      <c r="BK97" s="18">
        <f t="shared" si="237"/>
        <v>-0.81260857180637247</v>
      </c>
      <c r="BL97" s="18">
        <f t="shared" si="238"/>
        <v>2.1024271392299898</v>
      </c>
      <c r="BM97" s="18">
        <f t="shared" si="239"/>
        <v>1.5046307497482925</v>
      </c>
      <c r="BO97" t="str">
        <f t="shared" si="260"/>
        <v>53 Skilled construction and building trades</v>
      </c>
      <c r="BP97" s="18">
        <f t="shared" si="240"/>
        <v>-4.1945128321532188</v>
      </c>
      <c r="BQ97" s="18">
        <f t="shared" si="240"/>
        <v>7.4747149166608517</v>
      </c>
      <c r="BR97" s="18">
        <f t="shared" si="240"/>
        <v>-0.70024813164605293</v>
      </c>
      <c r="BS97" s="18">
        <f t="shared" si="240"/>
        <v>-0.56444547800515998</v>
      </c>
      <c r="BT97" s="18">
        <f t="shared" si="241"/>
        <v>-0.12276579383173614</v>
      </c>
      <c r="BV97" s="18">
        <f t="shared" si="242"/>
        <v>-0.60973365270097224</v>
      </c>
      <c r="BW97" s="18">
        <f t="shared" si="243"/>
        <v>2.4106374599073499</v>
      </c>
      <c r="BX97" s="18">
        <f t="shared" si="244"/>
        <v>1.9794946594516638</v>
      </c>
      <c r="BZ97" t="str">
        <f t="shared" si="261"/>
        <v>53 Skilled construction and building trades</v>
      </c>
      <c r="CA97" s="18">
        <f t="shared" si="245"/>
        <v>-6.196490483855932</v>
      </c>
      <c r="CB97" s="18">
        <f t="shared" si="245"/>
        <v>-5.7398326533645072</v>
      </c>
      <c r="CC97" s="18">
        <f t="shared" si="245"/>
        <v>-0.15934948867372123</v>
      </c>
      <c r="CD97" s="18">
        <f t="shared" si="245"/>
        <v>-1.3344477214731087</v>
      </c>
      <c r="CE97" s="18">
        <f t="shared" si="246"/>
        <v>-1.2510365718596761</v>
      </c>
      <c r="CG97" s="18">
        <f t="shared" si="247"/>
        <v>-0.94429313787103286</v>
      </c>
      <c r="CH97" s="18">
        <f t="shared" si="248"/>
        <v>2.2252651404848223</v>
      </c>
      <c r="CI97" s="18">
        <f t="shared" si="249"/>
        <v>1.5445865204674503</v>
      </c>
      <c r="CK97" t="str">
        <f t="shared" si="262"/>
        <v>53 Skilled construction and building trades</v>
      </c>
      <c r="CL97" s="18">
        <f t="shared" si="250"/>
        <v>-4.9926332167894554</v>
      </c>
      <c r="CM97" s="18">
        <f t="shared" si="250"/>
        <v>-27.961914717647439</v>
      </c>
      <c r="CN97" s="18">
        <f t="shared" si="250"/>
        <v>-6.2709733546171709</v>
      </c>
      <c r="CO97" s="18">
        <f t="shared" si="250"/>
        <v>-14.371845576360897</v>
      </c>
      <c r="CP97" s="18">
        <f t="shared" si="251"/>
        <v>-12.864794803932767</v>
      </c>
      <c r="CR97" s="18">
        <f t="shared" si="252"/>
        <v>-11.752497193290202</v>
      </c>
      <c r="CS97" s="18">
        <f t="shared" si="253"/>
        <v>0.88170982794992803</v>
      </c>
      <c r="CT97" s="18">
        <f t="shared" si="254"/>
        <v>-7.8362394925981409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-1.2022839522830231</v>
      </c>
      <c r="C98" s="18">
        <f t="shared" si="210"/>
        <v>2.4004257603849055E-3</v>
      </c>
      <c r="D98" s="18">
        <f t="shared" si="210"/>
        <v>8.9163353296467065</v>
      </c>
      <c r="E98" s="18">
        <f t="shared" si="210"/>
        <v>3.9348122724179202</v>
      </c>
      <c r="F98" s="18">
        <f t="shared" si="211"/>
        <v>5.2126278423274774</v>
      </c>
      <c r="H98" s="18">
        <f t="shared" si="212"/>
        <v>5.5694755576918054</v>
      </c>
      <c r="I98" s="18">
        <f t="shared" si="213"/>
        <v>4.3784795245177754</v>
      </c>
      <c r="J98" s="18">
        <f t="shared" si="214"/>
        <v>7.9641919565417219</v>
      </c>
      <c r="L98" t="str">
        <f t="shared" si="255"/>
        <v>54 Textiles, printing and other skilled trades</v>
      </c>
      <c r="M98" s="18">
        <f t="shared" si="215"/>
        <v>2.5661878856489073</v>
      </c>
      <c r="N98" s="18">
        <f t="shared" si="215"/>
        <v>-3.9065528540786598</v>
      </c>
      <c r="O98" s="18">
        <f t="shared" si="215"/>
        <v>7.59914408183473</v>
      </c>
      <c r="P98" s="18">
        <f t="shared" si="215"/>
        <v>4.4793672224708869</v>
      </c>
      <c r="Q98" s="18">
        <f t="shared" si="216"/>
        <v>4.894495748426686</v>
      </c>
      <c r="S98" s="18">
        <f t="shared" si="217"/>
        <v>5.5091104043039074</v>
      </c>
      <c r="T98" s="18">
        <f t="shared" si="218"/>
        <v>4.5184681310248997</v>
      </c>
      <c r="U98" s="18">
        <f t="shared" si="219"/>
        <v>8.0082120485530197</v>
      </c>
      <c r="W98" t="str">
        <f t="shared" si="256"/>
        <v>54 Textiles, printing and other skilled trades</v>
      </c>
      <c r="X98" s="18">
        <f t="shared" si="220"/>
        <v>-2.1172948776888356</v>
      </c>
      <c r="Y98" s="18">
        <f t="shared" si="220"/>
        <v>8.0852109371928105</v>
      </c>
      <c r="Z98" s="18">
        <f t="shared" si="220"/>
        <v>4.4511989443753786</v>
      </c>
      <c r="AA98" s="18">
        <f t="shared" si="220"/>
        <v>3.2194780344251495</v>
      </c>
      <c r="AB98" s="18">
        <f t="shared" si="221"/>
        <v>3.9015138874969546</v>
      </c>
      <c r="AD98" s="18">
        <f t="shared" si="222"/>
        <v>3.6284292835684351</v>
      </c>
      <c r="AE98" s="18">
        <f t="shared" si="223"/>
        <v>3.8337332296110915</v>
      </c>
      <c r="AF98" s="18">
        <f t="shared" si="224"/>
        <v>6.1992856282263142</v>
      </c>
      <c r="AH98" t="str">
        <f t="shared" si="257"/>
        <v>54 Textiles, printing and other skilled trades</v>
      </c>
      <c r="AI98" s="18">
        <f t="shared" si="225"/>
        <v>-0.73139064788205754</v>
      </c>
      <c r="AJ98" s="18">
        <f t="shared" si="225"/>
        <v>19.232777009767709</v>
      </c>
      <c r="AK98" s="18">
        <f t="shared" si="225"/>
        <v>1.8406193801312698</v>
      </c>
      <c r="AL98" s="18">
        <f t="shared" si="225"/>
        <v>2.9728377692316288</v>
      </c>
      <c r="AM98" s="18">
        <f t="shared" si="226"/>
        <v>3.5623095365577839</v>
      </c>
      <c r="AO98" s="18">
        <f t="shared" si="227"/>
        <v>2.5940398950003773</v>
      </c>
      <c r="AP98" s="18">
        <f t="shared" si="228"/>
        <v>3.4586493733370416</v>
      </c>
      <c r="AQ98" s="18">
        <f t="shared" si="229"/>
        <v>5.1821765698113476</v>
      </c>
      <c r="AS98" t="str">
        <f t="shared" si="258"/>
        <v>54 Textiles, printing and other skilled trades</v>
      </c>
      <c r="AT98" s="18">
        <f t="shared" si="230"/>
        <v>-1.5011395314073139</v>
      </c>
      <c r="AU98" s="18">
        <f t="shared" si="230"/>
        <v>8.0664962694513278</v>
      </c>
      <c r="AV98" s="18">
        <f t="shared" si="230"/>
        <v>2.0820458618872495</v>
      </c>
      <c r="AW98" s="18">
        <f t="shared" si="230"/>
        <v>2.2359958886904341</v>
      </c>
      <c r="AX98" s="18">
        <f t="shared" si="231"/>
        <v>2.5427035545748433</v>
      </c>
      <c r="AZ98" s="18">
        <f t="shared" si="232"/>
        <v>2.1846534334565071</v>
      </c>
      <c r="BA98" s="18">
        <f t="shared" si="233"/>
        <v>3.3203508143049065</v>
      </c>
      <c r="BB98" s="18">
        <f t="shared" si="234"/>
        <v>4.7820707164237586</v>
      </c>
      <c r="BD98" t="str">
        <f t="shared" si="259"/>
        <v>54 Textiles, printing and other skilled trades</v>
      </c>
      <c r="BE98" s="18">
        <f t="shared" si="235"/>
        <v>-3.5175356653752266</v>
      </c>
      <c r="BF98" s="18">
        <f t="shared" si="235"/>
        <v>-7.5767332118493291</v>
      </c>
      <c r="BG98" s="18">
        <f t="shared" si="235"/>
        <v>3.8256579425203885</v>
      </c>
      <c r="BH98" s="18">
        <f t="shared" si="235"/>
        <v>1.0901871101326011</v>
      </c>
      <c r="BI98" s="18">
        <f t="shared" si="236"/>
        <v>1.3677189172384585</v>
      </c>
      <c r="BK98" s="18">
        <f t="shared" si="237"/>
        <v>1.9939076151450408</v>
      </c>
      <c r="BL98" s="18">
        <f t="shared" si="238"/>
        <v>2.836040712994059</v>
      </c>
      <c r="BM98" s="18">
        <f t="shared" si="239"/>
        <v>4.2457405453266706</v>
      </c>
      <c r="BO98" t="str">
        <f t="shared" si="260"/>
        <v>54 Textiles, printing and other skilled trades</v>
      </c>
      <c r="BP98" s="18">
        <f t="shared" si="240"/>
        <v>-5.9827478327714623</v>
      </c>
      <c r="BQ98" s="18">
        <f t="shared" si="240"/>
        <v>2.3283896108526214</v>
      </c>
      <c r="BR98" s="18">
        <f t="shared" si="240"/>
        <v>-0.76340894838203832</v>
      </c>
      <c r="BS98" s="18">
        <f t="shared" si="240"/>
        <v>-1.5398438721360597</v>
      </c>
      <c r="BT98" s="18">
        <f t="shared" si="241"/>
        <v>-1.0598571944306578</v>
      </c>
      <c r="BV98" s="18">
        <f t="shared" si="242"/>
        <v>-1.2817095764060205</v>
      </c>
      <c r="BW98" s="18">
        <f t="shared" si="243"/>
        <v>2.0759723901881078</v>
      </c>
      <c r="BX98" s="18">
        <f t="shared" si="244"/>
        <v>1.138353442881046</v>
      </c>
      <c r="BZ98" t="str">
        <f t="shared" si="261"/>
        <v>54 Textiles, printing and other skilled trades</v>
      </c>
      <c r="CA98" s="18">
        <f t="shared" si="245"/>
        <v>-4.0257458037485367</v>
      </c>
      <c r="CB98" s="18">
        <f t="shared" si="245"/>
        <v>-7.326449610258301</v>
      </c>
      <c r="CC98" s="18">
        <f t="shared" si="245"/>
        <v>1.3875362464855545</v>
      </c>
      <c r="CD98" s="18">
        <f t="shared" si="245"/>
        <v>-1.3649664479354784</v>
      </c>
      <c r="CE98" s="18">
        <f t="shared" si="246"/>
        <v>-0.8998267992431086</v>
      </c>
      <c r="CG98" s="18">
        <f t="shared" si="247"/>
        <v>-0.45587022107773656</v>
      </c>
      <c r="CH98" s="18">
        <f t="shared" si="248"/>
        <v>2.1800768274538918</v>
      </c>
      <c r="CI98" s="18">
        <f t="shared" si="249"/>
        <v>1.8460203170584277</v>
      </c>
      <c r="CK98" t="str">
        <f t="shared" si="262"/>
        <v>54 Textiles, printing and other skilled trades</v>
      </c>
      <c r="CL98" s="18">
        <f t="shared" si="250"/>
        <v>-4.4374423045998812</v>
      </c>
      <c r="CM98" s="18">
        <f t="shared" si="250"/>
        <v>-23.325583095137169</v>
      </c>
      <c r="CN98" s="18">
        <f t="shared" si="250"/>
        <v>-6.5446022495395102</v>
      </c>
      <c r="CO98" s="18">
        <f t="shared" si="250"/>
        <v>-4.5467858701489945</v>
      </c>
      <c r="CP98" s="18">
        <f t="shared" si="251"/>
        <v>-6.4651131994419071</v>
      </c>
      <c r="CR98" s="18">
        <f t="shared" si="252"/>
        <v>-5.2174254386924694</v>
      </c>
      <c r="CS98" s="18">
        <f t="shared" si="253"/>
        <v>1.1078492462312628</v>
      </c>
      <c r="CT98" s="18">
        <f t="shared" si="254"/>
        <v>-3.0606011846813774</v>
      </c>
    </row>
    <row r="99" spans="1:98" x14ac:dyDescent="0.2">
      <c r="A99" t="str">
        <f t="shared" si="209"/>
        <v>61 Caring personal service occupations</v>
      </c>
      <c r="B99" s="18">
        <f t="shared" si="210"/>
        <v>4.3806419825879406</v>
      </c>
      <c r="C99" s="18">
        <f t="shared" si="210"/>
        <v>-7.1212499198999417</v>
      </c>
      <c r="D99" s="18">
        <f t="shared" si="210"/>
        <v>7.9985692787218898</v>
      </c>
      <c r="E99" s="18">
        <f t="shared" si="210"/>
        <v>3.7572635525049192</v>
      </c>
      <c r="F99" s="18">
        <f t="shared" si="211"/>
        <v>4.3396718809684653</v>
      </c>
      <c r="H99" s="18">
        <f t="shared" si="212"/>
        <v>5.1521943905635137</v>
      </c>
      <c r="I99" s="18">
        <f t="shared" si="213"/>
        <v>4.4754864096941294</v>
      </c>
      <c r="J99" s="18">
        <f t="shared" si="214"/>
        <v>7.7248306828838098</v>
      </c>
      <c r="L99" t="str">
        <f t="shared" si="255"/>
        <v>61 Caring personal service occupations</v>
      </c>
      <c r="M99" s="18">
        <f t="shared" si="215"/>
        <v>9.5169921077945308</v>
      </c>
      <c r="N99" s="18">
        <f t="shared" si="215"/>
        <v>-10.057909018471667</v>
      </c>
      <c r="O99" s="18">
        <f t="shared" si="215"/>
        <v>8.1402628882004446</v>
      </c>
      <c r="P99" s="18">
        <f t="shared" si="215"/>
        <v>3.9789783482209629</v>
      </c>
      <c r="Q99" s="18">
        <f t="shared" si="216"/>
        <v>4.3121078908617161</v>
      </c>
      <c r="S99" s="18">
        <f t="shared" si="217"/>
        <v>5.3479698929286057</v>
      </c>
      <c r="T99" s="18">
        <f t="shared" si="218"/>
        <v>4.6699867983082566</v>
      </c>
      <c r="U99" s="18">
        <f t="shared" si="219"/>
        <v>7.989960210892999</v>
      </c>
      <c r="W99" t="str">
        <f t="shared" si="256"/>
        <v>61 Caring personal service occupations</v>
      </c>
      <c r="X99" s="18">
        <f t="shared" si="220"/>
        <v>4.773105349494644</v>
      </c>
      <c r="Y99" s="18">
        <f t="shared" si="220"/>
        <v>10.95546328185819</v>
      </c>
      <c r="Z99" s="18">
        <f t="shared" si="220"/>
        <v>1.9428873530695112</v>
      </c>
      <c r="AA99" s="18">
        <f t="shared" si="220"/>
        <v>2.6362988334120985</v>
      </c>
      <c r="AB99" s="18">
        <f t="shared" si="221"/>
        <v>2.9192109471117389</v>
      </c>
      <c r="AD99" s="18">
        <f t="shared" si="222"/>
        <v>2.4046391893935315</v>
      </c>
      <c r="AE99" s="18">
        <f t="shared" si="223"/>
        <v>3.9068479016038271</v>
      </c>
      <c r="AF99" s="18">
        <f t="shared" si="224"/>
        <v>5.413305336050378</v>
      </c>
      <c r="AH99" t="str">
        <f t="shared" si="257"/>
        <v>61 Caring personal service occupations</v>
      </c>
      <c r="AI99" s="18">
        <f t="shared" si="225"/>
        <v>2.0916766423870081</v>
      </c>
      <c r="AJ99" s="18">
        <f t="shared" si="225"/>
        <v>13.47817684112982</v>
      </c>
      <c r="AK99" s="18">
        <f t="shared" si="225"/>
        <v>-1.3710144388346834</v>
      </c>
      <c r="AL99" s="18">
        <f t="shared" si="225"/>
        <v>1.1465495937765358</v>
      </c>
      <c r="AM99" s="18">
        <f t="shared" si="226"/>
        <v>1.0771223200155777</v>
      </c>
      <c r="AO99" s="18">
        <f t="shared" si="227"/>
        <v>0.30030114193069224</v>
      </c>
      <c r="AP99" s="18">
        <f t="shared" si="228"/>
        <v>3.0689379286496399</v>
      </c>
      <c r="AQ99" s="18">
        <f t="shared" si="229"/>
        <v>3.2671203164248652</v>
      </c>
      <c r="AS99" t="str">
        <f t="shared" si="258"/>
        <v>61 Caring personal service occupations</v>
      </c>
      <c r="AT99" s="18">
        <f t="shared" si="230"/>
        <v>4.3649732150412346</v>
      </c>
      <c r="AU99" s="18">
        <f t="shared" si="230"/>
        <v>13.105395424334287</v>
      </c>
      <c r="AV99" s="18">
        <f t="shared" si="230"/>
        <v>-0.62438814555093591</v>
      </c>
      <c r="AW99" s="18">
        <f t="shared" si="230"/>
        <v>1.7662185118947127</v>
      </c>
      <c r="AX99" s="18">
        <f t="shared" si="231"/>
        <v>1.6821974546414653</v>
      </c>
      <c r="AZ99" s="18">
        <f t="shared" si="232"/>
        <v>0.96302710322957452</v>
      </c>
      <c r="BA99" s="18">
        <f t="shared" si="233"/>
        <v>3.2638280377399242</v>
      </c>
      <c r="BB99" s="18">
        <f t="shared" si="234"/>
        <v>3.8936765374401716</v>
      </c>
      <c r="BD99" t="str">
        <f t="shared" si="259"/>
        <v>61 Caring personal service occupations</v>
      </c>
      <c r="BE99" s="18">
        <f t="shared" si="235"/>
        <v>1.9202679283336854</v>
      </c>
      <c r="BF99" s="18">
        <f t="shared" si="235"/>
        <v>-2.2182604613924295</v>
      </c>
      <c r="BG99" s="18">
        <f t="shared" si="235"/>
        <v>1.8865191475864185</v>
      </c>
      <c r="BH99" s="18">
        <f t="shared" si="235"/>
        <v>1.443884545026064</v>
      </c>
      <c r="BI99" s="18">
        <f t="shared" si="236"/>
        <v>1.3488338701782343</v>
      </c>
      <c r="BK99" s="18">
        <f t="shared" si="237"/>
        <v>1.5912153348808689</v>
      </c>
      <c r="BL99" s="18">
        <f t="shared" si="238"/>
        <v>3.5480102956576332</v>
      </c>
      <c r="BM99" s="18">
        <f t="shared" si="239"/>
        <v>4.5679181043386974</v>
      </c>
      <c r="BO99" t="str">
        <f t="shared" si="260"/>
        <v>61 Caring personal service occupations</v>
      </c>
      <c r="BP99" s="18">
        <f t="shared" si="240"/>
        <v>1.4655181980137488</v>
      </c>
      <c r="BQ99" s="18">
        <f t="shared" si="240"/>
        <v>-14.071218328597801</v>
      </c>
      <c r="BR99" s="18">
        <f t="shared" si="240"/>
        <v>0.2865162463296711</v>
      </c>
      <c r="BS99" s="18">
        <f t="shared" si="240"/>
        <v>-1.1720573355711528</v>
      </c>
      <c r="BT99" s="18">
        <f t="shared" si="241"/>
        <v>-1.5826180778596877</v>
      </c>
      <c r="BV99" s="18">
        <f t="shared" si="242"/>
        <v>-0.68823857366896446</v>
      </c>
      <c r="BW99" s="18">
        <f t="shared" si="243"/>
        <v>2.6788757694697907</v>
      </c>
      <c r="BX99" s="18">
        <f t="shared" si="244"/>
        <v>2.2111436949843855</v>
      </c>
      <c r="BZ99" t="str">
        <f t="shared" si="261"/>
        <v>61 Caring personal service occupations</v>
      </c>
      <c r="CA99" s="18">
        <f t="shared" si="245"/>
        <v>-10.558769051902173</v>
      </c>
      <c r="CB99" s="18">
        <f t="shared" si="245"/>
        <v>-22.098710268836864</v>
      </c>
      <c r="CC99" s="18">
        <f t="shared" si="245"/>
        <v>-5.0039580899459812</v>
      </c>
      <c r="CD99" s="18">
        <f t="shared" si="245"/>
        <v>-1.7807876624031271</v>
      </c>
      <c r="CE99" s="18">
        <f t="shared" si="246"/>
        <v>-4.1974008233696569</v>
      </c>
      <c r="CG99" s="18">
        <f t="shared" si="247"/>
        <v>-2.867149296096505</v>
      </c>
      <c r="CH99" s="18">
        <f t="shared" si="248"/>
        <v>1.531672818355001</v>
      </c>
      <c r="CI99" s="18">
        <f t="shared" si="249"/>
        <v>-0.68170223893527782</v>
      </c>
      <c r="CK99" t="str">
        <f t="shared" si="262"/>
        <v>61 Caring personal service occupations</v>
      </c>
      <c r="CL99" s="18">
        <f t="shared" si="250"/>
        <v>-3.4756716621007544</v>
      </c>
      <c r="CM99" s="18">
        <f t="shared" si="250"/>
        <v>-34.509935626299715</v>
      </c>
      <c r="CN99" s="18">
        <f t="shared" si="250"/>
        <v>9.630765694046417E-3</v>
      </c>
      <c r="CO99" s="18">
        <f t="shared" si="250"/>
        <v>-1.718689702041154</v>
      </c>
      <c r="CP99" s="18">
        <f t="shared" si="251"/>
        <v>-3.6573983839699786</v>
      </c>
      <c r="CR99" s="18">
        <f t="shared" si="252"/>
        <v>-1.1459273001820924</v>
      </c>
      <c r="CS99" s="18">
        <f t="shared" si="253"/>
        <v>1.4795534481579331</v>
      </c>
      <c r="CT99" s="18">
        <f t="shared" si="254"/>
        <v>0.56198993489702254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2.6110843400654282</v>
      </c>
      <c r="C100" s="18">
        <f t="shared" si="210"/>
        <v>-10.074276589631094</v>
      </c>
      <c r="D100" s="18">
        <f t="shared" si="210"/>
        <v>6.3101595479211126</v>
      </c>
      <c r="E100" s="18">
        <f t="shared" si="210"/>
        <v>4.1150514838868002</v>
      </c>
      <c r="F100" s="18">
        <f t="shared" si="211"/>
        <v>3.8408682471985811</v>
      </c>
      <c r="H100" s="18">
        <f t="shared" si="212"/>
        <v>4.841671289218219</v>
      </c>
      <c r="I100" s="18">
        <f t="shared" si="213"/>
        <v>4.1699888780065475</v>
      </c>
      <c r="J100" s="18">
        <f t="shared" si="214"/>
        <v>7.3015801200662978</v>
      </c>
      <c r="L100" t="str">
        <f t="shared" si="255"/>
        <v>62 Leisure, travel and related personal service occupations</v>
      </c>
      <c r="M100" s="18">
        <f t="shared" si="215"/>
        <v>6.9497214616561775</v>
      </c>
      <c r="N100" s="18">
        <f t="shared" si="215"/>
        <v>-12.600548315517212</v>
      </c>
      <c r="O100" s="18">
        <f t="shared" si="215"/>
        <v>4.3507238691086414</v>
      </c>
      <c r="P100" s="18">
        <f t="shared" si="215"/>
        <v>2.5814652816142258</v>
      </c>
      <c r="Q100" s="18">
        <f t="shared" si="216"/>
        <v>2.1038665992863415</v>
      </c>
      <c r="S100" s="18">
        <f t="shared" si="217"/>
        <v>3.1678597047802848</v>
      </c>
      <c r="T100" s="18">
        <f t="shared" si="218"/>
        <v>3.621400981690992</v>
      </c>
      <c r="U100" s="18">
        <f t="shared" si="219"/>
        <v>5.7145607263030973</v>
      </c>
      <c r="W100" t="str">
        <f t="shared" si="256"/>
        <v>62 Leisure, travel and related personal service occupations</v>
      </c>
      <c r="X100" s="18">
        <f t="shared" si="220"/>
        <v>4.7548935867853137</v>
      </c>
      <c r="Y100" s="18">
        <f t="shared" si="220"/>
        <v>14.253565192625128</v>
      </c>
      <c r="Z100" s="18">
        <f t="shared" si="220"/>
        <v>2.5432606725243057</v>
      </c>
      <c r="AA100" s="18">
        <f t="shared" si="220"/>
        <v>3.371903742800586</v>
      </c>
      <c r="AB100" s="18">
        <f t="shared" si="221"/>
        <v>3.7592699904970939</v>
      </c>
      <c r="AD100" s="18">
        <f t="shared" si="222"/>
        <v>3.0949480243703587</v>
      </c>
      <c r="AE100" s="18">
        <f t="shared" si="223"/>
        <v>3.8609710035746536</v>
      </c>
      <c r="AF100" s="18">
        <f t="shared" si="224"/>
        <v>5.8458705362347541</v>
      </c>
      <c r="AH100" t="str">
        <f t="shared" si="257"/>
        <v>62 Leisure, travel and related personal service occupations</v>
      </c>
      <c r="AI100" s="18">
        <f t="shared" si="225"/>
        <v>5.1404271233914001</v>
      </c>
      <c r="AJ100" s="18">
        <f t="shared" si="225"/>
        <v>14.039545522940022</v>
      </c>
      <c r="AK100" s="18">
        <f t="shared" si="225"/>
        <v>-1.8678005292382949E-2</v>
      </c>
      <c r="AL100" s="18">
        <f t="shared" si="225"/>
        <v>2.9750156309799491</v>
      </c>
      <c r="AM100" s="18">
        <f t="shared" si="226"/>
        <v>2.6828779448181406</v>
      </c>
      <c r="AO100" s="18">
        <f t="shared" si="227"/>
        <v>1.9672881640776074</v>
      </c>
      <c r="AP100" s="18">
        <f t="shared" si="228"/>
        <v>3.4890572982422041</v>
      </c>
      <c r="AQ100" s="18">
        <f t="shared" si="229"/>
        <v>4.7715424336882029</v>
      </c>
      <c r="AS100" t="str">
        <f t="shared" si="258"/>
        <v>62 Leisure, travel and related personal service occupations</v>
      </c>
      <c r="AT100" s="18">
        <f t="shared" si="230"/>
        <v>4.2831947850797025</v>
      </c>
      <c r="AU100" s="18">
        <f t="shared" si="230"/>
        <v>29.551195702224732</v>
      </c>
      <c r="AV100" s="18">
        <f t="shared" si="230"/>
        <v>0.87187471157750274</v>
      </c>
      <c r="AW100" s="18">
        <f t="shared" si="230"/>
        <v>3.5103105309342242</v>
      </c>
      <c r="AX100" s="18">
        <f t="shared" si="231"/>
        <v>4.128712867047013</v>
      </c>
      <c r="AZ100" s="18">
        <f t="shared" si="232"/>
        <v>2.6232517569396263</v>
      </c>
      <c r="BA100" s="18">
        <f t="shared" si="233"/>
        <v>3.7267612426580943</v>
      </c>
      <c r="BB100" s="18">
        <f t="shared" si="234"/>
        <v>5.4158087681827949</v>
      </c>
      <c r="BD100" t="str">
        <f t="shared" si="259"/>
        <v>62 Leisure, travel and related personal service occupations</v>
      </c>
      <c r="BE100" s="18">
        <f t="shared" si="235"/>
        <v>-1.0993849305153347</v>
      </c>
      <c r="BF100" s="18">
        <f t="shared" si="235"/>
        <v>0.90389944870006289</v>
      </c>
      <c r="BG100" s="18">
        <f t="shared" si="235"/>
        <v>-0.50476262665626326</v>
      </c>
      <c r="BH100" s="18">
        <f t="shared" si="235"/>
        <v>-0.48539151149034065</v>
      </c>
      <c r="BI100" s="18">
        <f t="shared" si="236"/>
        <v>-0.40518310746132657</v>
      </c>
      <c r="BK100" s="18">
        <f t="shared" si="237"/>
        <v>-0.49184896889137297</v>
      </c>
      <c r="BL100" s="18">
        <f t="shared" si="238"/>
        <v>2.5495123769932793</v>
      </c>
      <c r="BM100" s="18">
        <f t="shared" si="239"/>
        <v>2.2075489462436648</v>
      </c>
      <c r="BO100" t="str">
        <f t="shared" si="260"/>
        <v>62 Leisure, travel and related personal service occupations</v>
      </c>
      <c r="BP100" s="18">
        <f t="shared" si="240"/>
        <v>0.50569690967969816</v>
      </c>
      <c r="BQ100" s="18">
        <f t="shared" si="240"/>
        <v>-7.0042224172145451</v>
      </c>
      <c r="BR100" s="18">
        <f t="shared" si="240"/>
        <v>-2.3725134881239729</v>
      </c>
      <c r="BS100" s="18">
        <f t="shared" si="240"/>
        <v>-2.4285006783178131</v>
      </c>
      <c r="BT100" s="18">
        <f t="shared" si="241"/>
        <v>-2.7035270104205922</v>
      </c>
      <c r="BV100" s="18">
        <f t="shared" si="242"/>
        <v>-2.4098418499858054</v>
      </c>
      <c r="BW100" s="18">
        <f t="shared" si="243"/>
        <v>2.2124002340202065</v>
      </c>
      <c r="BX100" s="18">
        <f t="shared" si="244"/>
        <v>0.52738119059352329</v>
      </c>
      <c r="BZ100" t="str">
        <f t="shared" si="261"/>
        <v>62 Leisure, travel and related personal service occupations</v>
      </c>
      <c r="CA100" s="18">
        <f t="shared" si="245"/>
        <v>1.7277063626539801</v>
      </c>
      <c r="CB100" s="18">
        <f t="shared" si="245"/>
        <v>-10.052828315839335</v>
      </c>
      <c r="CC100" s="18">
        <f t="shared" si="245"/>
        <v>-2.1273987562317243</v>
      </c>
      <c r="CD100" s="18">
        <f t="shared" si="245"/>
        <v>-3.3878936693573336</v>
      </c>
      <c r="CE100" s="18">
        <f t="shared" si="246"/>
        <v>-3.4281520051164249</v>
      </c>
      <c r="CG100" s="18">
        <f t="shared" si="247"/>
        <v>-2.9695428603989771</v>
      </c>
      <c r="CH100" s="18">
        <f t="shared" si="248"/>
        <v>1.9953900511604061</v>
      </c>
      <c r="CI100" s="18">
        <f t="shared" si="249"/>
        <v>-0.12647018468914251</v>
      </c>
      <c r="CK100" t="str">
        <f t="shared" si="262"/>
        <v>62 Leisure, travel and related personal service occupations</v>
      </c>
      <c r="CL100" s="18">
        <f t="shared" si="250"/>
        <v>-1.4744282214859572</v>
      </c>
      <c r="CM100" s="18">
        <f t="shared" si="250"/>
        <v>-31.244688804654498</v>
      </c>
      <c r="CN100" s="18">
        <f t="shared" si="250"/>
        <v>-7.2072396680831101</v>
      </c>
      <c r="CO100" s="18">
        <f t="shared" si="250"/>
        <v>-5.3224278486221692</v>
      </c>
      <c r="CP100" s="18">
        <f t="shared" si="251"/>
        <v>-7.7780628369896521</v>
      </c>
      <c r="CR100" s="18">
        <f t="shared" si="252"/>
        <v>-5.9549143250690717</v>
      </c>
      <c r="CS100" s="18">
        <f t="shared" si="253"/>
        <v>1.1229829833681926</v>
      </c>
      <c r="CT100" s="18">
        <f t="shared" si="254"/>
        <v>-3.5608169857624161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0.93163181999582623</v>
      </c>
      <c r="C101" s="18">
        <f t="shared" si="210"/>
        <v>-1.2941138826498721</v>
      </c>
      <c r="D101" s="18">
        <f t="shared" si="210"/>
        <v>6.3698791055408099</v>
      </c>
      <c r="E101" s="18">
        <f t="shared" si="210"/>
        <v>3.0049637808038598</v>
      </c>
      <c r="F101" s="18">
        <f t="shared" si="211"/>
        <v>3.7680414567973886</v>
      </c>
      <c r="H101" s="18">
        <f t="shared" si="212"/>
        <v>4.1146054592988257</v>
      </c>
      <c r="I101" s="18">
        <f t="shared" si="213"/>
        <v>4.1921797617411771</v>
      </c>
      <c r="J101" s="18">
        <f t="shared" si="214"/>
        <v>6.7994082963946711</v>
      </c>
      <c r="L101" t="str">
        <f t="shared" si="255"/>
        <v>63 Community and civil enforcement occupations</v>
      </c>
      <c r="M101" s="18">
        <f t="shared" si="215"/>
        <v>-1.3789065150159208</v>
      </c>
      <c r="N101" s="18">
        <f t="shared" si="215"/>
        <v>25.743298870743804</v>
      </c>
      <c r="O101" s="18">
        <f t="shared" si="215"/>
        <v>-0.29158139955247631</v>
      </c>
      <c r="P101" s="18">
        <f t="shared" si="215"/>
        <v>3.6240277112987274</v>
      </c>
      <c r="Q101" s="18">
        <f t="shared" si="216"/>
        <v>3.6297122797765091</v>
      </c>
      <c r="S101" s="18">
        <f t="shared" si="217"/>
        <v>2.3020308508338028</v>
      </c>
      <c r="T101" s="18">
        <f t="shared" si="218"/>
        <v>3.2595184633391394</v>
      </c>
      <c r="U101" s="18">
        <f t="shared" si="219"/>
        <v>4.81549513667201</v>
      </c>
      <c r="W101" t="str">
        <f t="shared" si="256"/>
        <v>63 Community and civil enforcement occupations</v>
      </c>
      <c r="X101" s="18">
        <f t="shared" si="220"/>
        <v>1.0622564601872053</v>
      </c>
      <c r="Y101" s="18">
        <f t="shared" si="220"/>
        <v>16.2058219966972</v>
      </c>
      <c r="Z101" s="18">
        <f t="shared" si="220"/>
        <v>2.2862417238493471</v>
      </c>
      <c r="AA101" s="18">
        <f t="shared" si="220"/>
        <v>2.7174869303197458</v>
      </c>
      <c r="AB101" s="18">
        <f t="shared" si="221"/>
        <v>3.3766288730341154</v>
      </c>
      <c r="AD101" s="18">
        <f t="shared" si="222"/>
        <v>2.573536888351402</v>
      </c>
      <c r="AE101" s="18">
        <f t="shared" si="223"/>
        <v>4.0036215831239952</v>
      </c>
      <c r="AF101" s="18">
        <f t="shared" si="224"/>
        <v>5.6044061054462135</v>
      </c>
      <c r="AH101" t="str">
        <f t="shared" si="257"/>
        <v>63 Community and civil enforcement occupations</v>
      </c>
      <c r="AI101" s="18">
        <f t="shared" si="225"/>
        <v>-1.5032743362010548</v>
      </c>
      <c r="AJ101" s="18">
        <f t="shared" si="225"/>
        <v>36.296729339693321</v>
      </c>
      <c r="AK101" s="18">
        <f t="shared" si="225"/>
        <v>-3.3911158341809244</v>
      </c>
      <c r="AL101" s="18">
        <f t="shared" si="225"/>
        <v>2.4534730154601725</v>
      </c>
      <c r="AM101" s="18">
        <f t="shared" si="226"/>
        <v>2.4005645188740043</v>
      </c>
      <c r="AO101" s="18">
        <f t="shared" si="227"/>
        <v>0.46701027851845378</v>
      </c>
      <c r="AP101" s="18">
        <f t="shared" si="228"/>
        <v>3.0310392197747227</v>
      </c>
      <c r="AQ101" s="18">
        <f t="shared" si="229"/>
        <v>3.3420853752483826</v>
      </c>
      <c r="AS101" t="str">
        <f t="shared" si="258"/>
        <v>63 Community and civil enforcement occupations</v>
      </c>
      <c r="AT101" s="18">
        <f t="shared" si="230"/>
        <v>-3.8764461486496926</v>
      </c>
      <c r="AU101" s="18">
        <f t="shared" si="230"/>
        <v>31.319629172946438</v>
      </c>
      <c r="AV101" s="18">
        <f t="shared" si="230"/>
        <v>-4.492200676891855</v>
      </c>
      <c r="AW101" s="18">
        <f t="shared" si="230"/>
        <v>1.2357055236656089</v>
      </c>
      <c r="AX101" s="18">
        <f t="shared" si="231"/>
        <v>1.0395285387416076</v>
      </c>
      <c r="AZ101" s="18">
        <f t="shared" si="232"/>
        <v>-0.71078235798111011</v>
      </c>
      <c r="BA101" s="18">
        <f t="shared" si="233"/>
        <v>2.8785794914531815</v>
      </c>
      <c r="BB101" s="18">
        <f t="shared" si="234"/>
        <v>2.4091987817588922</v>
      </c>
      <c r="BD101" t="str">
        <f t="shared" si="259"/>
        <v>63 Community and civil enforcement occupations</v>
      </c>
      <c r="BE101" s="18">
        <f t="shared" si="235"/>
        <v>-8.8788377813910575</v>
      </c>
      <c r="BF101" s="18">
        <f t="shared" si="235"/>
        <v>31.225834934658714</v>
      </c>
      <c r="BG101" s="18">
        <f t="shared" si="235"/>
        <v>-7.14061638033332</v>
      </c>
      <c r="BH101" s="18">
        <f t="shared" si="235"/>
        <v>1.3148409242446313</v>
      </c>
      <c r="BI101" s="18">
        <f t="shared" si="236"/>
        <v>0.19993441623451513</v>
      </c>
      <c r="BK101" s="18">
        <f t="shared" si="237"/>
        <v>-1.5859034177347242</v>
      </c>
      <c r="BL101" s="18">
        <f t="shared" si="238"/>
        <v>1.7023099048960377</v>
      </c>
      <c r="BM101" s="18">
        <f t="shared" si="239"/>
        <v>0.48285991620917734</v>
      </c>
      <c r="BO101" t="str">
        <f t="shared" si="260"/>
        <v>63 Community and civil enforcement occupations</v>
      </c>
      <c r="BP101" s="18">
        <f t="shared" si="240"/>
        <v>-5.3404919607358492</v>
      </c>
      <c r="BQ101" s="18">
        <f t="shared" si="240"/>
        <v>30.045886777296317</v>
      </c>
      <c r="BR101" s="18">
        <f t="shared" si="240"/>
        <v>-7.1632816725079707</v>
      </c>
      <c r="BS101" s="18">
        <f t="shared" si="240"/>
        <v>-0.20585789029833323</v>
      </c>
      <c r="BT101" s="18">
        <f t="shared" si="241"/>
        <v>-0.80629184839343671</v>
      </c>
      <c r="BV101" s="18">
        <f t="shared" si="242"/>
        <v>-2.5810839983131273</v>
      </c>
      <c r="BW101" s="18">
        <f t="shared" si="243"/>
        <v>1.8682325334953731</v>
      </c>
      <c r="BX101" s="18">
        <f t="shared" si="244"/>
        <v>-2.9657541835015344E-2</v>
      </c>
      <c r="BZ101" t="str">
        <f t="shared" si="261"/>
        <v>63 Community and civil enforcement occupations</v>
      </c>
      <c r="CA101" s="18">
        <f t="shared" si="245"/>
        <v>-2.879268242755384</v>
      </c>
      <c r="CB101" s="18">
        <f t="shared" si="245"/>
        <v>12.347623936516561</v>
      </c>
      <c r="CC101" s="18">
        <f t="shared" si="245"/>
        <v>-5.314602328609153</v>
      </c>
      <c r="CD101" s="18">
        <f t="shared" si="245"/>
        <v>-1.7407093069222834</v>
      </c>
      <c r="CE101" s="18">
        <f t="shared" si="246"/>
        <v>-2.0550162397925287</v>
      </c>
      <c r="CG101" s="18">
        <f t="shared" si="247"/>
        <v>-2.9467494213703316</v>
      </c>
      <c r="CH101" s="18">
        <f t="shared" si="248"/>
        <v>1.8418971386634064</v>
      </c>
      <c r="CI101" s="18">
        <f t="shared" si="249"/>
        <v>-0.31763655403341806</v>
      </c>
      <c r="CK101" t="str">
        <f t="shared" si="262"/>
        <v>63 Community and civil enforcement occupations</v>
      </c>
      <c r="CL101" s="18">
        <f t="shared" si="250"/>
        <v>-8.7766773762917865</v>
      </c>
      <c r="CM101" s="18">
        <f t="shared" si="250"/>
        <v>9.6033841531046669</v>
      </c>
      <c r="CN101" s="18">
        <f t="shared" si="250"/>
        <v>-16.595467379442862</v>
      </c>
      <c r="CO101" s="18">
        <f t="shared" si="250"/>
        <v>-4.6035863229508367</v>
      </c>
      <c r="CP101" s="18">
        <f t="shared" si="251"/>
        <v>-7.7283483647964113</v>
      </c>
      <c r="CR101" s="18">
        <f t="shared" si="252"/>
        <v>-8.7811520242968335</v>
      </c>
      <c r="CS101" s="18">
        <f t="shared" si="253"/>
        <v>0.62496684158381832</v>
      </c>
      <c r="CT101" s="18">
        <f t="shared" si="254"/>
        <v>-6.7615929144321125</v>
      </c>
    </row>
    <row r="102" spans="1:98" x14ac:dyDescent="0.2">
      <c r="A102" t="str">
        <f t="shared" si="209"/>
        <v>71 Sales occupations</v>
      </c>
      <c r="B102" s="18">
        <f t="shared" si="210"/>
        <v>0.51610484938600099</v>
      </c>
      <c r="C102" s="18">
        <f t="shared" si="210"/>
        <v>-10.242286695170844</v>
      </c>
      <c r="D102" s="18">
        <f t="shared" si="210"/>
        <v>5.6565228476730178</v>
      </c>
      <c r="E102" s="18">
        <f t="shared" si="210"/>
        <v>2.7639090273568145</v>
      </c>
      <c r="F102" s="18">
        <f t="shared" si="211"/>
        <v>2.7862375934342376</v>
      </c>
      <c r="H102" s="18">
        <f t="shared" si="212"/>
        <v>3.7192056481494484</v>
      </c>
      <c r="I102" s="18">
        <f t="shared" si="213"/>
        <v>3.5182204932470817</v>
      </c>
      <c r="J102" s="18">
        <f t="shared" si="214"/>
        <v>6.0370311671535282</v>
      </c>
      <c r="L102" t="str">
        <f t="shared" si="255"/>
        <v>71 Sales occupations</v>
      </c>
      <c r="M102" s="18">
        <f t="shared" si="215"/>
        <v>2.5252827747820339</v>
      </c>
      <c r="N102" s="18">
        <f t="shared" si="215"/>
        <v>0.99964207516813897</v>
      </c>
      <c r="O102" s="18">
        <f t="shared" si="215"/>
        <v>6.2050557109196269</v>
      </c>
      <c r="P102" s="18">
        <f t="shared" si="215"/>
        <v>3.7277593511658269</v>
      </c>
      <c r="Q102" s="18">
        <f t="shared" si="216"/>
        <v>4.3217190296213737</v>
      </c>
      <c r="S102" s="18">
        <f t="shared" si="217"/>
        <v>4.5470368328272892</v>
      </c>
      <c r="T102" s="18">
        <f t="shared" si="218"/>
        <v>3.7366121547371511</v>
      </c>
      <c r="U102" s="18">
        <f t="shared" si="219"/>
        <v>6.7985093957594778</v>
      </c>
      <c r="W102" t="str">
        <f t="shared" si="256"/>
        <v>71 Sales occupations</v>
      </c>
      <c r="X102" s="18">
        <f t="shared" si="220"/>
        <v>-1.0357458356016758</v>
      </c>
      <c r="Y102" s="18">
        <f t="shared" si="220"/>
        <v>18.884403794410233</v>
      </c>
      <c r="Z102" s="18">
        <f t="shared" si="220"/>
        <v>1.5068715445822223</v>
      </c>
      <c r="AA102" s="18">
        <f t="shared" si="220"/>
        <v>2.8410423685984121</v>
      </c>
      <c r="AB102" s="18">
        <f t="shared" si="221"/>
        <v>3.354448723519643</v>
      </c>
      <c r="AD102" s="18">
        <f t="shared" si="222"/>
        <v>2.3943816255486805</v>
      </c>
      <c r="AE102" s="18">
        <f t="shared" si="223"/>
        <v>3.360766538329929</v>
      </c>
      <c r="AF102" s="18">
        <f t="shared" si="224"/>
        <v>4.9628841168014581</v>
      </c>
      <c r="AH102" t="str">
        <f t="shared" si="257"/>
        <v>71 Sales occupations</v>
      </c>
      <c r="AI102" s="18">
        <f t="shared" si="225"/>
        <v>-2.2246595257330082</v>
      </c>
      <c r="AJ102" s="18">
        <f t="shared" si="225"/>
        <v>18.8680059143596</v>
      </c>
      <c r="AK102" s="18">
        <f t="shared" si="225"/>
        <v>-0.56039546556199138</v>
      </c>
      <c r="AL102" s="18">
        <f t="shared" si="225"/>
        <v>2.3222284077402566</v>
      </c>
      <c r="AM102" s="18">
        <f t="shared" si="226"/>
        <v>2.3670324541961607</v>
      </c>
      <c r="AO102" s="18">
        <f t="shared" si="227"/>
        <v>1.3521865910218311</v>
      </c>
      <c r="AP102" s="18">
        <f t="shared" si="228"/>
        <v>3.0714186567177393</v>
      </c>
      <c r="AQ102" s="18">
        <f t="shared" si="229"/>
        <v>3.9865329609736877</v>
      </c>
      <c r="AS102" t="str">
        <f t="shared" si="258"/>
        <v>71 Sales occupations</v>
      </c>
      <c r="AT102" s="18">
        <f t="shared" si="230"/>
        <v>-2.9823187092412828</v>
      </c>
      <c r="AU102" s="18">
        <f t="shared" si="230"/>
        <v>16.628061426386399</v>
      </c>
      <c r="AV102" s="18">
        <f t="shared" si="230"/>
        <v>-0.58569106400165882</v>
      </c>
      <c r="AW102" s="18">
        <f t="shared" si="230"/>
        <v>2.0405134950493675</v>
      </c>
      <c r="AX102" s="18">
        <f t="shared" si="231"/>
        <v>2.0612466466125579</v>
      </c>
      <c r="AZ102" s="18">
        <f t="shared" si="232"/>
        <v>1.1574926820385745</v>
      </c>
      <c r="BA102" s="18">
        <f t="shared" si="233"/>
        <v>2.7014818961518028</v>
      </c>
      <c r="BB102" s="18">
        <f t="shared" si="234"/>
        <v>3.519199159445674</v>
      </c>
      <c r="BD102" t="str">
        <f t="shared" si="259"/>
        <v>71 Sales occupations</v>
      </c>
      <c r="BE102" s="18">
        <f t="shared" si="235"/>
        <v>-4.0151072039999791</v>
      </c>
      <c r="BF102" s="18">
        <f t="shared" si="235"/>
        <v>2.1737945748663723</v>
      </c>
      <c r="BG102" s="18">
        <f t="shared" si="235"/>
        <v>1.3451913696341355</v>
      </c>
      <c r="BH102" s="18">
        <f t="shared" si="235"/>
        <v>0.66512798651610083</v>
      </c>
      <c r="BI102" s="18">
        <f t="shared" si="236"/>
        <v>0.9709889446593678</v>
      </c>
      <c r="BK102" s="18">
        <f t="shared" si="237"/>
        <v>0.89130720998462643</v>
      </c>
      <c r="BL102" s="18">
        <f t="shared" si="238"/>
        <v>2.7433108733722289</v>
      </c>
      <c r="BM102" s="18">
        <f t="shared" si="239"/>
        <v>3.3659788989166106</v>
      </c>
      <c r="BO102" t="str">
        <f t="shared" si="260"/>
        <v>71 Sales occupations</v>
      </c>
      <c r="BP102" s="18">
        <f t="shared" si="240"/>
        <v>-4.7056119904193228</v>
      </c>
      <c r="BQ102" s="18">
        <f t="shared" si="240"/>
        <v>-3.1430377980878221</v>
      </c>
      <c r="BR102" s="18">
        <f t="shared" si="240"/>
        <v>-0.39910262397720997</v>
      </c>
      <c r="BS102" s="18">
        <f t="shared" si="240"/>
        <v>-1.6479806704575273</v>
      </c>
      <c r="BT102" s="18">
        <f t="shared" si="241"/>
        <v>-1.3538830776690158</v>
      </c>
      <c r="BV102" s="18">
        <f t="shared" si="242"/>
        <v>-1.233437696293016</v>
      </c>
      <c r="BW102" s="18">
        <f t="shared" si="243"/>
        <v>2.3963692125601899</v>
      </c>
      <c r="BX102" s="18">
        <f t="shared" si="244"/>
        <v>1.5345153969028358</v>
      </c>
      <c r="BZ102" t="str">
        <f t="shared" si="261"/>
        <v>71 Sales occupations</v>
      </c>
      <c r="CA102" s="18">
        <f t="shared" si="245"/>
        <v>-3.6951436432168472</v>
      </c>
      <c r="CB102" s="18">
        <f t="shared" si="245"/>
        <v>-10.038580590506008</v>
      </c>
      <c r="CC102" s="18">
        <f t="shared" si="245"/>
        <v>-3.4156454576590334</v>
      </c>
      <c r="CD102" s="18">
        <f t="shared" si="245"/>
        <v>-7.2205078055519341</v>
      </c>
      <c r="CE102" s="18">
        <f t="shared" si="246"/>
        <v>-6.2288197015793472</v>
      </c>
      <c r="CG102" s="18">
        <f t="shared" si="247"/>
        <v>-5.9691732172832968</v>
      </c>
      <c r="CH102" s="18">
        <f t="shared" si="248"/>
        <v>1.5293681371384205</v>
      </c>
      <c r="CI102" s="18">
        <f t="shared" si="249"/>
        <v>-2.8020986173747708</v>
      </c>
      <c r="CK102" t="str">
        <f t="shared" si="262"/>
        <v>71 Sales occupations</v>
      </c>
      <c r="CL102" s="18">
        <f t="shared" si="250"/>
        <v>-5.8500981018303921</v>
      </c>
      <c r="CM102" s="18">
        <f t="shared" si="250"/>
        <v>-28.025549487214352</v>
      </c>
      <c r="CN102" s="18">
        <f t="shared" si="250"/>
        <v>-5.7362007254262881</v>
      </c>
      <c r="CO102" s="18">
        <f t="shared" si="250"/>
        <v>-5.1502900004044445</v>
      </c>
      <c r="CP102" s="18">
        <f t="shared" si="251"/>
        <v>-6.9526635365616212</v>
      </c>
      <c r="CR102" s="18">
        <f t="shared" si="252"/>
        <v>-5.345997107789902</v>
      </c>
      <c r="CS102" s="18">
        <f t="shared" si="253"/>
        <v>1.0010310155968982</v>
      </c>
      <c r="CT102" s="18">
        <f t="shared" si="254"/>
        <v>-3.3507147220908862</v>
      </c>
    </row>
    <row r="103" spans="1:98" x14ac:dyDescent="0.2">
      <c r="A103" t="str">
        <f t="shared" si="209"/>
        <v>72 Customer service occupations</v>
      </c>
      <c r="B103" s="18">
        <f t="shared" si="210"/>
        <v>3.302208377532323</v>
      </c>
      <c r="C103" s="18">
        <f t="shared" si="210"/>
        <v>-0.23796904939427099</v>
      </c>
      <c r="D103" s="18">
        <f t="shared" si="210"/>
        <v>8.4064437512394221</v>
      </c>
      <c r="E103" s="18">
        <f t="shared" si="210"/>
        <v>3.4052533084792724</v>
      </c>
      <c r="F103" s="18">
        <f t="shared" si="211"/>
        <v>4.7078337864001396</v>
      </c>
      <c r="H103" s="18">
        <f t="shared" si="212"/>
        <v>5.0461406219804106</v>
      </c>
      <c r="I103" s="18">
        <f t="shared" si="213"/>
        <v>3.7831073068618437</v>
      </c>
      <c r="J103" s="18">
        <f t="shared" si="214"/>
        <v>7.2017280027970809</v>
      </c>
      <c r="L103" t="str">
        <f t="shared" si="255"/>
        <v>72 Customer service occupations</v>
      </c>
      <c r="M103" s="18">
        <f t="shared" si="215"/>
        <v>7.3739698998981806</v>
      </c>
      <c r="N103" s="18">
        <f t="shared" si="215"/>
        <v>-2.2020021723970329</v>
      </c>
      <c r="O103" s="18">
        <f t="shared" si="215"/>
        <v>7.7478759578702094</v>
      </c>
      <c r="P103" s="18">
        <f t="shared" si="215"/>
        <v>3.5107547489481306</v>
      </c>
      <c r="Q103" s="18">
        <f t="shared" si="216"/>
        <v>4.4453883499243618</v>
      </c>
      <c r="S103" s="18">
        <f t="shared" si="217"/>
        <v>4.9042837050027765</v>
      </c>
      <c r="T103" s="18">
        <f t="shared" si="218"/>
        <v>3.9025621799814614</v>
      </c>
      <c r="U103" s="18">
        <f t="shared" si="219"/>
        <v>7.1724291588854738</v>
      </c>
      <c r="W103" t="str">
        <f t="shared" si="256"/>
        <v>72 Customer service occupations</v>
      </c>
      <c r="X103" s="18">
        <f t="shared" si="220"/>
        <v>2.8043444422442665</v>
      </c>
      <c r="Y103" s="18">
        <f t="shared" si="220"/>
        <v>16.763607076875807</v>
      </c>
      <c r="Z103" s="18">
        <f t="shared" si="220"/>
        <v>3.0582552665212592</v>
      </c>
      <c r="AA103" s="18">
        <f t="shared" si="220"/>
        <v>3.06250525377747</v>
      </c>
      <c r="AB103" s="18">
        <f t="shared" si="221"/>
        <v>3.8683000711119186</v>
      </c>
      <c r="AD103" s="18">
        <f t="shared" si="222"/>
        <v>3.0610885718853176</v>
      </c>
      <c r="AE103" s="18">
        <f t="shared" si="223"/>
        <v>3.4474309674878523</v>
      </c>
      <c r="AF103" s="18">
        <f t="shared" si="224"/>
        <v>5.5064211786079786</v>
      </c>
      <c r="AH103" t="str">
        <f t="shared" si="257"/>
        <v>72 Customer service occupations</v>
      </c>
      <c r="AI103" s="18">
        <f t="shared" si="225"/>
        <v>3.8383484224028042</v>
      </c>
      <c r="AJ103" s="18">
        <f t="shared" si="225"/>
        <v>22.886898359192308</v>
      </c>
      <c r="AK103" s="18">
        <f t="shared" si="225"/>
        <v>2.5451458364077029</v>
      </c>
      <c r="AL103" s="18">
        <f t="shared" si="225"/>
        <v>2.8413357661182692</v>
      </c>
      <c r="AM103" s="18">
        <f t="shared" si="226"/>
        <v>3.8986460102308662</v>
      </c>
      <c r="AO103" s="18">
        <f t="shared" si="227"/>
        <v>2.7425108546199617</v>
      </c>
      <c r="AP103" s="18">
        <f t="shared" si="228"/>
        <v>3.4709125087727388</v>
      </c>
      <c r="AQ103" s="18">
        <f t="shared" si="229"/>
        <v>5.2968555919253202</v>
      </c>
      <c r="AS103" t="str">
        <f t="shared" si="258"/>
        <v>72 Customer service occupations</v>
      </c>
      <c r="AT103" s="18">
        <f t="shared" si="230"/>
        <v>1.9605941466269261</v>
      </c>
      <c r="AU103" s="18">
        <f t="shared" si="230"/>
        <v>16.899838902992094</v>
      </c>
      <c r="AV103" s="18">
        <f t="shared" si="230"/>
        <v>1.6017666901429362</v>
      </c>
      <c r="AW103" s="18">
        <f t="shared" si="230"/>
        <v>1.8579125799474516</v>
      </c>
      <c r="AX103" s="18">
        <f t="shared" si="231"/>
        <v>2.6577509803386246</v>
      </c>
      <c r="AZ103" s="18">
        <f t="shared" si="232"/>
        <v>1.7724589454524597</v>
      </c>
      <c r="BA103" s="18">
        <f t="shared" si="233"/>
        <v>3.0287063467238973</v>
      </c>
      <c r="BB103" s="18">
        <f t="shared" si="234"/>
        <v>4.2464151685261076</v>
      </c>
      <c r="BD103" t="str">
        <f t="shared" si="259"/>
        <v>72 Customer service occupations</v>
      </c>
      <c r="BE103" s="18">
        <f t="shared" si="235"/>
        <v>-0.32853069157062764</v>
      </c>
      <c r="BF103" s="18">
        <f t="shared" si="235"/>
        <v>2.2140018483632451</v>
      </c>
      <c r="BG103" s="18">
        <f t="shared" si="235"/>
        <v>2.156898618414238</v>
      </c>
      <c r="BH103" s="18">
        <f t="shared" si="235"/>
        <v>0.84381095904111358</v>
      </c>
      <c r="BI103" s="18">
        <f t="shared" si="236"/>
        <v>1.3377684882533325</v>
      </c>
      <c r="BK103" s="18">
        <f t="shared" si="237"/>
        <v>1.2796207232719681</v>
      </c>
      <c r="BL103" s="18">
        <f t="shared" si="238"/>
        <v>2.8191974895338312</v>
      </c>
      <c r="BM103" s="18">
        <f t="shared" si="239"/>
        <v>3.7120193060366402</v>
      </c>
      <c r="BO103" t="str">
        <f t="shared" si="260"/>
        <v>72 Customer service occupations</v>
      </c>
      <c r="BP103" s="18">
        <f t="shared" si="240"/>
        <v>1.7331039296266004</v>
      </c>
      <c r="BQ103" s="18">
        <f t="shared" si="240"/>
        <v>-8.3726136291720099</v>
      </c>
      <c r="BR103" s="18">
        <f t="shared" si="240"/>
        <v>1.9543245338884851</v>
      </c>
      <c r="BS103" s="18">
        <f t="shared" si="240"/>
        <v>-0.52319275124663722</v>
      </c>
      <c r="BT103" s="18">
        <f t="shared" si="241"/>
        <v>-0.26915562043881014</v>
      </c>
      <c r="BV103" s="18">
        <f t="shared" si="242"/>
        <v>0.29588368671484844</v>
      </c>
      <c r="BW103" s="18">
        <f t="shared" si="243"/>
        <v>2.7916334876008086</v>
      </c>
      <c r="BX103" s="18">
        <f t="shared" si="244"/>
        <v>2.9942741071150358</v>
      </c>
      <c r="BZ103" t="str">
        <f t="shared" si="261"/>
        <v>72 Customer service occupations</v>
      </c>
      <c r="CA103" s="18">
        <f t="shared" si="245"/>
        <v>-1.3915877064500037</v>
      </c>
      <c r="CB103" s="18">
        <f t="shared" si="245"/>
        <v>-8.3808473254398219</v>
      </c>
      <c r="CC103" s="18">
        <f t="shared" si="245"/>
        <v>-0.83286204112502649</v>
      </c>
      <c r="CD103" s="18">
        <f t="shared" si="245"/>
        <v>-0.72477680279648959</v>
      </c>
      <c r="CE103" s="18">
        <f t="shared" si="246"/>
        <v>-1.2551127927579286</v>
      </c>
      <c r="CG103" s="18">
        <f t="shared" si="247"/>
        <v>-0.76081829871857964</v>
      </c>
      <c r="CH103" s="18">
        <f t="shared" si="248"/>
        <v>1.8548958823331629</v>
      </c>
      <c r="CI103" s="18">
        <f t="shared" si="249"/>
        <v>1.2744043055851417</v>
      </c>
      <c r="CK103" t="str">
        <f t="shared" si="262"/>
        <v>72 Customer service occupations</v>
      </c>
      <c r="CL103" s="18">
        <f t="shared" si="250"/>
        <v>3.8144164053605323</v>
      </c>
      <c r="CM103" s="18">
        <f t="shared" si="250"/>
        <v>-17.832259208407699</v>
      </c>
      <c r="CN103" s="18">
        <f t="shared" si="250"/>
        <v>2.9714639387989017</v>
      </c>
      <c r="CO103" s="18">
        <f t="shared" si="250"/>
        <v>-0.16708711717661195</v>
      </c>
      <c r="CP103" s="18">
        <f t="shared" si="251"/>
        <v>-0.41614123201657582</v>
      </c>
      <c r="CR103" s="18">
        <f t="shared" si="252"/>
        <v>0.86832080468481898</v>
      </c>
      <c r="CS103" s="18">
        <f t="shared" si="253"/>
        <v>1.9675215704534565</v>
      </c>
      <c r="CT103" s="18">
        <f t="shared" si="254"/>
        <v>2.6384684932978963</v>
      </c>
    </row>
    <row r="104" spans="1:98" x14ac:dyDescent="0.2">
      <c r="A104" t="str">
        <f t="shared" si="209"/>
        <v>81 Process, plant and machine operatives</v>
      </c>
      <c r="B104" s="18">
        <f t="shared" si="210"/>
        <v>5.53694823114117</v>
      </c>
      <c r="C104" s="18">
        <f t="shared" si="210"/>
        <v>-15.128765064222517</v>
      </c>
      <c r="D104" s="18">
        <f t="shared" si="210"/>
        <v>9.8818080144723819</v>
      </c>
      <c r="E104" s="18">
        <f t="shared" si="210"/>
        <v>5.8287354991481077</v>
      </c>
      <c r="F104" s="18">
        <f t="shared" si="211"/>
        <v>5.6122021797222255</v>
      </c>
      <c r="H104" s="18">
        <f t="shared" si="212"/>
        <v>7.1628701670385153</v>
      </c>
      <c r="I104" s="18">
        <f t="shared" si="213"/>
        <v>5.0690423507816273</v>
      </c>
      <c r="J104" s="18">
        <f t="shared" si="214"/>
        <v>9.539024584417799</v>
      </c>
      <c r="L104" t="str">
        <f t="shared" si="255"/>
        <v>81 Process, plant and machine operatives</v>
      </c>
      <c r="M104" s="18">
        <f t="shared" si="215"/>
        <v>5.369733591875514</v>
      </c>
      <c r="N104" s="18">
        <f t="shared" si="215"/>
        <v>-13.530802217017879</v>
      </c>
      <c r="O104" s="18">
        <f t="shared" si="215"/>
        <v>11.564536189185182</v>
      </c>
      <c r="P104" s="18">
        <f t="shared" si="215"/>
        <v>5.5887331660767758</v>
      </c>
      <c r="Q104" s="18">
        <f t="shared" si="216"/>
        <v>6.0881198735854181</v>
      </c>
      <c r="S104" s="18">
        <f t="shared" si="217"/>
        <v>7.5442283183466241</v>
      </c>
      <c r="T104" s="18">
        <f t="shared" si="218"/>
        <v>4.83558934199535</v>
      </c>
      <c r="U104" s="18">
        <f t="shared" si="219"/>
        <v>9.6967837166844983</v>
      </c>
      <c r="W104" t="str">
        <f t="shared" si="256"/>
        <v>81 Process, plant and machine operatives</v>
      </c>
      <c r="X104" s="18">
        <f t="shared" si="220"/>
        <v>1.7387760953724296E-3</v>
      </c>
      <c r="Y104" s="18">
        <f t="shared" si="220"/>
        <v>9.7814541567182047</v>
      </c>
      <c r="Z104" s="18">
        <f t="shared" si="220"/>
        <v>8.3334169712224302</v>
      </c>
      <c r="AA104" s="18">
        <f t="shared" si="220"/>
        <v>5.4111290935925149</v>
      </c>
      <c r="AB104" s="18">
        <f t="shared" si="221"/>
        <v>6.586049281537365</v>
      </c>
      <c r="AD104" s="18">
        <f t="shared" si="222"/>
        <v>6.3763596349204477</v>
      </c>
      <c r="AE104" s="18">
        <f t="shared" si="223"/>
        <v>4.4458835774926486</v>
      </c>
      <c r="AF104" s="18">
        <f t="shared" si="224"/>
        <v>8.6014115062998719</v>
      </c>
      <c r="AH104" t="str">
        <f t="shared" si="257"/>
        <v>81 Process, plant and machine operatives</v>
      </c>
      <c r="AI104" s="18">
        <f t="shared" si="225"/>
        <v>0.12383795984314272</v>
      </c>
      <c r="AJ104" s="18">
        <f t="shared" si="225"/>
        <v>10.523354554904497</v>
      </c>
      <c r="AK104" s="18">
        <f t="shared" si="225"/>
        <v>6.4104777543104285</v>
      </c>
      <c r="AL104" s="18">
        <f t="shared" si="225"/>
        <v>3.123417955741381</v>
      </c>
      <c r="AM104" s="18">
        <f t="shared" si="226"/>
        <v>4.5916015910411723</v>
      </c>
      <c r="AO104" s="18">
        <f t="shared" si="227"/>
        <v>4.2076647559494473</v>
      </c>
      <c r="AP104" s="18">
        <f t="shared" si="228"/>
        <v>3.6225617880365935</v>
      </c>
      <c r="AQ104" s="18">
        <f t="shared" si="229"/>
        <v>6.4700140487726099</v>
      </c>
      <c r="AS104" t="str">
        <f t="shared" si="258"/>
        <v>81 Process, plant and machine operatives</v>
      </c>
      <c r="AT104" s="18">
        <f t="shared" si="230"/>
        <v>-0.28085931447036083</v>
      </c>
      <c r="AU104" s="18">
        <f t="shared" si="230"/>
        <v>1.925367698310243</v>
      </c>
      <c r="AV104" s="18">
        <f t="shared" si="230"/>
        <v>4.7206918757683791</v>
      </c>
      <c r="AW104" s="18">
        <f t="shared" si="230"/>
        <v>2.6611539223687197</v>
      </c>
      <c r="AX104" s="18">
        <f t="shared" si="231"/>
        <v>3.253941400432625</v>
      </c>
      <c r="AZ104" s="18">
        <f t="shared" si="232"/>
        <v>3.3431262379541193</v>
      </c>
      <c r="BA104" s="18">
        <f t="shared" si="233"/>
        <v>3.372223361225779</v>
      </c>
      <c r="BB104" s="18">
        <f t="shared" si="234"/>
        <v>5.6552058081858592</v>
      </c>
      <c r="BD104" t="str">
        <f t="shared" si="259"/>
        <v>81 Process, plant and machine operatives</v>
      </c>
      <c r="BE104" s="18">
        <f t="shared" si="235"/>
        <v>0.47395479200145196</v>
      </c>
      <c r="BF104" s="18">
        <f t="shared" si="235"/>
        <v>-15.130581765453854</v>
      </c>
      <c r="BG104" s="18">
        <f t="shared" si="235"/>
        <v>4.6948688050717724</v>
      </c>
      <c r="BH104" s="18">
        <f t="shared" si="235"/>
        <v>1.2531951367379168</v>
      </c>
      <c r="BI104" s="18">
        <f t="shared" si="236"/>
        <v>1.1938451659101235</v>
      </c>
      <c r="BK104" s="18">
        <f t="shared" si="237"/>
        <v>2.3876613762198406</v>
      </c>
      <c r="BL104" s="18">
        <f t="shared" si="238"/>
        <v>2.5777855215349144</v>
      </c>
      <c r="BM104" s="18">
        <f t="shared" si="239"/>
        <v>4.3335006471136639</v>
      </c>
      <c r="BO104" t="str">
        <f t="shared" si="260"/>
        <v>81 Process, plant and machine operatives</v>
      </c>
      <c r="BP104" s="18">
        <f t="shared" si="240"/>
        <v>-0.6394972414837552</v>
      </c>
      <c r="BQ104" s="18">
        <f t="shared" si="240"/>
        <v>-4.4891353062653572</v>
      </c>
      <c r="BR104" s="18">
        <f t="shared" si="240"/>
        <v>1.8087285827266708</v>
      </c>
      <c r="BS104" s="18">
        <f t="shared" si="240"/>
        <v>-0.23750742567801852</v>
      </c>
      <c r="BT104" s="18">
        <f t="shared" si="241"/>
        <v>0.1245719880041074</v>
      </c>
      <c r="BV104" s="18">
        <f t="shared" si="242"/>
        <v>0.43996027842043706</v>
      </c>
      <c r="BW104" s="18">
        <f t="shared" si="243"/>
        <v>2.4490668462308074</v>
      </c>
      <c r="BX104" s="18">
        <f t="shared" si="244"/>
        <v>2.7655209319255913</v>
      </c>
      <c r="BZ104" t="str">
        <f t="shared" si="261"/>
        <v>81 Process, plant and machine operatives</v>
      </c>
      <c r="CA104" s="18">
        <f t="shared" si="245"/>
        <v>-2.4374681728834058</v>
      </c>
      <c r="CB104" s="18">
        <f t="shared" si="245"/>
        <v>-15.848573960837275</v>
      </c>
      <c r="CC104" s="18">
        <f t="shared" si="245"/>
        <v>-0.83273468096050074</v>
      </c>
      <c r="CD104" s="18">
        <f t="shared" si="245"/>
        <v>-8.5764910850756877</v>
      </c>
      <c r="CE104" s="18">
        <f t="shared" si="246"/>
        <v>-6.7083817414976821</v>
      </c>
      <c r="CG104" s="18">
        <f t="shared" si="247"/>
        <v>-6.0648709640036653</v>
      </c>
      <c r="CH104" s="18">
        <f t="shared" si="248"/>
        <v>1.6598223024545167</v>
      </c>
      <c r="CI104" s="18">
        <f t="shared" si="249"/>
        <v>-2.6218584286061497</v>
      </c>
      <c r="CK104" t="str">
        <f t="shared" si="262"/>
        <v>81 Process, plant and machine operatives</v>
      </c>
      <c r="CL104" s="18">
        <f t="shared" si="250"/>
        <v>-4.7678990916958375</v>
      </c>
      <c r="CM104" s="18">
        <f t="shared" si="250"/>
        <v>-32.436128330913895</v>
      </c>
      <c r="CN104" s="18">
        <f t="shared" si="250"/>
        <v>-14.160777205367625</v>
      </c>
      <c r="CO104" s="18">
        <f t="shared" si="250"/>
        <v>-9.6080050269354071</v>
      </c>
      <c r="CP104" s="18">
        <f t="shared" si="251"/>
        <v>-12.659596202951429</v>
      </c>
      <c r="CR104" s="18">
        <f t="shared" si="252"/>
        <v>-11.151812374866877</v>
      </c>
      <c r="CS104" s="18">
        <f t="shared" si="253"/>
        <v>0.62381317531661207</v>
      </c>
      <c r="CT104" s="18">
        <f t="shared" si="254"/>
        <v>-8.4158386186601657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7.6080509874155489</v>
      </c>
      <c r="C105" s="18">
        <f t="shared" si="210"/>
        <v>-0.81898251056875537</v>
      </c>
      <c r="D105" s="18">
        <f t="shared" si="210"/>
        <v>8.4971884810814977</v>
      </c>
      <c r="E105" s="18">
        <f t="shared" si="210"/>
        <v>3.0861202591129011</v>
      </c>
      <c r="F105" s="18">
        <f t="shared" si="211"/>
        <v>4.4949212709945785</v>
      </c>
      <c r="H105" s="18">
        <f t="shared" si="212"/>
        <v>4.8591399554240633</v>
      </c>
      <c r="I105" s="18">
        <f t="shared" si="213"/>
        <v>4.918888135936661</v>
      </c>
      <c r="J105" s="18">
        <f t="shared" si="214"/>
        <v>7.8169091315812622</v>
      </c>
      <c r="L105" t="str">
        <f t="shared" si="255"/>
        <v>82 Transport and mobile machine drivers and operatives</v>
      </c>
      <c r="M105" s="18">
        <f t="shared" si="215"/>
        <v>5.9565292832834293</v>
      </c>
      <c r="N105" s="18">
        <f t="shared" si="215"/>
        <v>0.31499802835386337</v>
      </c>
      <c r="O105" s="18">
        <f t="shared" si="215"/>
        <v>6.8622233624356266</v>
      </c>
      <c r="P105" s="18">
        <f t="shared" si="215"/>
        <v>3.2238758228926301</v>
      </c>
      <c r="Q105" s="18">
        <f t="shared" si="216"/>
        <v>4.1610939126615953</v>
      </c>
      <c r="S105" s="18">
        <f t="shared" si="217"/>
        <v>4.4226819229639558</v>
      </c>
      <c r="T105" s="18">
        <f t="shared" si="218"/>
        <v>4.6124115478469063</v>
      </c>
      <c r="U105" s="18">
        <f t="shared" si="219"/>
        <v>7.3081745509737672</v>
      </c>
      <c r="W105" t="str">
        <f t="shared" si="256"/>
        <v>82 Transport and mobile machine drivers and operatives</v>
      </c>
      <c r="X105" s="18">
        <f t="shared" si="220"/>
        <v>4.2619693405120174</v>
      </c>
      <c r="Y105" s="18">
        <f t="shared" si="220"/>
        <v>8.8192355935602151</v>
      </c>
      <c r="Z105" s="18">
        <f t="shared" si="220"/>
        <v>4.2534854306257586</v>
      </c>
      <c r="AA105" s="18">
        <f t="shared" si="220"/>
        <v>3.2336374841626547</v>
      </c>
      <c r="AB105" s="18">
        <f t="shared" si="221"/>
        <v>3.8928549122574818</v>
      </c>
      <c r="AD105" s="18">
        <f t="shared" si="222"/>
        <v>3.5724734472277531</v>
      </c>
      <c r="AE105" s="18">
        <f t="shared" si="223"/>
        <v>4.3919562316446781</v>
      </c>
      <c r="AF105" s="18">
        <f t="shared" si="224"/>
        <v>6.5732900932514049</v>
      </c>
      <c r="AH105" t="str">
        <f t="shared" si="257"/>
        <v>82 Transport and mobile machine drivers and operatives</v>
      </c>
      <c r="AI105" s="18">
        <f t="shared" si="225"/>
        <v>4.7457456032548473</v>
      </c>
      <c r="AJ105" s="18">
        <f t="shared" si="225"/>
        <v>7.3652545566895933</v>
      </c>
      <c r="AK105" s="18">
        <f t="shared" si="225"/>
        <v>4.2856427238222139</v>
      </c>
      <c r="AL105" s="18">
        <f t="shared" si="225"/>
        <v>2.2929561788752384</v>
      </c>
      <c r="AM105" s="18">
        <f t="shared" si="226"/>
        <v>3.2232975866858471</v>
      </c>
      <c r="AO105" s="18">
        <f t="shared" si="227"/>
        <v>2.9529180052499049</v>
      </c>
      <c r="AP105" s="18">
        <f t="shared" si="228"/>
        <v>4.2497660770691725</v>
      </c>
      <c r="AQ105" s="18">
        <f t="shared" si="229"/>
        <v>6.051964686110578</v>
      </c>
      <c r="AS105" t="str">
        <f t="shared" si="258"/>
        <v>82 Transport and mobile machine drivers and operatives</v>
      </c>
      <c r="AT105" s="18">
        <f t="shared" si="230"/>
        <v>3.5981011251967177</v>
      </c>
      <c r="AU105" s="18">
        <f t="shared" si="230"/>
        <v>7.0722571429286285</v>
      </c>
      <c r="AV105" s="18">
        <f t="shared" si="230"/>
        <v>3.4204989176230161</v>
      </c>
      <c r="AW105" s="18">
        <f t="shared" si="230"/>
        <v>1.8714354615187112</v>
      </c>
      <c r="AX105" s="18">
        <f t="shared" si="231"/>
        <v>2.6720296637923857</v>
      </c>
      <c r="AZ105" s="18">
        <f t="shared" si="232"/>
        <v>2.3851945955744025</v>
      </c>
      <c r="BA105" s="18">
        <f t="shared" si="233"/>
        <v>4.1064076708979158</v>
      </c>
      <c r="BB105" s="18">
        <f t="shared" si="234"/>
        <v>5.5641870959180162</v>
      </c>
      <c r="BD105" t="str">
        <f t="shared" si="259"/>
        <v>82 Transport and mobile machine drivers and operatives</v>
      </c>
      <c r="BE105" s="18">
        <f t="shared" si="235"/>
        <v>2.937477996659843</v>
      </c>
      <c r="BF105" s="18">
        <f t="shared" si="235"/>
        <v>-16.013532077805859</v>
      </c>
      <c r="BG105" s="18">
        <f t="shared" si="235"/>
        <v>3.766682266067245</v>
      </c>
      <c r="BH105" s="18">
        <f t="shared" si="235"/>
        <v>1.269690290167147</v>
      </c>
      <c r="BI105" s="18">
        <f t="shared" si="236"/>
        <v>0.85695728685393213</v>
      </c>
      <c r="BK105" s="18">
        <f t="shared" si="237"/>
        <v>2.0952722587366912</v>
      </c>
      <c r="BL105" s="18">
        <f t="shared" si="238"/>
        <v>3.2646236382241067</v>
      </c>
      <c r="BM105" s="18">
        <f t="shared" si="239"/>
        <v>4.6731638565357336</v>
      </c>
      <c r="BO105" t="str">
        <f t="shared" si="260"/>
        <v>82 Transport and mobile machine drivers and operatives</v>
      </c>
      <c r="BP105" s="18">
        <f t="shared" si="240"/>
        <v>0.92432504608870314</v>
      </c>
      <c r="BQ105" s="18">
        <f t="shared" si="240"/>
        <v>-3.072807394697552</v>
      </c>
      <c r="BR105" s="18">
        <f t="shared" si="240"/>
        <v>0.28732209603739012</v>
      </c>
      <c r="BS105" s="18">
        <f t="shared" si="240"/>
        <v>-2.0034132286950168E-2</v>
      </c>
      <c r="BT105" s="18">
        <f t="shared" si="241"/>
        <v>-0.11785667692395529</v>
      </c>
      <c r="BV105" s="18">
        <f t="shared" si="242"/>
        <v>8.231313744460067E-2</v>
      </c>
      <c r="BW105" s="18">
        <f t="shared" si="243"/>
        <v>3.009455287292373</v>
      </c>
      <c r="BX105" s="18">
        <f t="shared" si="244"/>
        <v>3.0639163341022346</v>
      </c>
      <c r="BZ105" t="str">
        <f t="shared" si="261"/>
        <v>82 Transport and mobile machine drivers and operatives</v>
      </c>
      <c r="CA105" s="18">
        <f t="shared" si="245"/>
        <v>-1.155568584827471</v>
      </c>
      <c r="CB105" s="18">
        <f t="shared" si="245"/>
        <v>-16.266624852380108</v>
      </c>
      <c r="CC105" s="18">
        <f t="shared" si="245"/>
        <v>-0.77431602174425906</v>
      </c>
      <c r="CD105" s="18">
        <f t="shared" si="245"/>
        <v>-1.5467923292349584</v>
      </c>
      <c r="CE105" s="18">
        <f t="shared" si="246"/>
        <v>-2.2999326934747599</v>
      </c>
      <c r="CG105" s="18">
        <f t="shared" si="247"/>
        <v>-1.2899707450380049</v>
      </c>
      <c r="CH105" s="18">
        <f t="shared" si="248"/>
        <v>2.4138196733163086</v>
      </c>
      <c r="CI105" s="18">
        <f t="shared" si="249"/>
        <v>1.5159182721985021</v>
      </c>
      <c r="CK105" t="str">
        <f t="shared" si="262"/>
        <v>82 Transport and mobile machine drivers and operatives</v>
      </c>
      <c r="CL105" s="18">
        <f t="shared" si="250"/>
        <v>2.4711581784465864</v>
      </c>
      <c r="CM105" s="18">
        <f t="shared" si="250"/>
        <v>-26.034616200948712</v>
      </c>
      <c r="CN105" s="18">
        <f t="shared" si="250"/>
        <v>-3.7536667048878147</v>
      </c>
      <c r="CO105" s="18">
        <f t="shared" si="250"/>
        <v>-5.0690211589835998</v>
      </c>
      <c r="CP105" s="18">
        <f t="shared" si="251"/>
        <v>-6.1354036470748667</v>
      </c>
      <c r="CR105" s="18">
        <f t="shared" si="252"/>
        <v>-4.6325792756874984</v>
      </c>
      <c r="CS105" s="18">
        <f t="shared" si="253"/>
        <v>1.6018606138639813</v>
      </c>
      <c r="CT105" s="18">
        <f t="shared" si="254"/>
        <v>-1.812138822418452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-7.0007634065803011</v>
      </c>
      <c r="C106" s="18">
        <f t="shared" si="210"/>
        <v>10.799772787962624</v>
      </c>
      <c r="D106" s="18">
        <f t="shared" si="210"/>
        <v>45.235207932818589</v>
      </c>
      <c r="E106" s="18">
        <f t="shared" si="210"/>
        <v>7.9705806826411596</v>
      </c>
      <c r="F106" s="18">
        <f t="shared" si="211"/>
        <v>18.644346804908807</v>
      </c>
      <c r="H106" s="18">
        <f t="shared" si="212"/>
        <v>19.186645017534044</v>
      </c>
      <c r="I106" s="18">
        <f t="shared" si="213"/>
        <v>13.910822864870664</v>
      </c>
      <c r="J106" s="18">
        <f t="shared" si="214"/>
        <v>22.092259218016295</v>
      </c>
      <c r="L106" t="str">
        <f t="shared" si="255"/>
        <v>91 Elementary trades and related occupations</v>
      </c>
      <c r="M106" s="18">
        <f t="shared" si="215"/>
        <v>-1.475333186818617</v>
      </c>
      <c r="N106" s="18">
        <f t="shared" si="215"/>
        <v>1.5668772582529966</v>
      </c>
      <c r="O106" s="18">
        <f t="shared" si="215"/>
        <v>17.509337053235164</v>
      </c>
      <c r="P106" s="18">
        <f t="shared" si="215"/>
        <v>5.7748004052306401</v>
      </c>
      <c r="Q106" s="18">
        <f t="shared" si="216"/>
        <v>9.0331371183372422</v>
      </c>
      <c r="S106" s="18">
        <f t="shared" si="217"/>
        <v>9.549971365256372</v>
      </c>
      <c r="T106" s="18">
        <f t="shared" si="218"/>
        <v>6.5577178530267233</v>
      </c>
      <c r="U106" s="18">
        <f t="shared" si="219"/>
        <v>12.064366757576362</v>
      </c>
      <c r="W106" t="str">
        <f t="shared" si="256"/>
        <v>91 Elementary trades and related occupations</v>
      </c>
      <c r="X106" s="18">
        <f t="shared" si="220"/>
        <v>-2.6311483959894688</v>
      </c>
      <c r="Y106" s="18">
        <f t="shared" si="220"/>
        <v>-2.1449607273296478</v>
      </c>
      <c r="Z106" s="18">
        <f t="shared" si="220"/>
        <v>21.274704137710444</v>
      </c>
      <c r="AA106" s="18">
        <f t="shared" si="220"/>
        <v>4.7232702906593094</v>
      </c>
      <c r="AB106" s="18">
        <f t="shared" si="221"/>
        <v>9.1733513018216186</v>
      </c>
      <c r="AD106" s="18">
        <f t="shared" si="222"/>
        <v>9.9728647775986445</v>
      </c>
      <c r="AE106" s="18">
        <f t="shared" si="223"/>
        <v>7.482855360142926</v>
      </c>
      <c r="AF106" s="18">
        <f t="shared" si="224"/>
        <v>12.828786832950524</v>
      </c>
      <c r="AH106" t="str">
        <f t="shared" si="257"/>
        <v>91 Elementary trades and related occupations</v>
      </c>
      <c r="AI106" s="18">
        <f t="shared" si="225"/>
        <v>-2.0929097763365712</v>
      </c>
      <c r="AJ106" s="18">
        <f t="shared" si="225"/>
        <v>0.54261179802235215</v>
      </c>
      <c r="AK106" s="18">
        <f t="shared" si="225"/>
        <v>20.028796516857895</v>
      </c>
      <c r="AL106" s="18">
        <f t="shared" si="225"/>
        <v>4.5291710740630542</v>
      </c>
      <c r="AM106" s="18">
        <f t="shared" si="226"/>
        <v>8.8797287653864956</v>
      </c>
      <c r="AO106" s="18">
        <f t="shared" si="227"/>
        <v>9.4595070950076021</v>
      </c>
      <c r="AP106" s="18">
        <f t="shared" si="228"/>
        <v>7.4697692944312166</v>
      </c>
      <c r="AQ106" s="18">
        <f t="shared" si="229"/>
        <v>12.467096586904148</v>
      </c>
      <c r="AS106" t="str">
        <f t="shared" si="258"/>
        <v>91 Elementary trades and related occupations</v>
      </c>
      <c r="AT106" s="18">
        <f t="shared" si="230"/>
        <v>-4.7055908600094565</v>
      </c>
      <c r="AU106" s="18">
        <f t="shared" si="230"/>
        <v>14.345354137374988</v>
      </c>
      <c r="AV106" s="18">
        <f t="shared" si="230"/>
        <v>19.01364552064182</v>
      </c>
      <c r="AW106" s="18">
        <f t="shared" si="230"/>
        <v>3.9852377556982344</v>
      </c>
      <c r="AX106" s="18">
        <f t="shared" si="231"/>
        <v>9.1113553354247081</v>
      </c>
      <c r="AZ106" s="18">
        <f t="shared" si="232"/>
        <v>8.7710645110977925</v>
      </c>
      <c r="BA106" s="18">
        <f t="shared" si="233"/>
        <v>6.4603734866953699</v>
      </c>
      <c r="BB106" s="18">
        <f t="shared" si="234"/>
        <v>11.454346449023856</v>
      </c>
      <c r="BD106" t="str">
        <f t="shared" si="259"/>
        <v>91 Elementary trades and related occupations</v>
      </c>
      <c r="BE106" s="18">
        <f t="shared" si="235"/>
        <v>-3.957001853761466</v>
      </c>
      <c r="BF106" s="18">
        <f t="shared" si="235"/>
        <v>-12.112318156263468</v>
      </c>
      <c r="BG106" s="18">
        <f t="shared" si="235"/>
        <v>15.539372140594532</v>
      </c>
      <c r="BH106" s="18">
        <f t="shared" si="235"/>
        <v>3.26171350110247</v>
      </c>
      <c r="BI106" s="18">
        <f t="shared" si="236"/>
        <v>5.8792134036090626</v>
      </c>
      <c r="BK106" s="18">
        <f t="shared" si="237"/>
        <v>7.2019995493525446</v>
      </c>
      <c r="BL106" s="18">
        <f t="shared" si="238"/>
        <v>4.7627403851659533</v>
      </c>
      <c r="BM106" s="18">
        <f t="shared" si="239"/>
        <v>9.3991483934152917</v>
      </c>
      <c r="BO106" t="str">
        <f t="shared" si="260"/>
        <v>91 Elementary trades and related occupations</v>
      </c>
      <c r="BP106" s="18">
        <f t="shared" si="240"/>
        <v>-5.8753397097019988</v>
      </c>
      <c r="BQ106" s="18">
        <f t="shared" si="240"/>
        <v>-0.73299470892763674</v>
      </c>
      <c r="BR106" s="18">
        <f t="shared" si="240"/>
        <v>10.350352126337548</v>
      </c>
      <c r="BS106" s="18">
        <f t="shared" si="240"/>
        <v>0.79258838790028374</v>
      </c>
      <c r="BT106" s="18">
        <f t="shared" si="241"/>
        <v>3.5881244587961048</v>
      </c>
      <c r="BV106" s="18">
        <f t="shared" si="242"/>
        <v>3.8827983357191842</v>
      </c>
      <c r="BW106" s="18">
        <f t="shared" si="243"/>
        <v>3.5057946476094948</v>
      </c>
      <c r="BX106" s="18">
        <f t="shared" si="244"/>
        <v>6.1487278928044509</v>
      </c>
      <c r="BZ106" t="str">
        <f t="shared" si="261"/>
        <v>91 Elementary trades and related occupations</v>
      </c>
      <c r="CA106" s="18">
        <f t="shared" si="245"/>
        <v>-4.7945535568617359</v>
      </c>
      <c r="CB106" s="18">
        <f t="shared" si="245"/>
        <v>-15.488396426743822</v>
      </c>
      <c r="CC106" s="18">
        <f t="shared" si="245"/>
        <v>9.8799877284942781</v>
      </c>
      <c r="CD106" s="18">
        <f t="shared" si="245"/>
        <v>-0.70649361648082998</v>
      </c>
      <c r="CE106" s="18">
        <f t="shared" si="246"/>
        <v>1.4600014505528724</v>
      </c>
      <c r="CG106" s="18">
        <f t="shared" si="247"/>
        <v>2.7038598371737388</v>
      </c>
      <c r="CH106" s="18">
        <f t="shared" si="248"/>
        <v>3.3074159949823434</v>
      </c>
      <c r="CI106" s="18">
        <f t="shared" si="249"/>
        <v>5.1413481053741883</v>
      </c>
      <c r="CK106" t="str">
        <f t="shared" si="262"/>
        <v>91 Elementary trades and related occupations</v>
      </c>
      <c r="CL106" s="18">
        <f t="shared" si="250"/>
        <v>-5.1672585500329937</v>
      </c>
      <c r="CM106" s="18">
        <f t="shared" si="250"/>
        <v>-26.513004173450426</v>
      </c>
      <c r="CN106" s="18">
        <f t="shared" si="250"/>
        <v>10.246700167458457</v>
      </c>
      <c r="CO106" s="18">
        <f t="shared" si="250"/>
        <v>-1.4923169982535178</v>
      </c>
      <c r="CP106" s="18">
        <f t="shared" si="251"/>
        <v>0.18350476361439494</v>
      </c>
      <c r="CR106" s="18">
        <f t="shared" si="252"/>
        <v>2.2747914371671119</v>
      </c>
      <c r="CS106" s="18">
        <f t="shared" si="253"/>
        <v>2.5962137828278387</v>
      </c>
      <c r="CT106" s="18">
        <f t="shared" si="254"/>
        <v>4.261652121886006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1.2478051718233463</v>
      </c>
      <c r="C107" s="18">
        <f t="shared" si="210"/>
        <v>3.0379104054366834</v>
      </c>
      <c r="D107" s="18">
        <f t="shared" si="210"/>
        <v>3.9395090864439375</v>
      </c>
      <c r="E107" s="18">
        <f t="shared" si="210"/>
        <v>2.1267277434367404</v>
      </c>
      <c r="F107" s="18">
        <f t="shared" si="211"/>
        <v>2.7468242452797886</v>
      </c>
      <c r="H107" s="18">
        <f t="shared" si="212"/>
        <v>2.7274477653979279</v>
      </c>
      <c r="I107" s="18">
        <f t="shared" si="213"/>
        <v>3.7311534156762027</v>
      </c>
      <c r="J107" s="18">
        <f t="shared" si="214"/>
        <v>5.4909975564809033</v>
      </c>
      <c r="L107" t="str">
        <f t="shared" ref="L107" si="263">A107</f>
        <v>92 Elementary administration and service occupations</v>
      </c>
      <c r="M107" s="18">
        <f t="shared" si="215"/>
        <v>5.9623255305993661</v>
      </c>
      <c r="N107" s="18">
        <f t="shared" si="215"/>
        <v>1.7198827874171707</v>
      </c>
      <c r="O107" s="18">
        <f t="shared" si="215"/>
        <v>5.6005984753912719</v>
      </c>
      <c r="P107" s="18">
        <f t="shared" si="215"/>
        <v>3.2404875757775287</v>
      </c>
      <c r="Q107" s="18">
        <f t="shared" si="216"/>
        <v>3.8759212871916748</v>
      </c>
      <c r="S107" s="18">
        <f t="shared" si="217"/>
        <v>4.0212714359912249</v>
      </c>
      <c r="T107" s="18">
        <f t="shared" si="218"/>
        <v>4.1032489593697985</v>
      </c>
      <c r="U107" s="18">
        <f t="shared" si="219"/>
        <v>6.6708458156354622</v>
      </c>
      <c r="W107" t="str">
        <f t="shared" ref="W107" si="264">A107</f>
        <v>92 Elementary administration and service occupations</v>
      </c>
      <c r="X107" s="18">
        <f t="shared" si="220"/>
        <v>2.8100474692425381</v>
      </c>
      <c r="Y107" s="18">
        <f t="shared" si="220"/>
        <v>17.993627961654735</v>
      </c>
      <c r="Z107" s="18">
        <f t="shared" si="220"/>
        <v>0.85566306207229825</v>
      </c>
      <c r="AA107" s="18">
        <f t="shared" si="220"/>
        <v>2.5881852505128977</v>
      </c>
      <c r="AB107" s="18">
        <f t="shared" si="221"/>
        <v>2.9398051979254491</v>
      </c>
      <c r="AD107" s="18">
        <f t="shared" si="222"/>
        <v>2.007395998884709</v>
      </c>
      <c r="AE107" s="18">
        <f t="shared" si="223"/>
        <v>3.7322340592643277</v>
      </c>
      <c r="AF107" s="18">
        <f t="shared" si="224"/>
        <v>5.0034851329136432</v>
      </c>
      <c r="AH107" t="str">
        <f t="shared" ref="AH107" si="265">L107</f>
        <v>92 Elementary administration and service occupations</v>
      </c>
      <c r="AI107" s="18">
        <f t="shared" si="225"/>
        <v>3.4272617677648443</v>
      </c>
      <c r="AJ107" s="18">
        <f t="shared" si="225"/>
        <v>17.862032505646262</v>
      </c>
      <c r="AK107" s="18">
        <f t="shared" si="225"/>
        <v>0.37751565795547393</v>
      </c>
      <c r="AL107" s="18">
        <f t="shared" si="225"/>
        <v>2.7736373919052371</v>
      </c>
      <c r="AM107" s="18">
        <f t="shared" si="226"/>
        <v>2.8959635497165959</v>
      </c>
      <c r="AO107" s="18">
        <f t="shared" si="227"/>
        <v>1.9686413090307608</v>
      </c>
      <c r="AP107" s="18">
        <f t="shared" si="228"/>
        <v>3.5301413776535284</v>
      </c>
      <c r="AQ107" s="18">
        <f t="shared" si="229"/>
        <v>4.8070570317807926</v>
      </c>
      <c r="AS107" t="str">
        <f t="shared" ref="AS107" si="266">W107</f>
        <v>92 Elementary administration and service occupations</v>
      </c>
      <c r="AT107" s="18">
        <f t="shared" si="230"/>
        <v>1.2159936925434156</v>
      </c>
      <c r="AU107" s="18">
        <f t="shared" si="230"/>
        <v>24.036167685344978</v>
      </c>
      <c r="AV107" s="18">
        <f t="shared" si="230"/>
        <v>-7.7909233817941015E-2</v>
      </c>
      <c r="AW107" s="18">
        <f t="shared" si="230"/>
        <v>2.9229819551098934</v>
      </c>
      <c r="AX107" s="18">
        <f t="shared" si="231"/>
        <v>3.1718502631175483</v>
      </c>
      <c r="AZ107" s="18">
        <f t="shared" si="232"/>
        <v>1.912802513053169</v>
      </c>
      <c r="BA107" s="18">
        <f t="shared" si="233"/>
        <v>3.4673122882544316</v>
      </c>
      <c r="BB107" s="18">
        <f t="shared" si="234"/>
        <v>4.7159339963944724</v>
      </c>
      <c r="BD107" t="str">
        <f t="shared" ref="BD107" si="267">AH107</f>
        <v>92 Elementary administration and service occupations</v>
      </c>
      <c r="BE107" s="18">
        <f t="shared" si="235"/>
        <v>-2.9859358340320385</v>
      </c>
      <c r="BF107" s="18">
        <f t="shared" si="235"/>
        <v>-3.9141446564940896</v>
      </c>
      <c r="BG107" s="18">
        <f t="shared" si="235"/>
        <v>-2.0846758837026691</v>
      </c>
      <c r="BH107" s="18">
        <f t="shared" si="235"/>
        <v>-0.7024255930599077</v>
      </c>
      <c r="BI107" s="18">
        <f t="shared" si="236"/>
        <v>-1.3394120373273255</v>
      </c>
      <c r="BK107" s="18">
        <f t="shared" si="237"/>
        <v>-1.1653303024146022</v>
      </c>
      <c r="BL107" s="18">
        <f t="shared" si="238"/>
        <v>2.5856149032389197</v>
      </c>
      <c r="BM107" s="18">
        <f t="shared" si="239"/>
        <v>1.792162187889712</v>
      </c>
      <c r="BO107" t="str">
        <f t="shared" ref="BO107" si="268">AS107</f>
        <v>92 Elementary administration and service occupations</v>
      </c>
      <c r="BP107" s="18">
        <f t="shared" si="240"/>
        <v>-0.57882319397914994</v>
      </c>
      <c r="BQ107" s="18">
        <f t="shared" si="240"/>
        <v>-5.9075487000849192</v>
      </c>
      <c r="BR107" s="18">
        <f t="shared" si="240"/>
        <v>-1.5878731854595318</v>
      </c>
      <c r="BS107" s="18">
        <f t="shared" si="240"/>
        <v>-1.340043390066914</v>
      </c>
      <c r="BT107" s="18">
        <f t="shared" si="241"/>
        <v>-1.7091836704980601</v>
      </c>
      <c r="BV107" s="18">
        <f t="shared" si="242"/>
        <v>-1.4227225894854922</v>
      </c>
      <c r="BW107" s="18">
        <f t="shared" si="243"/>
        <v>2.4429928483358454</v>
      </c>
      <c r="BX107" s="18">
        <f t="shared" si="244"/>
        <v>1.4599442407796648</v>
      </c>
      <c r="BZ107" t="str">
        <f t="shared" ref="BZ107" si="269">BD107</f>
        <v>92 Elementary administration and service occupations</v>
      </c>
      <c r="CA107" s="18">
        <f t="shared" si="245"/>
        <v>0.15196416216372022</v>
      </c>
      <c r="CB107" s="18">
        <f t="shared" si="245"/>
        <v>-14.189655124420074</v>
      </c>
      <c r="CC107" s="18">
        <f t="shared" si="245"/>
        <v>-2.4559516830021111</v>
      </c>
      <c r="CD107" s="18">
        <f t="shared" si="245"/>
        <v>-3.5080190969774883</v>
      </c>
      <c r="CE107" s="18">
        <f t="shared" si="246"/>
        <v>-3.8878075263528489</v>
      </c>
      <c r="CG107" s="18">
        <f t="shared" si="247"/>
        <v>-3.1585968341894199</v>
      </c>
      <c r="CH107" s="18">
        <f t="shared" si="248"/>
        <v>1.952798290717439</v>
      </c>
      <c r="CI107" s="18">
        <f t="shared" si="249"/>
        <v>-0.31029457924854897</v>
      </c>
      <c r="CK107" t="str">
        <f t="shared" ref="CK107" si="270">BO107</f>
        <v>92 Elementary administration and service occupations</v>
      </c>
      <c r="CL107" s="18">
        <f t="shared" si="250"/>
        <v>-4.6767972488885086</v>
      </c>
      <c r="CM107" s="18">
        <f t="shared" si="250"/>
        <v>-32.345217865377563</v>
      </c>
      <c r="CN107" s="18">
        <f t="shared" si="250"/>
        <v>-9.405073511765238</v>
      </c>
      <c r="CO107" s="18">
        <f t="shared" si="250"/>
        <v>-5.967908284219714</v>
      </c>
      <c r="CP107" s="18">
        <f t="shared" si="251"/>
        <v>-8.9486942349515033</v>
      </c>
      <c r="CR107" s="18">
        <f t="shared" si="252"/>
        <v>-7.1278805101034131</v>
      </c>
      <c r="CS107" s="18">
        <f t="shared" si="253"/>
        <v>0.88023787542550469</v>
      </c>
      <c r="CT107" s="18">
        <f t="shared" si="254"/>
        <v>-4.9046892007720944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5.2353568064992917</v>
      </c>
      <c r="C109" s="26">
        <f>IF(AND(D$6-C$6 &lt;&gt; 0,C35&lt;&gt;0,D35&lt;&gt;0),(EXP(LN(D35/C35)/(D$6-C$6))-1)*100,0)</f>
        <v>-1.997282642325926</v>
      </c>
      <c r="D109" s="26">
        <f>IF(AND(E$6-D$6 &lt;&gt; 0,D35&lt;&gt;0,E35&lt;&gt;0),(EXP(LN(E35/D35)/(E$6-D$6))-1)*100,0)</f>
        <v>4.9746450478319604</v>
      </c>
      <c r="E109" s="26">
        <f>IF(AND(F$6-E$6 &lt;&gt; 0,E35&lt;&gt;0,F35&lt;&gt;0),(EXP(LN(F35/E35)/(F$6-E$6))-1)*100,0)</f>
        <v>2.6483166671924518</v>
      </c>
      <c r="F109" s="26">
        <f>IF(AND(F$6-C$6 &lt;&gt; 0,C35&lt;&gt;0,F35&lt;&gt;0),(EXP(LN(F35/C35)/(F$6-C$6))-1)*100,0)</f>
        <v>3.0709210225308814</v>
      </c>
      <c r="H109" s="26">
        <f t="shared" ref="H109" si="271">IF($F$6-$D$6 &lt;&gt; 0,(EXP(LN(1+(H72/100))/($F$6-$D$6))-1)*100,0)</f>
        <v>3.4179741426141552</v>
      </c>
      <c r="I109" s="26">
        <f t="shared" ref="I109" si="272">IF(D35&gt;0,((1+(I35/D35))^(1/($F$6-$D$6))-1)*100,0)</f>
        <v>3.4720272006648845</v>
      </c>
      <c r="J109" s="26">
        <f t="shared" ref="J109" si="273">IF($F$6-$D$6 &lt;&gt; 0,(EXP(LN(1+(J72/100))/($F$6-$D$6))-1)*100,0)</f>
        <v>5.78330771437916</v>
      </c>
      <c r="L109" s="24" t="str">
        <f>L35</f>
        <v>All occupations</v>
      </c>
      <c r="M109" s="26">
        <f>IF(AND(N$6-M$6 &lt;&gt; 0,M35&lt;&gt;0,N35&lt;&gt;0),(EXP(LN(N35/M35)/(N$6-M$6))-1)*100,0)</f>
        <v>6.1662652859026501</v>
      </c>
      <c r="N109" s="26">
        <f>IF(AND(O$6-N$6 &lt;&gt; 0,N35&lt;&gt;0,O35&lt;&gt;0),(EXP(LN(O35/N35)/(O$6-N$6))-1)*100,0)</f>
        <v>-0.39443693401016722</v>
      </c>
      <c r="O109" s="26">
        <f>IF(AND(P$6-O$6 &lt;&gt; 0,O35&lt;&gt;0,P35&lt;&gt;0),(EXP(LN(P35/O35)/(P$6-O$6))-1)*100,0)</f>
        <v>5.0449561786996444</v>
      </c>
      <c r="P109" s="26">
        <f>IF(AND(Q$6-P$6 &lt;&gt; 0,P35&lt;&gt;0,Q35&lt;&gt;0),(EXP(LN(Q35/P35)/(Q$6-P$6))-1)*100,0)</f>
        <v>2.7280128599446618</v>
      </c>
      <c r="Q109" s="26">
        <f>IF(AND(Q$6-N$6 &lt;&gt; 0,N35&lt;&gt;0,Q35&lt;&gt;0),(EXP(LN(Q35/N35)/(Q$6-N$6))-1)*100,0)</f>
        <v>3.2471400651076676</v>
      </c>
      <c r="S109" s="26">
        <f t="shared" ref="S109" si="274">IF($F$6-$D$6 &lt;&gt; 0,(EXP(LN(1+(S72/100))/($F$6-$D$6))-1)*100,0)</f>
        <v>3.4945926774644365</v>
      </c>
      <c r="T109" s="26">
        <f t="shared" ref="T109" si="275">IF(O35&gt;0,((1+(T35/O35))^(1/($F$6-$D$6))-1)*100,0)</f>
        <v>3.6276569359861233</v>
      </c>
      <c r="U109" s="26">
        <f t="shared" ref="U109" si="276">IF($F$6-$D$6 &lt;&gt; 0,(EXP(LN(1+(U72/100))/($F$6-$D$6))-1)*100,0)</f>
        <v>5.952945723279135</v>
      </c>
      <c r="W109" s="24" t="str">
        <f>W35</f>
        <v>All occupations</v>
      </c>
      <c r="X109" s="26">
        <f>IF(AND(Y$6-X$6 &lt;&gt; 0,X35&lt;&gt;0,Y35&lt;&gt;0),(EXP(LN(Y35/X35)/(Y$6-X$6))-1)*100,0)</f>
        <v>2.1491432169782332</v>
      </c>
      <c r="Y109" s="26">
        <f>IF(AND(Z$6-Y$6 &lt;&gt; 0,Y35&lt;&gt;0,Z35&lt;&gt;0),(EXP(LN(Z35/Y35)/(Z$6-Y$6))-1)*100,0)</f>
        <v>12.395110517258946</v>
      </c>
      <c r="Z109" s="26">
        <f>IF(AND(AA$6-Z$6 &lt;&gt; 0,Z35&lt;&gt;0,AA35&lt;&gt;0),(EXP(LN(AA35/Z35)/(AA$6-Z$6))-1)*100,0)</f>
        <v>0.91850338511643148</v>
      </c>
      <c r="AA109" s="26">
        <f>IF(AND(AB$6-AA$6 &lt;&gt; 0,AA35&lt;&gt;0,AB35&lt;&gt;0),(EXP(LN(AB35/AA35)/(AB$6-AA$6))-1)*100,0)</f>
        <v>1.8688858823275867</v>
      </c>
      <c r="AB109" s="26">
        <f>IF(AND(AB$6-Y$6 &lt;&gt; 0,Y35&lt;&gt;0,AB35&lt;&gt;0),(EXP(LN(AB35/Y35)/(AB$6-Y$6))-1)*100,0)</f>
        <v>2.1970975612845001</v>
      </c>
      <c r="AD109" s="26">
        <f t="shared" ref="AD109" si="277">IF($F$6-$D$6 &lt;&gt; 0,(EXP(LN(1+(AD72/100))/($F$6-$D$6))-1)*100,0)</f>
        <v>1.5511014047577598</v>
      </c>
      <c r="AE109" s="26">
        <f t="shared" ref="AE109" si="278">IF(Z35&gt;0,((1+(AE35/Z35))^(1/($F$6-$D$6))-1)*100,0)</f>
        <v>3.2073946140928733</v>
      </c>
      <c r="AF109" s="26">
        <f t="shared" ref="AF109" si="279">IF($F$6-$D$6 &lt;&gt; 0,(EXP(LN(1+(AF72/100))/($F$6-$D$6))-1)*100,0)</f>
        <v>4.2440916323406519</v>
      </c>
      <c r="AH109" s="24" t="str">
        <f>AH35</f>
        <v>All occupations</v>
      </c>
      <c r="AI109" s="26">
        <f>IF(AND(AJ$6-AI$6 &lt;&gt; 0,AI35&lt;&gt;0,AJ35&lt;&gt;0),(EXP(LN(AJ35/AI35)/(AJ$6-AI$6))-1)*100,0)</f>
        <v>0.11152881435017026</v>
      </c>
      <c r="AJ109" s="26">
        <f>IF(AND(AK$6-AJ$6 &lt;&gt; 0,AJ35&lt;&gt;0,AK35&lt;&gt;0),(EXP(LN(AK35/AJ35)/(AK$6-AJ$6))-1)*100,0)</f>
        <v>12.3864575046015</v>
      </c>
      <c r="AK109" s="26">
        <f>IF(AND(AL$6-AK$6 &lt;&gt; 0,AK35&lt;&gt;0,AL35&lt;&gt;0),(EXP(LN(AL35/AK35)/(AL$6-AK$6))-1)*100,0)</f>
        <v>-0.53422147493054073</v>
      </c>
      <c r="AL109" s="26">
        <f>IF(AND(AM$6-AL$6 &lt;&gt; 0,AL35&lt;&gt;0,AM35&lt;&gt;0),(EXP(LN(AM35/AL35)/(AM$6-AL$6))-1)*100,0)</f>
        <v>1.4827485840360088</v>
      </c>
      <c r="AM109" s="26">
        <f>IF(AND(AM$6-AJ$6 &lt;&gt; 0,AJ35&lt;&gt;0,AM35&lt;&gt;0),(EXP(LN(AM35/AJ35)/(AM$6-AJ$6))-1)*100,0)</f>
        <v>1.4933971071983132</v>
      </c>
      <c r="AO109" s="26">
        <f t="shared" ref="AO109" si="280">IF($F$6-$D$6 &lt;&gt; 0,(EXP(LN(1+(AO72/100))/($F$6-$D$6))-1)*100,0)</f>
        <v>0.80592124540976862</v>
      </c>
      <c r="AP109" s="26">
        <f t="shared" ref="AP109" si="281">IF(AK35&gt;0,((1+(AP35/AK35))^(1/($F$6-$D$6))-1)*100,0)</f>
        <v>2.9717415082063603</v>
      </c>
      <c r="AQ109" s="26">
        <f t="shared" ref="AQ109" si="282">IF($F$6-$D$6 &lt;&gt; 0,(EXP(LN(1+(AQ72/100))/($F$6-$D$6))-1)*100,0)</f>
        <v>3.5171602670144519</v>
      </c>
      <c r="AS109" s="24" t="str">
        <f>AS35</f>
        <v>All occupations</v>
      </c>
      <c r="AT109" s="26">
        <f>IF(AND(AU$6-AT$6 &lt;&gt; 0,AT35&lt;&gt;0,AU35&lt;&gt;0),(EXP(LN(AU35/AT35)/(AU$6-AT$6))-1)*100,0)</f>
        <v>0.9281166340368463</v>
      </c>
      <c r="AU109" s="26">
        <f>IF(AND(AV$6-AU$6 &lt;&gt; 0,AU35&lt;&gt;0,AV35&lt;&gt;0),(EXP(LN(AV35/AU35)/(AV$6-AU$6))-1)*100,0)</f>
        <v>12.259406777634151</v>
      </c>
      <c r="AV109" s="26">
        <f>IF(AND(AW$6-AV$6 &lt;&gt; 0,AV35&lt;&gt;0,AW35&lt;&gt;0),(EXP(LN(AW35/AV35)/(AW$6-AV$6))-1)*100,0)</f>
        <v>0.45464928658891512</v>
      </c>
      <c r="AW109" s="26">
        <f>IF(AND(AX$6-AW$6 &lt;&gt; 0,AW35&lt;&gt;0,AX35&lt;&gt;0),(EXP(LN(AX35/AW35)/(AX$6-AW$6))-1)*100,0)</f>
        <v>1.7485657173709868</v>
      </c>
      <c r="AX109" s="26">
        <f>IF(AND(AX$6-AU$6 &lt;&gt; 0,AU35&lt;&gt;0,AX35&lt;&gt;0),(EXP(LN(AX35/AU35)/(AX$6-AU$6))-1)*100,0)</f>
        <v>1.96702406039857</v>
      </c>
      <c r="AZ109" s="26">
        <f t="shared" ref="AZ109" si="283">IF($F$6-$D$6 &lt;&gt; 0,(EXP(LN(1+(AZ72/100))/($F$6-$D$6))-1)*100,0)</f>
        <v>1.3154189377961201</v>
      </c>
      <c r="BA109" s="26">
        <f t="shared" ref="BA109" si="284">IF(AV35&gt;0,((1+(BA35/AV35))^(1/($F$6-$D$6))-1)*100,0)</f>
        <v>3.0370996270453698</v>
      </c>
      <c r="BB109" s="26">
        <f t="shared" ref="BB109" si="285">IF($F$6-$D$6 &lt;&gt; 0,(EXP(LN(1+(BB72/100))/($F$6-$D$6))-1)*100,0)</f>
        <v>3.9304617088108396</v>
      </c>
      <c r="BD109" s="24" t="str">
        <f>BD35</f>
        <v>All occupations</v>
      </c>
      <c r="BE109" s="26">
        <f>IF(AND(BF$6-BE$6 &lt;&gt; 0,BE35&lt;&gt;0,BF35&lt;&gt;0),(EXP(LN(BF35/BE35)/(BF$6-BE$6))-1)*100,0)</f>
        <v>-0.58878231501071632</v>
      </c>
      <c r="BF109" s="26">
        <f>IF(AND(BG$6-BF$6 &lt;&gt; 0,BF35&lt;&gt;0,BG35&lt;&gt;0),(EXP(LN(BG35/BF35)/(BG$6-BF$6))-1)*100,0)</f>
        <v>-4.5398758103509014</v>
      </c>
      <c r="BG109" s="26">
        <f>IF(AND(BH$6-BG$6 &lt;&gt; 0,BG35&lt;&gt;0,BH35&lt;&gt;0),(EXP(LN(BH35/BG35)/(BH$6-BG$6))-1)*100,0)</f>
        <v>1.5403913231522903</v>
      </c>
      <c r="BH109" s="26">
        <f>IF(AND(BI$6-BH$6 &lt;&gt; 0,BH35&lt;&gt;0,BI35&lt;&gt;0),(EXP(LN(BI35/BH35)/(BI$6-BH$6))-1)*100,0)</f>
        <v>0.47144440514059749</v>
      </c>
      <c r="BI109" s="26">
        <f>IF(AND(BI$6-BF$6 &lt;&gt; 0,BF35&lt;&gt;0,BI35&lt;&gt;0),(EXP(LN(BI35/BF35)/(BI$6-BF$6))-1)*100,0)</f>
        <v>0.48243795392877153</v>
      </c>
      <c r="BK109" s="26">
        <f t="shared" ref="BK109" si="286">IF($F$6-$D$6 &lt;&gt; 0,(EXP(LN(1+(BK72/100))/($F$6-$D$6))-1)*100,0)</f>
        <v>0.8265038100708999</v>
      </c>
      <c r="BL109" s="26">
        <f t="shared" ref="BL109" si="287">IF(BG35&gt;0,((1+(BL35/BG35))^(1/($F$6-$D$6))-1)*100,0)</f>
        <v>2.7862947270385519</v>
      </c>
      <c r="BM109" s="26">
        <f t="shared" ref="BM109" si="288">IF($F$6-$D$6 &lt;&gt; 0,(EXP(LN(1+(BM72/100))/($F$6-$D$6))-1)*100,0)</f>
        <v>3.3596366504151209</v>
      </c>
      <c r="BO109" s="24" t="str">
        <f>BO35</f>
        <v>All occupations</v>
      </c>
      <c r="BP109" s="26">
        <f>IF(AND(BQ$6-BP$6 &lt;&gt; 0,BP35&lt;&gt;0,BQ35&lt;&gt;0),(EXP(LN(BQ35/BP35)/(BQ$6-BP$6))-1)*100,0)</f>
        <v>-1.1027220756192002</v>
      </c>
      <c r="BQ109" s="26">
        <f>IF(AND(BR$6-BQ$6 &lt;&gt; 0,BQ35&lt;&gt;0,BR35&lt;&gt;0),(EXP(LN(BR35/BQ35)/(BR$6-BQ$6))-1)*100,0)</f>
        <v>-3.826595756993767</v>
      </c>
      <c r="BR109" s="26">
        <f>IF(AND(BS$6-BR$6 &lt;&gt; 0,BR35&lt;&gt;0,BS35&lt;&gt;0),(EXP(LN(BS35/BR35)/(BS$6-BR$6))-1)*100,0)</f>
        <v>-0.55821710028963745</v>
      </c>
      <c r="BS109" s="26">
        <f>IF(AND(BT$6-BS$6 &lt;&gt; 0,BS35&lt;&gt;0,BT35&lt;&gt;0),(EXP(LN(BT35/BS35)/(BT$6-BS$6))-1)*100,0)</f>
        <v>-1.3679851177955338</v>
      </c>
      <c r="BT109" s="26">
        <f>IF(AND(BT$6-BQ$6 &lt;&gt; 0,BQ35&lt;&gt;0,BT35&lt;&gt;0),(EXP(LN(BT35/BQ35)/(BT$6-BQ$6))-1)*100,0)</f>
        <v>-1.271529395788451</v>
      </c>
      <c r="BV109" s="26">
        <f t="shared" ref="BV109" si="289">IF($F$6-$D$6 &lt;&gt; 0,(EXP(LN(1+(BV72/100))/($F$6-$D$6))-1)*100,0)</f>
        <v>-1.0987977820193784</v>
      </c>
      <c r="BW109" s="26">
        <f t="shared" ref="BW109" si="290">IF(BR35&gt;0,((1+(BW35/BR35))^(1/($F$6-$D$6))-1)*100,0)</f>
        <v>2.4017853289479918</v>
      </c>
      <c r="BX109" s="26">
        <f t="shared" ref="BX109" si="291">IF($F$6-$D$6 &lt;&gt; 0,(EXP(LN(1+(BX72/100))/($F$6-$D$6))-1)*100,0)</f>
        <v>1.6322671594019678</v>
      </c>
      <c r="BZ109" s="24" t="str">
        <f>BZ35</f>
        <v>All occupations</v>
      </c>
      <c r="CA109" s="26">
        <f>IF(AND(CB$6-CA$6 &lt;&gt; 0,CA35&lt;&gt;0,CB35&lt;&gt;0),(EXP(LN(CB35/CA35)/(CB$6-CA$6))-1)*100,0)</f>
        <v>-1.680010960867151</v>
      </c>
      <c r="CB109" s="26">
        <f>IF(AND(CC$6-CB$6 &lt;&gt; 0,CB35&lt;&gt;0,CC35&lt;&gt;0),(EXP(LN(CC35/CB35)/(CC$6-CB$6))-1)*100,0)</f>
        <v>-12.793452218788604</v>
      </c>
      <c r="CC109" s="26">
        <f>IF(AND(CD$6-CC$6 &lt;&gt; 0,CC35&lt;&gt;0,CD35&lt;&gt;0),(EXP(LN(CD35/CC35)/(CD$6-CC$6))-1)*100,0)</f>
        <v>-1.7131525814157667</v>
      </c>
      <c r="CD109" s="26">
        <f>IF(AND(CE$6-CD$6 &lt;&gt; 0,CD35&lt;&gt;0,CE35&lt;&gt;0),(EXP(LN(CE35/CD35)/(CE$6-CD$6))-1)*100,0)</f>
        <v>-3.4750644551456378</v>
      </c>
      <c r="CE109" s="26">
        <f>IF(AND(CE$6-CB$6 &lt;&gt; 0,CB35&lt;&gt;0,CE35&lt;&gt;0),(EXP(LN(CE35/CB35)/(CE$6-CB$6))-1)*100,0)</f>
        <v>-3.5418712098942873</v>
      </c>
      <c r="CG109" s="26">
        <f t="shared" ref="CG109" si="292">IF($F$6-$D$6 &lt;&gt; 0,(EXP(LN(1+(CG72/100))/($F$6-$D$6))-1)*100,0)</f>
        <v>-2.8912981335537991</v>
      </c>
      <c r="CH109" s="26">
        <f t="shared" ref="CH109" si="293">IF(CC35&gt;0,((1+(CH35/CC35))^(1/($F$6-$D$6))-1)*100,0)</f>
        <v>1.9493393384048208</v>
      </c>
      <c r="CI109" s="26">
        <f t="shared" ref="CI109" si="294">IF($F$6-$D$6 &lt;&gt; 0,(EXP(LN(1+(CI72/100))/($F$6-$D$6))-1)*100,0)</f>
        <v>-0.13557205778181869</v>
      </c>
      <c r="CK109" s="24" t="str">
        <f>CK35</f>
        <v>All occupations</v>
      </c>
      <c r="CL109" s="26">
        <f>IF(AND(CM$6-CL$6 &lt;&gt; 0,CL35&lt;&gt;0,CM35&lt;&gt;0),(EXP(LN(CM35/CL35)/(CM$6-CL$6))-1)*100,0)</f>
        <v>-2.1674432355794693</v>
      </c>
      <c r="CM109" s="26">
        <f>IF(AND(CN$6-CM$6 &lt;&gt; 0,CM35&lt;&gt;0,CN35&lt;&gt;0),(EXP(LN(CN35/CM35)/(CN$6-CM$6))-1)*100,0)</f>
        <v>-29.01322360537587</v>
      </c>
      <c r="CN109" s="26">
        <f>IF(AND(CO$6-CN$6 &lt;&gt; 0,CN35&lt;&gt;0,CO35&lt;&gt;0),(EXP(LN(CO35/CN35)/(CO$6-CN$6))-1)*100,0)</f>
        <v>-3.7822055793949816</v>
      </c>
      <c r="CO109" s="26">
        <f>IF(AND(CP$6-CO$6 &lt;&gt; 0,CO35&lt;&gt;0,CP35&lt;&gt;0),(EXP(LN(CP35/CO35)/(CP$6-CO$6))-1)*100,0)</f>
        <v>-3.4598120166680624</v>
      </c>
      <c r="CP109" s="26">
        <f>IF(AND(CP$6-CM$6 &lt;&gt; 0,CM35&lt;&gt;0,CP35&lt;&gt;0),(EXP(LN(CP35/CM35)/(CP$6-CM$6))-1)*100,0)</f>
        <v>-5.3962198388767257</v>
      </c>
      <c r="CR109" s="26">
        <f t="shared" ref="CR109" si="295">IF($F$6-$D$6 &lt;&gt; 0,(EXP(LN(1+(CR72/100))/($F$6-$D$6))-1)*100,0)</f>
        <v>-3.5673963850422097</v>
      </c>
      <c r="CS109" s="26">
        <f t="shared" ref="CS109" si="296">IF(CN35&gt;0,((1+(CS35/CN35))^(1/($F$6-$D$6))-1)*100,0)</f>
        <v>1.3583817297685874</v>
      </c>
      <c r="CT109" s="26">
        <f t="shared" ref="CT109" si="297">IF($F$6-$D$6 &lt;&gt; 0,(EXP(LN(1+(CT72/100))/($F$6-$D$6))-1)*100,0)</f>
        <v>-1.4419914596065175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Norfolk and Suffolk 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Norfolk and Suffolk 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Norfolk and Suffolk 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Norfolk and Suffolk 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Norfolk and Suffolk 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Norfolk and Suffolk 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Norfolk and Suffolk 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Norfolk and Suffolk 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Norfolk and Suffolk 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0.17067501256668671</v>
      </c>
      <c r="C119" s="27">
        <f t="shared" si="299"/>
        <v>8.8083890768576589E-3</v>
      </c>
      <c r="D119" s="27">
        <f t="shared" si="299"/>
        <v>0.11634053982928871</v>
      </c>
      <c r="E119" s="27">
        <f t="shared" si="299"/>
        <v>0.28858030332596607</v>
      </c>
      <c r="F119" s="27">
        <f t="shared" ref="F119:F144" si="300">F8-D8</f>
        <v>0.40492084315525478</v>
      </c>
      <c r="L119" t="str">
        <f>A119</f>
        <v>11 Corporate managers and directors</v>
      </c>
      <c r="M119" s="27">
        <f t="shared" ref="M119:P144" si="301">N8-M8</f>
        <v>1.7429501609799845</v>
      </c>
      <c r="N119" s="27">
        <f t="shared" si="301"/>
        <v>-0.22253359068764844</v>
      </c>
      <c r="O119" s="27">
        <f t="shared" si="301"/>
        <v>0.88152874899231293</v>
      </c>
      <c r="P119" s="27">
        <f t="shared" si="301"/>
        <v>2.2376466314683059</v>
      </c>
      <c r="Q119" s="27">
        <f t="shared" ref="Q119:Q144" si="302">Q8-O8</f>
        <v>3.1191753804606188</v>
      </c>
      <c r="W119" t="str">
        <f>A119</f>
        <v>11 Corporate managers and directors</v>
      </c>
      <c r="X119" s="27">
        <f t="shared" ref="X119:AA144" si="303">Y8-X8</f>
        <v>2.327260317796533</v>
      </c>
      <c r="Y119" s="27">
        <f t="shared" si="303"/>
        <v>1.184821087727105</v>
      </c>
      <c r="Z119" s="27">
        <f t="shared" si="303"/>
        <v>-1.2424547529218586</v>
      </c>
      <c r="AA119" s="27">
        <f t="shared" si="303"/>
        <v>3.0465107734965819</v>
      </c>
      <c r="AB119" s="27">
        <f t="shared" ref="AB119:AB144" si="304">AB8-Z8</f>
        <v>1.8040560205747234</v>
      </c>
      <c r="AH119" t="str">
        <f>L119</f>
        <v>11 Corporate managers and directors</v>
      </c>
      <c r="AI119" s="27">
        <f t="shared" ref="AI119:AL144" si="305">AJ8-AI8</f>
        <v>0.28747412382664139</v>
      </c>
      <c r="AJ119" s="27">
        <f t="shared" si="305"/>
        <v>0.38750987648526314</v>
      </c>
      <c r="AK119" s="27">
        <f t="shared" si="305"/>
        <v>-0.40203586045089956</v>
      </c>
      <c r="AL119" s="27">
        <f t="shared" si="305"/>
        <v>0.47215767364425609</v>
      </c>
      <c r="AM119" s="27">
        <f t="shared" ref="AM119:AM144" si="306">AM8-AK8</f>
        <v>7.012181319335653E-2</v>
      </c>
      <c r="AS119" t="str">
        <f>W119</f>
        <v>11 Corporate managers and directors</v>
      </c>
      <c r="AT119" s="27">
        <f t="shared" ref="AT119:AW144" si="307">AU8-AT8</f>
        <v>0.33143031373060161</v>
      </c>
      <c r="AU119" s="27">
        <f t="shared" si="307"/>
        <v>0.5449244763074752</v>
      </c>
      <c r="AV119" s="27">
        <f t="shared" si="307"/>
        <v>-0.61642684946388293</v>
      </c>
      <c r="AW119" s="27">
        <f t="shared" si="307"/>
        <v>0.67352931767541779</v>
      </c>
      <c r="AX119" s="27">
        <f t="shared" ref="AX119:AX144" si="308">AX8-AV8</f>
        <v>5.7102468211534863E-2</v>
      </c>
      <c r="BD119" t="str">
        <f>AH119</f>
        <v>11 Corporate managers and directors</v>
      </c>
      <c r="BE119" s="27">
        <f t="shared" ref="BE119:BH144" si="309">BF8-BE8</f>
        <v>1.2746790504451138</v>
      </c>
      <c r="BF119" s="27">
        <f t="shared" si="309"/>
        <v>-0.4208282398938632</v>
      </c>
      <c r="BG119" s="27">
        <f t="shared" si="309"/>
        <v>-0.71958192197323712</v>
      </c>
      <c r="BH119" s="27">
        <f t="shared" si="309"/>
        <v>1.1099272694627107</v>
      </c>
      <c r="BI119" s="27">
        <f t="shared" ref="BI119:BI144" si="310">BI8-BG8</f>
        <v>0.39034534748947358</v>
      </c>
      <c r="BO119" t="str">
        <f>AS119</f>
        <v>11 Corporate managers and directors</v>
      </c>
      <c r="BP119" s="27">
        <f t="shared" ref="BP119:BS144" si="311">BQ8-BP8</f>
        <v>0.14467726382648927</v>
      </c>
      <c r="BQ119" s="27">
        <f t="shared" si="311"/>
        <v>0.40232779137244989</v>
      </c>
      <c r="BR119" s="27">
        <f t="shared" si="311"/>
        <v>-1.9836087731519099</v>
      </c>
      <c r="BS119" s="27">
        <f t="shared" si="311"/>
        <v>-1.2329646028106822</v>
      </c>
      <c r="BT119" s="27">
        <f t="shared" ref="BT119:BT144" si="312">BT8-BR8</f>
        <v>-3.2165733759625921</v>
      </c>
      <c r="BZ119" t="str">
        <f>BD119</f>
        <v>11 Corporate managers and directors</v>
      </c>
      <c r="CA119" s="68">
        <f t="shared" ref="CA119:CD144" si="313">CB8-CA8</f>
        <v>0.24919167869699521</v>
      </c>
      <c r="CB119" s="68">
        <f t="shared" si="313"/>
        <v>-0.28275755314338014</v>
      </c>
      <c r="CC119" s="68">
        <f t="shared" si="313"/>
        <v>-1.0642847842531955</v>
      </c>
      <c r="CD119" s="68">
        <f t="shared" si="313"/>
        <v>-1.1441111626749851</v>
      </c>
      <c r="CE119" s="68">
        <f t="shared" ref="CE119:CE144" si="314">CE8-CC8</f>
        <v>-2.2083959469281806</v>
      </c>
      <c r="CK119" t="str">
        <f>BO119</f>
        <v>11 Corporate managers and directors</v>
      </c>
      <c r="CL119" s="68">
        <f t="shared" ref="CL119:CO144" si="315">CM8-CL8</f>
        <v>0.20165402589110704</v>
      </c>
      <c r="CM119" s="68">
        <f t="shared" si="315"/>
        <v>-0.30854159836317407</v>
      </c>
      <c r="CN119" s="68">
        <f t="shared" si="315"/>
        <v>-0.14732516954169483</v>
      </c>
      <c r="CO119" s="68">
        <f t="shared" si="315"/>
        <v>-9.8765554345164319E-2</v>
      </c>
      <c r="CP119" s="68">
        <f t="shared" ref="CP119:CP144" si="316">CP8-CN8</f>
        <v>-0.24609072388685915</v>
      </c>
    </row>
    <row r="120" spans="1:94" x14ac:dyDescent="0.2">
      <c r="A120" t="str">
        <f t="shared" si="298"/>
        <v>12 Other managers and proprietors</v>
      </c>
      <c r="B120" s="27">
        <f t="shared" si="299"/>
        <v>3.9519184821367626E-2</v>
      </c>
      <c r="C120" s="27">
        <f t="shared" si="299"/>
        <v>-7.4800524101688581E-3</v>
      </c>
      <c r="D120" s="27">
        <f t="shared" si="299"/>
        <v>9.8721563493110454E-2</v>
      </c>
      <c r="E120" s="27">
        <f t="shared" si="299"/>
        <v>0.15108739696543627</v>
      </c>
      <c r="F120" s="27">
        <f t="shared" si="300"/>
        <v>0.24980896045854672</v>
      </c>
      <c r="L120" t="str">
        <f t="shared" ref="L120:L143" si="317">A120</f>
        <v>12 Other managers and proprietors</v>
      </c>
      <c r="M120" s="27">
        <f t="shared" si="301"/>
        <v>0.5327405116841879</v>
      </c>
      <c r="N120" s="27">
        <f t="shared" si="301"/>
        <v>-9.9991906918514228E-2</v>
      </c>
      <c r="O120" s="27">
        <f t="shared" si="301"/>
        <v>0.70915938148420343</v>
      </c>
      <c r="P120" s="27">
        <f t="shared" si="301"/>
        <v>1.2446550270721977</v>
      </c>
      <c r="Q120" s="27">
        <f t="shared" si="302"/>
        <v>1.9538144085564011</v>
      </c>
      <c r="W120" t="str">
        <f t="shared" ref="W120:W143" si="318">A120</f>
        <v>12 Other managers and proprietors</v>
      </c>
      <c r="X120" s="27">
        <f t="shared" si="303"/>
        <v>0.2136641755476445</v>
      </c>
      <c r="Y120" s="27">
        <f t="shared" si="303"/>
        <v>0.62955055870804522</v>
      </c>
      <c r="Z120" s="27">
        <f t="shared" si="303"/>
        <v>0.33053098273296655</v>
      </c>
      <c r="AA120" s="27">
        <f t="shared" si="303"/>
        <v>1.6240024995862585</v>
      </c>
      <c r="AB120" s="27">
        <f t="shared" si="304"/>
        <v>1.9545334823192251</v>
      </c>
      <c r="AH120" t="str">
        <f t="shared" ref="AH120:AH143" si="319">L120</f>
        <v>12 Other managers and proprietors</v>
      </c>
      <c r="AI120" s="27">
        <f t="shared" si="305"/>
        <v>0.10704526143613013</v>
      </c>
      <c r="AJ120" s="27">
        <f t="shared" si="305"/>
        <v>0.31843656181264879</v>
      </c>
      <c r="AK120" s="27">
        <f t="shared" si="305"/>
        <v>-8.0831350897607734E-3</v>
      </c>
      <c r="AL120" s="27">
        <f t="shared" si="305"/>
        <v>0.55888265715354946</v>
      </c>
      <c r="AM120" s="27">
        <f t="shared" si="306"/>
        <v>0.55079952206378868</v>
      </c>
      <c r="AS120" t="str">
        <f t="shared" ref="AS120:AS143" si="320">W120</f>
        <v>12 Other managers and proprietors</v>
      </c>
      <c r="AT120" s="27">
        <f t="shared" si="307"/>
        <v>5.0850584775112395E-2</v>
      </c>
      <c r="AU120" s="27">
        <f t="shared" si="307"/>
        <v>0.20099425395050985</v>
      </c>
      <c r="AV120" s="27">
        <f t="shared" si="307"/>
        <v>0.13822593956626417</v>
      </c>
      <c r="AW120" s="27">
        <f t="shared" si="307"/>
        <v>0.48459108878610824</v>
      </c>
      <c r="AX120" s="27">
        <f t="shared" si="308"/>
        <v>0.6228170283523724</v>
      </c>
      <c r="BD120" t="str">
        <f t="shared" ref="BD120:BD143" si="321">AH120</f>
        <v>12 Other managers and proprietors</v>
      </c>
      <c r="BE120" s="27">
        <f t="shared" si="309"/>
        <v>-0.24276157423795564</v>
      </c>
      <c r="BF120" s="27">
        <f t="shared" si="309"/>
        <v>-0.32889700401430932</v>
      </c>
      <c r="BG120" s="27">
        <f t="shared" si="309"/>
        <v>0.27363939602035181</v>
      </c>
      <c r="BH120" s="27">
        <f t="shared" si="309"/>
        <v>0.43364857801468037</v>
      </c>
      <c r="BI120" s="27">
        <f t="shared" si="310"/>
        <v>0.70728797403503219</v>
      </c>
      <c r="BO120" t="str">
        <f t="shared" ref="BO120:BO143" si="322">AS120</f>
        <v>12 Other managers and proprietors</v>
      </c>
      <c r="BP120" s="27">
        <f t="shared" si="311"/>
        <v>-9.0017449889588264E-2</v>
      </c>
      <c r="BQ120" s="27">
        <f t="shared" si="311"/>
        <v>-0.12586656425290688</v>
      </c>
      <c r="BR120" s="27">
        <f t="shared" si="311"/>
        <v>-0.11656297098340573</v>
      </c>
      <c r="BS120" s="27">
        <f t="shared" si="311"/>
        <v>-0.28018069287915459</v>
      </c>
      <c r="BT120" s="27">
        <f t="shared" si="312"/>
        <v>-0.39674366386256033</v>
      </c>
      <c r="BZ120" t="str">
        <f t="shared" ref="BZ120:BZ143" si="323">BD120</f>
        <v>12 Other managers and proprietors</v>
      </c>
      <c r="CA120" s="68">
        <f t="shared" si="313"/>
        <v>-0.28690639190851952</v>
      </c>
      <c r="CB120" s="68">
        <f t="shared" si="313"/>
        <v>-0.17783747636418656</v>
      </c>
      <c r="CC120" s="68">
        <f t="shared" si="313"/>
        <v>-0.15420360668632549</v>
      </c>
      <c r="CD120" s="68">
        <f t="shared" si="313"/>
        <v>-0.54204775517971271</v>
      </c>
      <c r="CE120" s="68">
        <f t="shared" si="314"/>
        <v>-0.6962513618660382</v>
      </c>
      <c r="CK120" t="str">
        <f t="shared" ref="CK120:CK143" si="324">BO120</f>
        <v>12 Other managers and proprietors</v>
      </c>
      <c r="CL120" s="68">
        <f t="shared" si="315"/>
        <v>8.5142486668998707E-3</v>
      </c>
      <c r="CM120" s="68">
        <f t="shared" si="315"/>
        <v>-0.28571895043027729</v>
      </c>
      <c r="CN120" s="68">
        <f t="shared" si="315"/>
        <v>3.1598641788121995E-3</v>
      </c>
      <c r="CO120" s="68">
        <f t="shared" si="315"/>
        <v>-0.1386474188439516</v>
      </c>
      <c r="CP120" s="68">
        <f t="shared" si="316"/>
        <v>-0.1354875546651394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0.3565056525313639</v>
      </c>
      <c r="C121" s="27">
        <f t="shared" si="299"/>
        <v>-4.125360604789341E-2</v>
      </c>
      <c r="D121" s="27">
        <f t="shared" si="299"/>
        <v>0.86055254137207537</v>
      </c>
      <c r="E121" s="27">
        <f t="shared" si="299"/>
        <v>0.85347165621055643</v>
      </c>
      <c r="F121" s="27">
        <f t="shared" si="300"/>
        <v>1.7140241975826318</v>
      </c>
      <c r="L121" t="str">
        <f t="shared" si="317"/>
        <v>21 Science, research, engineering and technology professionals</v>
      </c>
      <c r="M121" s="27">
        <f t="shared" si="301"/>
        <v>1.5990801336958542</v>
      </c>
      <c r="N121" s="27">
        <f t="shared" si="301"/>
        <v>0.29857464720215532</v>
      </c>
      <c r="O121" s="27">
        <f t="shared" si="301"/>
        <v>4.3124742972319936</v>
      </c>
      <c r="P121" s="27">
        <f t="shared" si="301"/>
        <v>4.2991099350001569</v>
      </c>
      <c r="Q121" s="27">
        <f t="shared" si="302"/>
        <v>8.6115842322321505</v>
      </c>
      <c r="W121" t="str">
        <f t="shared" si="318"/>
        <v>21 Science, research, engineering and technology professionals</v>
      </c>
      <c r="X121" s="27">
        <f t="shared" si="303"/>
        <v>1.01749409307841</v>
      </c>
      <c r="Y121" s="27">
        <f t="shared" si="303"/>
        <v>1.3596006446218549</v>
      </c>
      <c r="Z121" s="27">
        <f t="shared" si="303"/>
        <v>2.9949466288746862</v>
      </c>
      <c r="AA121" s="27">
        <f t="shared" si="303"/>
        <v>3.0887476154504476</v>
      </c>
      <c r="AB121" s="27">
        <f t="shared" si="304"/>
        <v>6.0836942443251338</v>
      </c>
      <c r="AH121" t="str">
        <f t="shared" si="319"/>
        <v>21 Science, research, engineering and technology professionals</v>
      </c>
      <c r="AI121" s="27">
        <f t="shared" si="305"/>
        <v>4.0740663087907025E-2</v>
      </c>
      <c r="AJ121" s="27">
        <f t="shared" si="305"/>
        <v>0.24162932689996364</v>
      </c>
      <c r="AK121" s="27">
        <f t="shared" si="305"/>
        <v>0.31267621094233999</v>
      </c>
      <c r="AL121" s="27">
        <f t="shared" si="305"/>
        <v>0.46170658229974482</v>
      </c>
      <c r="AM121" s="27">
        <f t="shared" si="306"/>
        <v>0.77438279324208481</v>
      </c>
      <c r="AS121" t="str">
        <f t="shared" si="320"/>
        <v>21 Science, research, engineering and technology professionals</v>
      </c>
      <c r="AT121" s="27">
        <f t="shared" si="307"/>
        <v>0.17826719066406937</v>
      </c>
      <c r="AU121" s="27">
        <f t="shared" si="307"/>
        <v>0.24436785791279014</v>
      </c>
      <c r="AV121" s="27">
        <f t="shared" si="307"/>
        <v>0.28220284510078653</v>
      </c>
      <c r="AW121" s="27">
        <f t="shared" si="307"/>
        <v>0.41924034829123169</v>
      </c>
      <c r="AX121" s="27">
        <f t="shared" si="308"/>
        <v>0.70144319339201822</v>
      </c>
      <c r="BD121" t="str">
        <f t="shared" si="321"/>
        <v>21 Science, research, engineering and technology professionals</v>
      </c>
      <c r="BE121" s="27">
        <f t="shared" si="309"/>
        <v>0.47430858534118681</v>
      </c>
      <c r="BF121" s="27">
        <f t="shared" si="309"/>
        <v>-0.27862601619289684</v>
      </c>
      <c r="BG121" s="27">
        <f t="shared" si="309"/>
        <v>1.492077042436593</v>
      </c>
      <c r="BH121" s="27">
        <f t="shared" si="309"/>
        <v>0.6745736021318125</v>
      </c>
      <c r="BI121" s="27">
        <f t="shared" si="310"/>
        <v>2.1666506445684055</v>
      </c>
      <c r="BO121" t="str">
        <f t="shared" si="322"/>
        <v>21 Science, research, engineering and technology professionals</v>
      </c>
      <c r="BP121" s="27">
        <f t="shared" si="311"/>
        <v>0.11958432502846694</v>
      </c>
      <c r="BQ121" s="27">
        <f t="shared" si="311"/>
        <v>0.43065154306709452</v>
      </c>
      <c r="BR121" s="27">
        <f t="shared" si="311"/>
        <v>0.51693320998920189</v>
      </c>
      <c r="BS121" s="27">
        <f t="shared" si="311"/>
        <v>-0.25994743133918785</v>
      </c>
      <c r="BT121" s="27">
        <f t="shared" si="312"/>
        <v>0.25698577865001404</v>
      </c>
      <c r="BZ121" t="str">
        <f t="shared" si="323"/>
        <v>21 Science, research, engineering and technology professionals</v>
      </c>
      <c r="CA121" s="68">
        <f t="shared" si="313"/>
        <v>3.8998954250275109E-2</v>
      </c>
      <c r="CB121" s="68">
        <f t="shared" si="313"/>
        <v>-0.16513212959430801</v>
      </c>
      <c r="CC121" s="68">
        <f t="shared" si="313"/>
        <v>0.29166071673738925</v>
      </c>
      <c r="CD121" s="68">
        <f t="shared" si="313"/>
        <v>-0.92114625910905268</v>
      </c>
      <c r="CE121" s="68">
        <f t="shared" si="314"/>
        <v>-0.62948554237166343</v>
      </c>
      <c r="CK121" t="str">
        <f t="shared" si="324"/>
        <v>21 Science, research, engineering and technology professionals</v>
      </c>
      <c r="CL121" s="68">
        <f t="shared" si="315"/>
        <v>0.13992763515873241</v>
      </c>
      <c r="CM121" s="68">
        <f t="shared" si="315"/>
        <v>-0.13189629809365555</v>
      </c>
      <c r="CN121" s="68">
        <f t="shared" si="315"/>
        <v>0.18465506030784151</v>
      </c>
      <c r="CO121" s="68">
        <f t="shared" si="315"/>
        <v>-7.722671833058059E-2</v>
      </c>
      <c r="CP121" s="68">
        <f t="shared" si="316"/>
        <v>0.10742834197726092</v>
      </c>
    </row>
    <row r="122" spans="1:94" x14ac:dyDescent="0.2">
      <c r="A122" t="str">
        <f t="shared" si="298"/>
        <v>22 Health professionals</v>
      </c>
      <c r="B122" s="27">
        <f t="shared" si="299"/>
        <v>0.56205766500559018</v>
      </c>
      <c r="C122" s="27">
        <f t="shared" si="299"/>
        <v>-0.27540351039790334</v>
      </c>
      <c r="D122" s="27">
        <f t="shared" si="299"/>
        <v>0.58007294252324293</v>
      </c>
      <c r="E122" s="27">
        <f t="shared" si="299"/>
        <v>0.7863062322658525</v>
      </c>
      <c r="F122" s="27">
        <f t="shared" si="300"/>
        <v>1.3663791747890954</v>
      </c>
      <c r="L122" t="str">
        <f t="shared" si="317"/>
        <v>22 Health professionals</v>
      </c>
      <c r="M122" s="27">
        <f t="shared" si="301"/>
        <v>1.7773441875159319</v>
      </c>
      <c r="N122" s="27">
        <f t="shared" si="301"/>
        <v>-0.72242738334399892</v>
      </c>
      <c r="O122" s="27">
        <f t="shared" si="301"/>
        <v>1.2622313697103076</v>
      </c>
      <c r="P122" s="27">
        <f t="shared" si="301"/>
        <v>1.9269070984144969</v>
      </c>
      <c r="Q122" s="27">
        <f t="shared" si="302"/>
        <v>3.1891384681248045</v>
      </c>
      <c r="W122" t="str">
        <f t="shared" si="318"/>
        <v>22 Health professionals</v>
      </c>
      <c r="X122" s="27">
        <f t="shared" si="303"/>
        <v>2.0472524653742017</v>
      </c>
      <c r="Y122" s="27">
        <f t="shared" si="303"/>
        <v>0.7197952067138278</v>
      </c>
      <c r="Z122" s="27">
        <f t="shared" si="303"/>
        <v>-0.18690037118543046</v>
      </c>
      <c r="AA122" s="27">
        <f t="shared" si="303"/>
        <v>1.9322685917034264</v>
      </c>
      <c r="AB122" s="27">
        <f t="shared" si="304"/>
        <v>1.7453682205179959</v>
      </c>
      <c r="AH122" t="str">
        <f t="shared" si="319"/>
        <v>22 Health professionals</v>
      </c>
      <c r="AI122" s="27">
        <f t="shared" si="305"/>
        <v>-0.88950375876116539</v>
      </c>
      <c r="AJ122" s="27">
        <f t="shared" si="305"/>
        <v>-0.17063287462649779</v>
      </c>
      <c r="AK122" s="27">
        <f t="shared" si="305"/>
        <v>-1.9279649030030019</v>
      </c>
      <c r="AL122" s="27">
        <f t="shared" si="305"/>
        <v>-1.1054938136846044</v>
      </c>
      <c r="AM122" s="27">
        <f t="shared" si="306"/>
        <v>-3.0334587166876066</v>
      </c>
      <c r="AS122" t="str">
        <f t="shared" si="320"/>
        <v>22 Health professionals</v>
      </c>
      <c r="AT122" s="27">
        <f t="shared" si="307"/>
        <v>0.12085175434030992</v>
      </c>
      <c r="AU122" s="27">
        <f t="shared" si="307"/>
        <v>0.19705924436329914</v>
      </c>
      <c r="AV122" s="27">
        <f t="shared" si="307"/>
        <v>9.3733400783294618E-3</v>
      </c>
      <c r="AW122" s="27">
        <f t="shared" si="307"/>
        <v>0.18266692294111753</v>
      </c>
      <c r="AX122" s="27">
        <f t="shared" si="308"/>
        <v>0.19204026301944699</v>
      </c>
      <c r="BD122" t="str">
        <f t="shared" si="321"/>
        <v>22 Health professionals</v>
      </c>
      <c r="BE122" s="27">
        <f t="shared" si="309"/>
        <v>0.33619228883003505</v>
      </c>
      <c r="BF122" s="27">
        <f t="shared" si="309"/>
        <v>-4.4483648846989965E-2</v>
      </c>
      <c r="BG122" s="27">
        <f t="shared" si="309"/>
        <v>0.3199982855605521</v>
      </c>
      <c r="BH122" s="27">
        <f t="shared" si="309"/>
        <v>0.25135568113243689</v>
      </c>
      <c r="BI122" s="27">
        <f t="shared" si="310"/>
        <v>0.57135396669298899</v>
      </c>
      <c r="BO122" t="str">
        <f t="shared" si="322"/>
        <v>22 Health professionals</v>
      </c>
      <c r="BP122" s="27">
        <f t="shared" si="311"/>
        <v>0.39721774870690041</v>
      </c>
      <c r="BQ122" s="27">
        <f t="shared" si="311"/>
        <v>-0.16984758358143504</v>
      </c>
      <c r="BR122" s="27">
        <f t="shared" si="311"/>
        <v>3.5571210314165214E-2</v>
      </c>
      <c r="BS122" s="27">
        <f t="shared" si="311"/>
        <v>-0.31556170359109537</v>
      </c>
      <c r="BT122" s="27">
        <f t="shared" si="312"/>
        <v>-0.27999049327693015</v>
      </c>
      <c r="BZ122" t="str">
        <f t="shared" si="323"/>
        <v>22 Health professionals</v>
      </c>
      <c r="CA122" s="68">
        <f t="shared" si="313"/>
        <v>0.45768059303036002</v>
      </c>
      <c r="CB122" s="68">
        <f t="shared" si="313"/>
        <v>-0.43380654036850763</v>
      </c>
      <c r="CC122" s="68">
        <f t="shared" si="313"/>
        <v>-8.0062053228804775E-2</v>
      </c>
      <c r="CD122" s="68">
        <f t="shared" si="313"/>
        <v>-0.45592670658764822</v>
      </c>
      <c r="CE122" s="68">
        <f t="shared" si="314"/>
        <v>-0.535988759816453</v>
      </c>
      <c r="CK122" t="str">
        <f t="shared" si="324"/>
        <v>22 Health professionals</v>
      </c>
      <c r="CL122" s="68">
        <f t="shared" si="315"/>
        <v>6.3104646942100079E-2</v>
      </c>
      <c r="CM122" s="68">
        <f t="shared" si="315"/>
        <v>-5.1957985197740586E-2</v>
      </c>
      <c r="CN122" s="68">
        <f t="shared" si="315"/>
        <v>-5.956589850547922E-3</v>
      </c>
      <c r="CO122" s="68">
        <f t="shared" si="315"/>
        <v>-8.7738140144958954E-3</v>
      </c>
      <c r="CP122" s="68">
        <f t="shared" si="316"/>
        <v>-1.4730403865043817E-2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0.43837997325498756</v>
      </c>
      <c r="C123" s="27">
        <f t="shared" si="299"/>
        <v>5.6724747495174643E-2</v>
      </c>
      <c r="D123" s="27">
        <f t="shared" si="299"/>
        <v>0.34748624541583606</v>
      </c>
      <c r="E123" s="27">
        <f t="shared" si="299"/>
        <v>0.54975395453080367</v>
      </c>
      <c r="F123" s="27">
        <f t="shared" si="300"/>
        <v>0.89724019994663973</v>
      </c>
      <c r="L123" t="str">
        <f t="shared" si="317"/>
        <v>23 Teaching and other educational professionals</v>
      </c>
      <c r="M123" s="27">
        <f t="shared" si="301"/>
        <v>3.3780789397239257</v>
      </c>
      <c r="N123" s="27">
        <f t="shared" si="301"/>
        <v>-4.5338668141901906E-2</v>
      </c>
      <c r="O123" s="27">
        <f t="shared" si="301"/>
        <v>2.1088572632085487</v>
      </c>
      <c r="P123" s="27">
        <f t="shared" si="301"/>
        <v>3.2719995907753514</v>
      </c>
      <c r="Q123" s="27">
        <f t="shared" si="302"/>
        <v>5.3808568539839001</v>
      </c>
      <c r="W123" t="str">
        <f t="shared" si="318"/>
        <v>23 Teaching and other educational professionals</v>
      </c>
      <c r="X123" s="27">
        <f t="shared" si="303"/>
        <v>-0.1805918819326422</v>
      </c>
      <c r="Y123" s="27">
        <f t="shared" si="303"/>
        <v>1.4674919264775497</v>
      </c>
      <c r="Z123" s="27">
        <f t="shared" si="303"/>
        <v>-2.7851802423902861</v>
      </c>
      <c r="AA123" s="27">
        <f t="shared" si="303"/>
        <v>-1.2965346669432822</v>
      </c>
      <c r="AB123" s="27">
        <f t="shared" si="304"/>
        <v>-4.0817149093335683</v>
      </c>
      <c r="AH123" t="str">
        <f t="shared" si="319"/>
        <v>23 Teaching and other educational professionals</v>
      </c>
      <c r="AI123" s="27">
        <f t="shared" si="305"/>
        <v>-0.5629124327734768</v>
      </c>
      <c r="AJ123" s="27">
        <f t="shared" si="305"/>
        <v>-2.8571012469176593E-2</v>
      </c>
      <c r="AK123" s="27">
        <f t="shared" si="305"/>
        <v>-0.39205980667880957</v>
      </c>
      <c r="AL123" s="27">
        <f t="shared" si="305"/>
        <v>1.261573994184817E-2</v>
      </c>
      <c r="AM123" s="27">
        <f t="shared" si="306"/>
        <v>-0.37944406673696141</v>
      </c>
      <c r="AS123" t="str">
        <f t="shared" si="320"/>
        <v>23 Teaching and other educational professionals</v>
      </c>
      <c r="AT123" s="27">
        <f t="shared" si="307"/>
        <v>9.4335432492926863E-3</v>
      </c>
      <c r="AU123" s="27">
        <f t="shared" si="307"/>
        <v>2.4321136269248311E-2</v>
      </c>
      <c r="AV123" s="27">
        <f t="shared" si="307"/>
        <v>-9.222222509853889E-2</v>
      </c>
      <c r="AW123" s="27">
        <f t="shared" si="307"/>
        <v>-3.2316936558925868E-2</v>
      </c>
      <c r="AX123" s="27">
        <f t="shared" si="308"/>
        <v>-0.12453916165746476</v>
      </c>
      <c r="BD123" t="str">
        <f t="shared" si="321"/>
        <v>23 Teaching and other educational professionals</v>
      </c>
      <c r="BE123" s="27">
        <f t="shared" si="309"/>
        <v>3.8376813485616168E-2</v>
      </c>
      <c r="BF123" s="27">
        <f t="shared" si="309"/>
        <v>1.0430168219840663E-2</v>
      </c>
      <c r="BG123" s="27">
        <f t="shared" si="309"/>
        <v>-1.9153004698260645E-2</v>
      </c>
      <c r="BH123" s="27">
        <f t="shared" si="309"/>
        <v>0.32733139494665209</v>
      </c>
      <c r="BI123" s="27">
        <f t="shared" si="310"/>
        <v>0.30817839024839144</v>
      </c>
      <c r="BO123" t="str">
        <f t="shared" si="322"/>
        <v>23 Teaching and other educational professionals</v>
      </c>
      <c r="BP123" s="27">
        <f t="shared" si="311"/>
        <v>6.7686062089452825E-2</v>
      </c>
      <c r="BQ123" s="27">
        <f t="shared" si="311"/>
        <v>-3.1271606825643783E-2</v>
      </c>
      <c r="BR123" s="27">
        <f t="shared" si="311"/>
        <v>-0.13258756263637927</v>
      </c>
      <c r="BS123" s="27">
        <f t="shared" si="311"/>
        <v>-0.10925319052573212</v>
      </c>
      <c r="BT123" s="27">
        <f t="shared" si="312"/>
        <v>-0.2418407531621114</v>
      </c>
      <c r="BZ123" t="str">
        <f t="shared" si="323"/>
        <v>23 Teaching and other educational professionals</v>
      </c>
      <c r="CA123" s="68">
        <f t="shared" si="313"/>
        <v>0.10167049231788217</v>
      </c>
      <c r="CB123" s="68">
        <f t="shared" si="313"/>
        <v>-3.0296490674082133E-3</v>
      </c>
      <c r="CC123" s="68">
        <f t="shared" si="313"/>
        <v>-0.11489135081866675</v>
      </c>
      <c r="CD123" s="68">
        <f t="shared" si="313"/>
        <v>-0.18089079976514244</v>
      </c>
      <c r="CE123" s="68">
        <f t="shared" si="314"/>
        <v>-0.29578215058380919</v>
      </c>
      <c r="CK123" t="str">
        <f t="shared" si="324"/>
        <v>23 Teaching and other educational professionals</v>
      </c>
      <c r="CL123" s="68">
        <f t="shared" si="315"/>
        <v>4.8523546321254829E-2</v>
      </c>
      <c r="CM123" s="68">
        <f t="shared" si="315"/>
        <v>-2.1201913999118749E-2</v>
      </c>
      <c r="CN123" s="68">
        <f t="shared" si="315"/>
        <v>-9.1524119459668596E-3</v>
      </c>
      <c r="CO123" s="68">
        <f t="shared" si="315"/>
        <v>-1.1639820232720088E-2</v>
      </c>
      <c r="CP123" s="68">
        <f t="shared" si="316"/>
        <v>-2.0792232178686948E-2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0.15059487823001128</v>
      </c>
      <c r="C124" s="27">
        <f t="shared" si="299"/>
        <v>4.8958174233757035E-2</v>
      </c>
      <c r="D124" s="27">
        <f t="shared" si="299"/>
        <v>0.2359215849274372</v>
      </c>
      <c r="E124" s="27">
        <f t="shared" si="299"/>
        <v>0.33162979190528574</v>
      </c>
      <c r="F124" s="27">
        <f t="shared" si="300"/>
        <v>0.56755137683272294</v>
      </c>
      <c r="L124" t="str">
        <f t="shared" si="317"/>
        <v>24 Business, media and public service professionals</v>
      </c>
      <c r="M124" s="27">
        <f t="shared" si="301"/>
        <v>2.2164255311481105</v>
      </c>
      <c r="N124" s="27">
        <f t="shared" si="301"/>
        <v>0.11909246152894326</v>
      </c>
      <c r="O124" s="27">
        <f t="shared" si="301"/>
        <v>2.5358033048628901</v>
      </c>
      <c r="P124" s="27">
        <f t="shared" si="301"/>
        <v>3.3689937281137414</v>
      </c>
      <c r="Q124" s="27">
        <f t="shared" si="302"/>
        <v>5.9047970329766315</v>
      </c>
      <c r="W124" t="str">
        <f t="shared" si="318"/>
        <v>24 Business, media and public service professionals</v>
      </c>
      <c r="X124" s="27">
        <f t="shared" si="303"/>
        <v>2.0846842891763817</v>
      </c>
      <c r="Y124" s="27">
        <f t="shared" si="303"/>
        <v>2.5865648979983007</v>
      </c>
      <c r="Z124" s="27">
        <f t="shared" si="303"/>
        <v>0.11385258011591759</v>
      </c>
      <c r="AA124" s="27">
        <f t="shared" si="303"/>
        <v>2.8164606827192031</v>
      </c>
      <c r="AB124" s="27">
        <f t="shared" si="304"/>
        <v>2.9303132628351207</v>
      </c>
      <c r="AH124" t="str">
        <f t="shared" si="319"/>
        <v>24 Business, media and public service professionals</v>
      </c>
      <c r="AI124" s="27">
        <f t="shared" si="305"/>
        <v>-0.14104243104503755</v>
      </c>
      <c r="AJ124" s="27">
        <f t="shared" si="305"/>
        <v>0.30661493708556153</v>
      </c>
      <c r="AK124" s="27">
        <f t="shared" si="305"/>
        <v>-0.20956878947794433</v>
      </c>
      <c r="AL124" s="27">
        <f t="shared" si="305"/>
        <v>0.22303650767043637</v>
      </c>
      <c r="AM124" s="27">
        <f t="shared" si="306"/>
        <v>1.346771819249204E-2</v>
      </c>
      <c r="AS124" t="str">
        <f t="shared" si="320"/>
        <v>24 Business, media and public service professionals</v>
      </c>
      <c r="AT124" s="27">
        <f t="shared" si="307"/>
        <v>0.21051535488567819</v>
      </c>
      <c r="AU124" s="27">
        <f t="shared" si="307"/>
        <v>0.42736175996514092</v>
      </c>
      <c r="AV124" s="27">
        <f t="shared" si="307"/>
        <v>2.8774523535711971E-2</v>
      </c>
      <c r="AW124" s="27">
        <f t="shared" si="307"/>
        <v>0.53682661980214474</v>
      </c>
      <c r="AX124" s="27">
        <f t="shared" si="308"/>
        <v>0.56560114333785672</v>
      </c>
      <c r="BD124" t="str">
        <f t="shared" si="321"/>
        <v>24 Business, media and public service professionals</v>
      </c>
      <c r="BE124" s="27">
        <f t="shared" si="309"/>
        <v>0.77327887054042055</v>
      </c>
      <c r="BF124" s="27">
        <f t="shared" si="309"/>
        <v>0.1728881668670974</v>
      </c>
      <c r="BG124" s="27">
        <f t="shared" si="309"/>
        <v>0.74898669944189233</v>
      </c>
      <c r="BH124" s="27">
        <f t="shared" si="309"/>
        <v>0.95260246567734619</v>
      </c>
      <c r="BI124" s="27">
        <f t="shared" si="310"/>
        <v>1.7015891651192385</v>
      </c>
      <c r="BO124" t="str">
        <f t="shared" si="322"/>
        <v>24 Business, media and public service professionals</v>
      </c>
      <c r="BP124" s="27">
        <f t="shared" si="311"/>
        <v>0.14920176281352227</v>
      </c>
      <c r="BQ124" s="27">
        <f t="shared" si="311"/>
        <v>0.36964903834198903</v>
      </c>
      <c r="BR124" s="27">
        <f t="shared" si="311"/>
        <v>-0.35771553465248385</v>
      </c>
      <c r="BS124" s="27">
        <f t="shared" si="311"/>
        <v>-0.57465535577829918</v>
      </c>
      <c r="BT124" s="27">
        <f t="shared" si="312"/>
        <v>-0.93237089043078303</v>
      </c>
      <c r="BZ124" t="str">
        <f t="shared" si="323"/>
        <v>24 Business, media and public service professionals</v>
      </c>
      <c r="CA124" s="68">
        <f t="shared" si="313"/>
        <v>0.28523662092595847</v>
      </c>
      <c r="CB124" s="68">
        <f t="shared" si="313"/>
        <v>-6.3766691065254122E-2</v>
      </c>
      <c r="CC124" s="68">
        <f t="shared" si="313"/>
        <v>-0.18165269525558969</v>
      </c>
      <c r="CD124" s="68">
        <f t="shared" si="313"/>
        <v>-0.81717402765240887</v>
      </c>
      <c r="CE124" s="68">
        <f t="shared" si="314"/>
        <v>-0.99882672290799857</v>
      </c>
      <c r="CK124" t="str">
        <f t="shared" si="324"/>
        <v>24 Business, media and public service professionals</v>
      </c>
      <c r="CL124" s="68">
        <f t="shared" si="315"/>
        <v>0.15859144988518148</v>
      </c>
      <c r="CM124" s="68">
        <f t="shared" si="315"/>
        <v>-0.12949792804215143</v>
      </c>
      <c r="CN124" s="68">
        <f t="shared" si="315"/>
        <v>1.9617327989124633E-2</v>
      </c>
      <c r="CO124" s="68">
        <f t="shared" si="315"/>
        <v>-4.9323866426871588E-2</v>
      </c>
      <c r="CP124" s="68">
        <f t="shared" si="316"/>
        <v>-2.9706538437746954E-2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7.1660173197425653E-2</v>
      </c>
      <c r="C125" s="27">
        <f t="shared" si="299"/>
        <v>1.1624679729063003E-2</v>
      </c>
      <c r="D125" s="27">
        <f t="shared" si="299"/>
        <v>6.6743211679677117E-2</v>
      </c>
      <c r="E125" s="27">
        <f t="shared" si="299"/>
        <v>0.16199049167796697</v>
      </c>
      <c r="F125" s="27">
        <f t="shared" si="300"/>
        <v>0.22873370335764409</v>
      </c>
      <c r="L125" t="str">
        <f t="shared" si="317"/>
        <v>31 Science, engineering and technology associate professionals</v>
      </c>
      <c r="M125" s="27">
        <f t="shared" si="301"/>
        <v>0.30629673041823868</v>
      </c>
      <c r="N125" s="27">
        <f t="shared" si="301"/>
        <v>0.14739273844077383</v>
      </c>
      <c r="O125" s="27">
        <f t="shared" si="301"/>
        <v>0.24763093578020468</v>
      </c>
      <c r="P125" s="27">
        <f t="shared" si="301"/>
        <v>0.59539619021394286</v>
      </c>
      <c r="Q125" s="27">
        <f t="shared" si="302"/>
        <v>0.84302712599414753</v>
      </c>
      <c r="W125" t="str">
        <f t="shared" si="318"/>
        <v>31 Science, engineering and technology associate professionals</v>
      </c>
      <c r="X125" s="27">
        <f t="shared" si="303"/>
        <v>0.47829184146254855</v>
      </c>
      <c r="Y125" s="27">
        <f t="shared" si="303"/>
        <v>0.46040469991284461</v>
      </c>
      <c r="Z125" s="27">
        <f t="shared" si="303"/>
        <v>-0.17198661572835006</v>
      </c>
      <c r="AA125" s="27">
        <f t="shared" si="303"/>
        <v>0.57146349046814837</v>
      </c>
      <c r="AB125" s="27">
        <f t="shared" si="304"/>
        <v>0.39947687473979832</v>
      </c>
      <c r="AH125" t="str">
        <f t="shared" si="319"/>
        <v>31 Science, engineering and technology associate professionals</v>
      </c>
      <c r="AI125" s="27">
        <f t="shared" si="305"/>
        <v>0.10956967159213959</v>
      </c>
      <c r="AJ125" s="27">
        <f t="shared" si="305"/>
        <v>0.11938320850885498</v>
      </c>
      <c r="AK125" s="27">
        <f t="shared" si="305"/>
        <v>2.612522911506121E-2</v>
      </c>
      <c r="AL125" s="27">
        <f t="shared" si="305"/>
        <v>0.2599039836402699</v>
      </c>
      <c r="AM125" s="27">
        <f t="shared" si="306"/>
        <v>0.28602921275533111</v>
      </c>
      <c r="AS125" t="str">
        <f t="shared" si="320"/>
        <v>31 Science, engineering and technology associate professionals</v>
      </c>
      <c r="AT125" s="27">
        <f t="shared" si="307"/>
        <v>0.10195950045831492</v>
      </c>
      <c r="AU125" s="27">
        <f t="shared" si="307"/>
        <v>0.17710547062036031</v>
      </c>
      <c r="AV125" s="27">
        <f t="shared" si="307"/>
        <v>-0.21408054226950712</v>
      </c>
      <c r="AW125" s="27">
        <f t="shared" si="307"/>
        <v>6.9882602026734464E-2</v>
      </c>
      <c r="AX125" s="27">
        <f t="shared" si="308"/>
        <v>-0.14419794024277266</v>
      </c>
      <c r="BD125" t="str">
        <f t="shared" si="321"/>
        <v>31 Science, engineering and technology associate professionals</v>
      </c>
      <c r="BE125" s="27">
        <f t="shared" si="309"/>
        <v>0.22839933984179073</v>
      </c>
      <c r="BF125" s="27">
        <f t="shared" si="309"/>
        <v>4.3579140867943345E-2</v>
      </c>
      <c r="BG125" s="27">
        <f t="shared" si="309"/>
        <v>-0.32168089122562504</v>
      </c>
      <c r="BH125" s="27">
        <f t="shared" si="309"/>
        <v>-0.2518748814138001</v>
      </c>
      <c r="BI125" s="27">
        <f t="shared" si="310"/>
        <v>-0.57355577263942514</v>
      </c>
      <c r="BO125" t="str">
        <f t="shared" si="322"/>
        <v>31 Science, engineering and technology associate professionals</v>
      </c>
      <c r="BP125" s="27">
        <f t="shared" si="311"/>
        <v>0.17874931515178893</v>
      </c>
      <c r="BQ125" s="27">
        <f t="shared" si="311"/>
        <v>0.25868051466628073</v>
      </c>
      <c r="BR125" s="27">
        <f t="shared" si="311"/>
        <v>-0.27054677037414576</v>
      </c>
      <c r="BS125" s="27">
        <f t="shared" si="311"/>
        <v>3.8602622237717821E-2</v>
      </c>
      <c r="BT125" s="27">
        <f t="shared" si="312"/>
        <v>-0.23194414813642794</v>
      </c>
      <c r="BZ125" t="str">
        <f t="shared" si="323"/>
        <v>31 Science, engineering and technology associate professionals</v>
      </c>
      <c r="CA125" s="68">
        <f t="shared" si="313"/>
        <v>0.17284421284173668</v>
      </c>
      <c r="CB125" s="68">
        <f t="shared" si="313"/>
        <v>8.046203194306667E-2</v>
      </c>
      <c r="CC125" s="68">
        <f t="shared" si="313"/>
        <v>-0.17583311744288865</v>
      </c>
      <c r="CD125" s="68">
        <f t="shared" si="313"/>
        <v>-0.18301604806822325</v>
      </c>
      <c r="CE125" s="68">
        <f t="shared" si="314"/>
        <v>-0.3588491655111119</v>
      </c>
      <c r="CK125" t="str">
        <f t="shared" si="324"/>
        <v>31 Science, engineering and technology associate professionals</v>
      </c>
      <c r="CL125" s="68">
        <f t="shared" si="315"/>
        <v>0.10178483141100053</v>
      </c>
      <c r="CM125" s="68">
        <f t="shared" si="315"/>
        <v>-2.8422218364973661E-2</v>
      </c>
      <c r="CN125" s="68">
        <f t="shared" si="315"/>
        <v>1.1988291262944262E-2</v>
      </c>
      <c r="CO125" s="68">
        <f t="shared" si="315"/>
        <v>8.4279108446864315E-2</v>
      </c>
      <c r="CP125" s="68">
        <f t="shared" si="316"/>
        <v>9.6267399709808577E-2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2.7291603741099651E-2</v>
      </c>
      <c r="C126" s="27">
        <f t="shared" si="299"/>
        <v>-1.4331189832279878E-2</v>
      </c>
      <c r="D126" s="27">
        <f t="shared" si="299"/>
        <v>5.9480138615494851E-2</v>
      </c>
      <c r="E126" s="27">
        <f t="shared" si="299"/>
        <v>7.3894564269713567E-2</v>
      </c>
      <c r="F126" s="27">
        <f t="shared" si="300"/>
        <v>0.13337470288520842</v>
      </c>
      <c r="L126" t="str">
        <f t="shared" si="317"/>
        <v>32 Health and social care associate professionals</v>
      </c>
      <c r="M126" s="27">
        <f t="shared" si="301"/>
        <v>0.45328821933113217</v>
      </c>
      <c r="N126" s="27">
        <f t="shared" si="301"/>
        <v>-0.12177213984253021</v>
      </c>
      <c r="O126" s="27">
        <f t="shared" si="301"/>
        <v>1.3906483436391233</v>
      </c>
      <c r="P126" s="27">
        <f t="shared" si="301"/>
        <v>1.5369801741494213</v>
      </c>
      <c r="Q126" s="27">
        <f t="shared" si="302"/>
        <v>2.9276285177885448</v>
      </c>
      <c r="W126" t="str">
        <f t="shared" si="318"/>
        <v>32 Health and social care associate professionals</v>
      </c>
      <c r="X126" s="27">
        <f t="shared" si="303"/>
        <v>0.79109828652886272</v>
      </c>
      <c r="Y126" s="27">
        <f t="shared" si="303"/>
        <v>0.38666839332984537</v>
      </c>
      <c r="Z126" s="27">
        <f t="shared" si="303"/>
        <v>2.8797938551934932</v>
      </c>
      <c r="AA126" s="27">
        <f t="shared" si="303"/>
        <v>2.8075230500334154</v>
      </c>
      <c r="AB126" s="27">
        <f t="shared" si="304"/>
        <v>5.6873169052269086</v>
      </c>
      <c r="AH126" t="str">
        <f t="shared" si="319"/>
        <v>32 Health and social care associate professionals</v>
      </c>
      <c r="AI126" s="27">
        <f t="shared" si="305"/>
        <v>-0.22054711706700347</v>
      </c>
      <c r="AJ126" s="27">
        <f t="shared" si="305"/>
        <v>6.9978601859777001E-2</v>
      </c>
      <c r="AK126" s="27">
        <f t="shared" si="305"/>
        <v>0.11741213182351729</v>
      </c>
      <c r="AL126" s="27">
        <f t="shared" si="305"/>
        <v>-0.81434753447523645</v>
      </c>
      <c r="AM126" s="27">
        <f t="shared" si="306"/>
        <v>-0.69693540265171916</v>
      </c>
      <c r="AS126" t="str">
        <f t="shared" si="320"/>
        <v>32 Health and social care associate professionals</v>
      </c>
      <c r="AT126" s="27">
        <f t="shared" si="307"/>
        <v>7.8358494759781516E-2</v>
      </c>
      <c r="AU126" s="27">
        <f t="shared" si="307"/>
        <v>0.14252908944888476</v>
      </c>
      <c r="AV126" s="27">
        <f t="shared" si="307"/>
        <v>0.28561690375205806</v>
      </c>
      <c r="AW126" s="27">
        <f t="shared" si="307"/>
        <v>0.26018102352353045</v>
      </c>
      <c r="AX126" s="27">
        <f t="shared" si="308"/>
        <v>0.54579792727558851</v>
      </c>
      <c r="BD126" t="str">
        <f t="shared" si="321"/>
        <v>32 Health and social care associate professionals</v>
      </c>
      <c r="BE126" s="27">
        <f t="shared" si="309"/>
        <v>0.31463153567559177</v>
      </c>
      <c r="BF126" s="27">
        <f t="shared" si="309"/>
        <v>3.4084050038620362E-2</v>
      </c>
      <c r="BG126" s="27">
        <f t="shared" si="309"/>
        <v>1.9080248079055981</v>
      </c>
      <c r="BH126" s="27">
        <f t="shared" si="309"/>
        <v>1.0646579071556967</v>
      </c>
      <c r="BI126" s="27">
        <f t="shared" si="310"/>
        <v>2.9726827150612949</v>
      </c>
      <c r="BO126" t="str">
        <f t="shared" si="322"/>
        <v>32 Health and social care associate professionals</v>
      </c>
      <c r="BP126" s="27">
        <f t="shared" si="311"/>
        <v>0.34214229072996249</v>
      </c>
      <c r="BQ126" s="27">
        <f t="shared" si="311"/>
        <v>-0.22176579900983384</v>
      </c>
      <c r="BR126" s="27">
        <f t="shared" si="311"/>
        <v>1.2502531600971749</v>
      </c>
      <c r="BS126" s="27">
        <f t="shared" si="311"/>
        <v>-0.16853684076457132</v>
      </c>
      <c r="BT126" s="27">
        <f t="shared" si="312"/>
        <v>1.0817163193326036</v>
      </c>
      <c r="BZ126" t="str">
        <f t="shared" si="323"/>
        <v>32 Health and social care associate professionals</v>
      </c>
      <c r="CA126" s="68">
        <f t="shared" si="313"/>
        <v>3.9079959493498295E-2</v>
      </c>
      <c r="CB126" s="68">
        <f t="shared" si="313"/>
        <v>-0.1822550723571571</v>
      </c>
      <c r="CC126" s="68">
        <f t="shared" si="313"/>
        <v>0.22937935598185732</v>
      </c>
      <c r="CD126" s="68">
        <f t="shared" si="313"/>
        <v>-0.26294139856733623</v>
      </c>
      <c r="CE126" s="68">
        <f t="shared" si="314"/>
        <v>-3.3562042585478902E-2</v>
      </c>
      <c r="CK126" t="str">
        <f t="shared" si="324"/>
        <v>32 Health and social care associate professionals</v>
      </c>
      <c r="CL126" s="68">
        <f t="shared" si="315"/>
        <v>1.7667174974697622E-2</v>
      </c>
      <c r="CM126" s="68">
        <f t="shared" si="315"/>
        <v>-3.1652942473162637E-2</v>
      </c>
      <c r="CN126" s="68">
        <f t="shared" si="315"/>
        <v>3.8407767341509913E-2</v>
      </c>
      <c r="CO126" s="68">
        <f t="shared" si="315"/>
        <v>3.0836831437377199E-3</v>
      </c>
      <c r="CP126" s="68">
        <f t="shared" si="316"/>
        <v>4.1491450485247633E-2</v>
      </c>
    </row>
    <row r="127" spans="1:94" x14ac:dyDescent="0.2">
      <c r="A127" t="str">
        <f t="shared" si="298"/>
        <v>33 Protective service occupations</v>
      </c>
      <c r="B127" s="27">
        <f t="shared" si="299"/>
        <v>2.406639605898122E-3</v>
      </c>
      <c r="C127" s="27">
        <f t="shared" si="299"/>
        <v>3.1820207668212495E-3</v>
      </c>
      <c r="D127" s="27">
        <f t="shared" si="299"/>
        <v>6.4166195082105207E-3</v>
      </c>
      <c r="E127" s="27">
        <f t="shared" si="299"/>
        <v>1.8183025543472002E-2</v>
      </c>
      <c r="F127" s="27">
        <f t="shared" si="300"/>
        <v>2.4599645051682523E-2</v>
      </c>
      <c r="L127" t="str">
        <f t="shared" si="317"/>
        <v>33 Protective service occupations</v>
      </c>
      <c r="M127" s="27">
        <f t="shared" si="301"/>
        <v>5.5379239650415968E-2</v>
      </c>
      <c r="N127" s="27">
        <f t="shared" si="301"/>
        <v>4.5027853780399918E-2</v>
      </c>
      <c r="O127" s="27">
        <f t="shared" si="301"/>
        <v>4.6075446936362896E-2</v>
      </c>
      <c r="P127" s="27">
        <f t="shared" si="301"/>
        <v>0.2320713355463212</v>
      </c>
      <c r="Q127" s="27">
        <f t="shared" si="302"/>
        <v>0.2781467824826841</v>
      </c>
      <c r="W127" t="str">
        <f t="shared" si="318"/>
        <v>33 Protective service occupations</v>
      </c>
      <c r="X127" s="27">
        <f t="shared" si="303"/>
        <v>0.23360240766394358</v>
      </c>
      <c r="Y127" s="27">
        <f t="shared" si="303"/>
        <v>0.47459208412574805</v>
      </c>
      <c r="Z127" s="27">
        <f t="shared" si="303"/>
        <v>-0.12586209729046471</v>
      </c>
      <c r="AA127" s="27">
        <f t="shared" si="303"/>
        <v>1.141102989887294</v>
      </c>
      <c r="AB127" s="27">
        <f t="shared" si="304"/>
        <v>1.0152408925968293</v>
      </c>
      <c r="AH127" t="str">
        <f t="shared" si="319"/>
        <v>33 Protective service occupations</v>
      </c>
      <c r="AI127" s="27">
        <f t="shared" si="305"/>
        <v>3.5585580054491306E-2</v>
      </c>
      <c r="AJ127" s="27">
        <f t="shared" si="305"/>
        <v>0.10978781289097728</v>
      </c>
      <c r="AK127" s="27">
        <f t="shared" si="305"/>
        <v>-3.207179796017301E-2</v>
      </c>
      <c r="AL127" s="27">
        <f t="shared" si="305"/>
        <v>0.24400830288879849</v>
      </c>
      <c r="AM127" s="27">
        <f t="shared" si="306"/>
        <v>0.21193650492862548</v>
      </c>
      <c r="AS127" t="str">
        <f t="shared" si="320"/>
        <v>33 Protective service occupations</v>
      </c>
      <c r="AT127" s="27">
        <f t="shared" si="307"/>
        <v>-3.6745199680788654E-2</v>
      </c>
      <c r="AU127" s="27">
        <f t="shared" si="307"/>
        <v>8.7464832500764311E-2</v>
      </c>
      <c r="AV127" s="27">
        <f t="shared" si="307"/>
        <v>-9.9799528743905852E-2</v>
      </c>
      <c r="AW127" s="27">
        <f t="shared" si="307"/>
        <v>9.4611186839336114E-2</v>
      </c>
      <c r="AX127" s="27">
        <f t="shared" si="308"/>
        <v>-5.1883419045697377E-3</v>
      </c>
      <c r="BD127" t="str">
        <f t="shared" si="321"/>
        <v>33 Protective service occupations</v>
      </c>
      <c r="BE127" s="27">
        <f t="shared" si="309"/>
        <v>-6.0815418527348619E-2</v>
      </c>
      <c r="BF127" s="27">
        <f t="shared" si="309"/>
        <v>-7.0764172415915372E-2</v>
      </c>
      <c r="BG127" s="27">
        <f t="shared" si="309"/>
        <v>-0.16298037700425705</v>
      </c>
      <c r="BH127" s="27">
        <f t="shared" si="309"/>
        <v>-0.14878978381068664</v>
      </c>
      <c r="BI127" s="27">
        <f t="shared" si="310"/>
        <v>-0.31177016081494369</v>
      </c>
      <c r="BO127" t="str">
        <f t="shared" si="322"/>
        <v>33 Protective service occupations</v>
      </c>
      <c r="BP127" s="27">
        <f t="shared" si="311"/>
        <v>-8.9968135718759168E-2</v>
      </c>
      <c r="BQ127" s="27">
        <f t="shared" si="311"/>
        <v>0.1625902880845973</v>
      </c>
      <c r="BR127" s="27">
        <f t="shared" si="311"/>
        <v>-0.53811321000962287</v>
      </c>
      <c r="BS127" s="27">
        <f t="shared" si="311"/>
        <v>-0.34658190514635034</v>
      </c>
      <c r="BT127" s="27">
        <f t="shared" si="312"/>
        <v>-0.88469511515597321</v>
      </c>
      <c r="BZ127" t="str">
        <f t="shared" si="323"/>
        <v>33 Protective service occupations</v>
      </c>
      <c r="CA127" s="68">
        <f t="shared" si="313"/>
        <v>9.7540611801176791E-3</v>
      </c>
      <c r="CB127" s="68">
        <f t="shared" si="313"/>
        <v>-5.550029933908962E-2</v>
      </c>
      <c r="CC127" s="68">
        <f t="shared" si="313"/>
        <v>-0.1730515322699222</v>
      </c>
      <c r="CD127" s="68">
        <f t="shared" si="313"/>
        <v>-0.18960887769298429</v>
      </c>
      <c r="CE127" s="68">
        <f t="shared" si="314"/>
        <v>-0.36266040996290649</v>
      </c>
      <c r="CK127" t="str">
        <f t="shared" si="324"/>
        <v>33 Protective service occupations</v>
      </c>
      <c r="CL127" s="68">
        <f t="shared" si="315"/>
        <v>-2.1497582525234316E-2</v>
      </c>
      <c r="CM127" s="68">
        <f t="shared" si="315"/>
        <v>-4.1242841773075356E-2</v>
      </c>
      <c r="CN127" s="68">
        <f t="shared" si="315"/>
        <v>-6.8887960809244073E-2</v>
      </c>
      <c r="CO127" s="68">
        <f t="shared" si="315"/>
        <v>-1.0866887073355258E-2</v>
      </c>
      <c r="CP127" s="68">
        <f t="shared" si="316"/>
        <v>-7.9754847882599331E-2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3.631863508598146E-2</v>
      </c>
      <c r="C128" s="27">
        <f t="shared" si="299"/>
        <v>2.4649512852419814E-2</v>
      </c>
      <c r="D128" s="27">
        <f t="shared" si="299"/>
        <v>5.1850211405714636E-2</v>
      </c>
      <c r="E128" s="27">
        <f t="shared" si="299"/>
        <v>9.2971702509831999E-2</v>
      </c>
      <c r="F128" s="27">
        <f t="shared" si="300"/>
        <v>0.14482191391554664</v>
      </c>
      <c r="L128" t="str">
        <f t="shared" si="317"/>
        <v>34 Culture, media and sports occupations</v>
      </c>
      <c r="M128" s="27">
        <f t="shared" si="301"/>
        <v>0.10221761704895993</v>
      </c>
      <c r="N128" s="27">
        <f t="shared" si="301"/>
        <v>0.84993129375103127</v>
      </c>
      <c r="O128" s="27">
        <f t="shared" si="301"/>
        <v>0.30123436464482456</v>
      </c>
      <c r="P128" s="27">
        <f t="shared" si="301"/>
        <v>1.0294703264632745</v>
      </c>
      <c r="Q128" s="27">
        <f t="shared" si="302"/>
        <v>1.3307046911080991</v>
      </c>
      <c r="W128" t="str">
        <f t="shared" si="318"/>
        <v>34 Culture, media and sports occupations</v>
      </c>
      <c r="X128" s="27">
        <f t="shared" si="303"/>
        <v>-0.25862740881406054</v>
      </c>
      <c r="Y128" s="27">
        <f t="shared" si="303"/>
        <v>1.7192291391655683</v>
      </c>
      <c r="Z128" s="27">
        <f t="shared" si="303"/>
        <v>-1.025388889717453</v>
      </c>
      <c r="AA128" s="27">
        <f t="shared" si="303"/>
        <v>0.58045023782630789</v>
      </c>
      <c r="AB128" s="27">
        <f t="shared" si="304"/>
        <v>-0.44493865189114512</v>
      </c>
      <c r="AH128" t="str">
        <f t="shared" si="319"/>
        <v>34 Culture, media and sports occupations</v>
      </c>
      <c r="AI128" s="27">
        <f t="shared" si="305"/>
        <v>-1.1304424724606688E-2</v>
      </c>
      <c r="AJ128" s="27">
        <f t="shared" si="305"/>
        <v>0.17895119821974859</v>
      </c>
      <c r="AK128" s="27">
        <f t="shared" si="305"/>
        <v>-0.11226565341974903</v>
      </c>
      <c r="AL128" s="27">
        <f t="shared" si="305"/>
        <v>0.21964075512291081</v>
      </c>
      <c r="AM128" s="27">
        <f t="shared" si="306"/>
        <v>0.10737510170316178</v>
      </c>
      <c r="AS128" t="str">
        <f t="shared" si="320"/>
        <v>34 Culture, media and sports occupations</v>
      </c>
      <c r="AT128" s="27">
        <f t="shared" si="307"/>
        <v>-9.3171080902547443E-2</v>
      </c>
      <c r="AU128" s="27">
        <f t="shared" si="307"/>
        <v>0.19157445649614491</v>
      </c>
      <c r="AV128" s="27">
        <f t="shared" si="307"/>
        <v>-0.21335560110708229</v>
      </c>
      <c r="AW128" s="27">
        <f t="shared" si="307"/>
        <v>-1.2568326286985787E-3</v>
      </c>
      <c r="AX128" s="27">
        <f t="shared" si="308"/>
        <v>-0.21461243373578087</v>
      </c>
      <c r="BD128" t="str">
        <f t="shared" si="321"/>
        <v>34 Culture, media and sports occupations</v>
      </c>
      <c r="BE128" s="27">
        <f t="shared" si="309"/>
        <v>-5.4523426233407779E-2</v>
      </c>
      <c r="BF128" s="27">
        <f t="shared" si="309"/>
        <v>0.16767387447457427</v>
      </c>
      <c r="BG128" s="27">
        <f t="shared" si="309"/>
        <v>-0.35999752265633944</v>
      </c>
      <c r="BH128" s="27">
        <f t="shared" si="309"/>
        <v>8.7407421757518033E-2</v>
      </c>
      <c r="BI128" s="27">
        <f t="shared" si="310"/>
        <v>-0.27259010089882141</v>
      </c>
      <c r="BO128" t="str">
        <f t="shared" si="322"/>
        <v>34 Culture, media and sports occupations</v>
      </c>
      <c r="BP128" s="27">
        <f t="shared" si="311"/>
        <v>-0.32637559047722009</v>
      </c>
      <c r="BQ128" s="27">
        <f t="shared" si="311"/>
        <v>0.17202056490195439</v>
      </c>
      <c r="BR128" s="27">
        <f t="shared" si="311"/>
        <v>-0.44674190583189655</v>
      </c>
      <c r="BS128" s="27">
        <f t="shared" si="311"/>
        <v>-0.40593758628839416</v>
      </c>
      <c r="BT128" s="27">
        <f t="shared" si="312"/>
        <v>-0.85267949212029071</v>
      </c>
      <c r="BZ128" t="str">
        <f t="shared" si="323"/>
        <v>34 Culture, media and sports occupations</v>
      </c>
      <c r="CA128" s="68">
        <f t="shared" si="313"/>
        <v>-0.1063625906240413</v>
      </c>
      <c r="CB128" s="68">
        <f t="shared" si="313"/>
        <v>-0.12472813994307597</v>
      </c>
      <c r="CC128" s="68">
        <f t="shared" si="313"/>
        <v>-0.3491814066267781</v>
      </c>
      <c r="CD128" s="68">
        <f t="shared" si="313"/>
        <v>-0.30144162048178003</v>
      </c>
      <c r="CE128" s="68">
        <f t="shared" si="314"/>
        <v>-0.65062302710855813</v>
      </c>
      <c r="CK128" t="str">
        <f t="shared" si="324"/>
        <v>34 Culture, media and sports occupations</v>
      </c>
      <c r="CL128" s="68">
        <f t="shared" si="315"/>
        <v>5.4024533289001975E-2</v>
      </c>
      <c r="CM128" s="68">
        <f t="shared" si="315"/>
        <v>-4.877756630552138E-2</v>
      </c>
      <c r="CN128" s="68">
        <f t="shared" si="315"/>
        <v>-4.6416238660626552E-2</v>
      </c>
      <c r="CO128" s="68">
        <f t="shared" si="315"/>
        <v>-8.6894737507655306E-2</v>
      </c>
      <c r="CP128" s="68">
        <f t="shared" si="316"/>
        <v>-0.13331097616828186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7.4130933837593727E-2</v>
      </c>
      <c r="C129" s="27">
        <f t="shared" si="299"/>
        <v>9.5818909527355389E-3</v>
      </c>
      <c r="D129" s="27">
        <f t="shared" si="299"/>
        <v>0.1603663023561025</v>
      </c>
      <c r="E129" s="27">
        <f t="shared" si="299"/>
        <v>0.24244946010381296</v>
      </c>
      <c r="F129" s="27">
        <f t="shared" si="300"/>
        <v>0.40281576245991546</v>
      </c>
      <c r="L129" t="str">
        <f t="shared" si="317"/>
        <v>35 Business and public service associate professionals</v>
      </c>
      <c r="M129" s="27">
        <f t="shared" si="301"/>
        <v>1.1750109742573542</v>
      </c>
      <c r="N129" s="27">
        <f t="shared" si="301"/>
        <v>-0.10618425352227678</v>
      </c>
      <c r="O129" s="27">
        <f t="shared" si="301"/>
        <v>1.668359951496738</v>
      </c>
      <c r="P129" s="27">
        <f t="shared" si="301"/>
        <v>2.2797301455752494</v>
      </c>
      <c r="Q129" s="27">
        <f t="shared" si="302"/>
        <v>3.9480900970719874</v>
      </c>
      <c r="W129" t="str">
        <f t="shared" si="318"/>
        <v>35 Business and public service associate professionals</v>
      </c>
      <c r="X129" s="27">
        <f t="shared" si="303"/>
        <v>0.64608281028973202</v>
      </c>
      <c r="Y129" s="27">
        <f t="shared" si="303"/>
        <v>1.2484882669612105</v>
      </c>
      <c r="Z129" s="27">
        <f t="shared" si="303"/>
        <v>9.5317580072114438E-2</v>
      </c>
      <c r="AA129" s="27">
        <f t="shared" si="303"/>
        <v>1.7489495059948208</v>
      </c>
      <c r="AB129" s="27">
        <f t="shared" si="304"/>
        <v>1.8442670860669352</v>
      </c>
      <c r="AH129" t="str">
        <f t="shared" si="319"/>
        <v>35 Business and public service associate professionals</v>
      </c>
      <c r="AI129" s="27">
        <f t="shared" si="305"/>
        <v>0.1891246283616983</v>
      </c>
      <c r="AJ129" s="27">
        <f t="shared" si="305"/>
        <v>0.50146248671622784</v>
      </c>
      <c r="AK129" s="27">
        <f t="shared" si="305"/>
        <v>9.8146215403163595E-2</v>
      </c>
      <c r="AL129" s="27">
        <f t="shared" si="305"/>
        <v>0.76487350780607466</v>
      </c>
      <c r="AM129" s="27">
        <f t="shared" si="306"/>
        <v>0.86301972320923825</v>
      </c>
      <c r="AS129" t="str">
        <f t="shared" si="320"/>
        <v>35 Business and public service associate professionals</v>
      </c>
      <c r="AT129" s="27">
        <f t="shared" si="307"/>
        <v>9.6433850807776444E-2</v>
      </c>
      <c r="AU129" s="27">
        <f t="shared" si="307"/>
        <v>0.35099630427693018</v>
      </c>
      <c r="AV129" s="27">
        <f t="shared" si="307"/>
        <v>2.1418511825423536E-2</v>
      </c>
      <c r="AW129" s="27">
        <f t="shared" si="307"/>
        <v>0.55734893558967036</v>
      </c>
      <c r="AX129" s="27">
        <f t="shared" si="308"/>
        <v>0.57876744741509389</v>
      </c>
      <c r="BD129" t="str">
        <f t="shared" si="321"/>
        <v>35 Business and public service associate professionals</v>
      </c>
      <c r="BE129" s="27">
        <f t="shared" si="309"/>
        <v>-0.11251360263958965</v>
      </c>
      <c r="BF129" s="27">
        <f t="shared" si="309"/>
        <v>-7.1010309114058145E-2</v>
      </c>
      <c r="BG129" s="27">
        <f t="shared" si="309"/>
        <v>0.30723218409682573</v>
      </c>
      <c r="BH129" s="27">
        <f t="shared" si="309"/>
        <v>5.5180738109747551E-2</v>
      </c>
      <c r="BI129" s="27">
        <f t="shared" si="310"/>
        <v>0.36241292220657328</v>
      </c>
      <c r="BO129" t="str">
        <f t="shared" si="322"/>
        <v>35 Business and public service associate professionals</v>
      </c>
      <c r="BP129" s="27">
        <f t="shared" si="311"/>
        <v>-0.12714725149811557</v>
      </c>
      <c r="BQ129" s="27">
        <f t="shared" si="311"/>
        <v>0.1317760426192045</v>
      </c>
      <c r="BR129" s="27">
        <f t="shared" si="311"/>
        <v>-0.62236736204719989</v>
      </c>
      <c r="BS129" s="27">
        <f t="shared" si="311"/>
        <v>-1.0807302415563651</v>
      </c>
      <c r="BT129" s="27">
        <f t="shared" si="312"/>
        <v>-1.703097603603565</v>
      </c>
      <c r="BZ129" t="str">
        <f t="shared" si="323"/>
        <v>35 Business and public service associate professionals</v>
      </c>
      <c r="CA129" s="68">
        <f t="shared" si="313"/>
        <v>-7.7615493875883068E-2</v>
      </c>
      <c r="CB129" s="68">
        <f t="shared" si="313"/>
        <v>-0.49015576323290411</v>
      </c>
      <c r="CC129" s="68">
        <f t="shared" si="313"/>
        <v>-0.54583140357096394</v>
      </c>
      <c r="CD129" s="68">
        <f t="shared" si="313"/>
        <v>-1.25106026054977</v>
      </c>
      <c r="CE129" s="68">
        <f t="shared" si="314"/>
        <v>-1.796891664120734</v>
      </c>
      <c r="CK129" t="str">
        <f t="shared" si="324"/>
        <v>35 Business and public service associate professionals</v>
      </c>
      <c r="CL129" s="68">
        <f t="shared" si="315"/>
        <v>5.8360637967808326E-2</v>
      </c>
      <c r="CM129" s="68">
        <f t="shared" si="315"/>
        <v>-0.24934266981043141</v>
      </c>
      <c r="CN129" s="68">
        <f t="shared" si="315"/>
        <v>-0.14874182546687253</v>
      </c>
      <c r="CO129" s="68">
        <f t="shared" si="315"/>
        <v>5.6760021689177265E-3</v>
      </c>
      <c r="CP129" s="68">
        <f t="shared" si="316"/>
        <v>-0.14306582329795481</v>
      </c>
    </row>
    <row r="130" spans="1:94" x14ac:dyDescent="0.2">
      <c r="A130" t="str">
        <f t="shared" si="298"/>
        <v>41 Administrative occupations</v>
      </c>
      <c r="B130" s="27">
        <f t="shared" si="299"/>
        <v>2.6124272315662389E-2</v>
      </c>
      <c r="C130" s="27">
        <f t="shared" si="299"/>
        <v>1.5047301815002134E-3</v>
      </c>
      <c r="D130" s="27">
        <f t="shared" si="299"/>
        <v>0.13817761736449535</v>
      </c>
      <c r="E130" s="27">
        <f t="shared" si="299"/>
        <v>0.21908290469446473</v>
      </c>
      <c r="F130" s="27">
        <f t="shared" si="300"/>
        <v>0.35726052205896008</v>
      </c>
      <c r="L130" t="str">
        <f t="shared" si="317"/>
        <v>41 Administrative occupations</v>
      </c>
      <c r="M130" s="27">
        <f t="shared" si="301"/>
        <v>0.73476136280265125</v>
      </c>
      <c r="N130" s="27">
        <f t="shared" si="301"/>
        <v>2.1260833650469824E-2</v>
      </c>
      <c r="O130" s="27">
        <f t="shared" si="301"/>
        <v>1.5749260519854262</v>
      </c>
      <c r="P130" s="27">
        <f t="shared" si="301"/>
        <v>2.0422079262717538</v>
      </c>
      <c r="Q130" s="27">
        <f t="shared" si="302"/>
        <v>3.6171339782571801</v>
      </c>
      <c r="W130" t="str">
        <f t="shared" si="318"/>
        <v>41 Administrative occupations</v>
      </c>
      <c r="X130" s="27">
        <f t="shared" si="303"/>
        <v>0.25509900883223224</v>
      </c>
      <c r="Y130" s="27">
        <f t="shared" si="303"/>
        <v>2.0207795801104247</v>
      </c>
      <c r="Z130" s="27">
        <f t="shared" si="303"/>
        <v>1.6956388876743027</v>
      </c>
      <c r="AA130" s="27">
        <f t="shared" si="303"/>
        <v>3.3054370713241177</v>
      </c>
      <c r="AB130" s="27">
        <f t="shared" si="304"/>
        <v>5.0010759589984204</v>
      </c>
      <c r="AH130" t="str">
        <f t="shared" si="319"/>
        <v>41 Administrative occupations</v>
      </c>
      <c r="AI130" s="27">
        <f t="shared" si="305"/>
        <v>0.19004759635924984</v>
      </c>
      <c r="AJ130" s="27">
        <f t="shared" si="305"/>
        <v>1.0022659068951647</v>
      </c>
      <c r="AK130" s="27">
        <f t="shared" si="305"/>
        <v>0.45755492535357867</v>
      </c>
      <c r="AL130" s="27">
        <f t="shared" si="305"/>
        <v>1.3205516153596406</v>
      </c>
      <c r="AM130" s="27">
        <f t="shared" si="306"/>
        <v>1.7781065407132193</v>
      </c>
      <c r="AS130" t="str">
        <f t="shared" si="320"/>
        <v>41 Administrative occupations</v>
      </c>
      <c r="AT130" s="27">
        <f t="shared" si="307"/>
        <v>3.7379782145744667E-2</v>
      </c>
      <c r="AU130" s="27">
        <f t="shared" si="307"/>
        <v>0.67023914674513385</v>
      </c>
      <c r="AV130" s="27">
        <f t="shared" si="307"/>
        <v>0.123757281647908</v>
      </c>
      <c r="AW130" s="27">
        <f t="shared" si="307"/>
        <v>0.90221621349646242</v>
      </c>
      <c r="AX130" s="27">
        <f t="shared" si="308"/>
        <v>1.0259734951443704</v>
      </c>
      <c r="BD130" t="str">
        <f t="shared" si="321"/>
        <v>41 Administrative occupations</v>
      </c>
      <c r="BE130" s="27">
        <f t="shared" si="309"/>
        <v>-1.5340980194631211</v>
      </c>
      <c r="BF130" s="27">
        <f t="shared" si="309"/>
        <v>0.32972841583781154</v>
      </c>
      <c r="BG130" s="27">
        <f t="shared" si="309"/>
        <v>0.9890668173496806</v>
      </c>
      <c r="BH130" s="27">
        <f t="shared" si="309"/>
        <v>-1.1130709398669509</v>
      </c>
      <c r="BI130" s="27">
        <f t="shared" si="310"/>
        <v>-0.12400412251727033</v>
      </c>
      <c r="BO130" t="str">
        <f t="shared" si="322"/>
        <v>41 Administrative occupations</v>
      </c>
      <c r="BP130" s="27">
        <f t="shared" si="311"/>
        <v>-1.4128147174734949</v>
      </c>
      <c r="BQ130" s="27">
        <f t="shared" si="311"/>
        <v>-0.8731743701516983</v>
      </c>
      <c r="BR130" s="27">
        <f t="shared" si="311"/>
        <v>-0.44584491484254407</v>
      </c>
      <c r="BS130" s="27">
        <f t="shared" si="311"/>
        <v>-4.7809733969359698</v>
      </c>
      <c r="BT130" s="27">
        <f t="shared" si="312"/>
        <v>-5.2268183117785139</v>
      </c>
      <c r="BZ130" t="str">
        <f t="shared" si="323"/>
        <v>41 Administrative occupations</v>
      </c>
      <c r="CA130" s="68">
        <f t="shared" si="313"/>
        <v>-1.1089771896182814</v>
      </c>
      <c r="CB130" s="68">
        <f t="shared" si="313"/>
        <v>-1.5162405101041028</v>
      </c>
      <c r="CC130" s="68">
        <f t="shared" si="313"/>
        <v>-1.5997982161626627</v>
      </c>
      <c r="CD130" s="68">
        <f t="shared" si="313"/>
        <v>-3.9752480594069106</v>
      </c>
      <c r="CE130" s="68">
        <f t="shared" si="314"/>
        <v>-5.5750462755695729</v>
      </c>
      <c r="CK130" t="str">
        <f t="shared" si="324"/>
        <v>41 Administrative occupations</v>
      </c>
      <c r="CL130" s="68">
        <f t="shared" si="315"/>
        <v>-0.23679357225120246</v>
      </c>
      <c r="CM130" s="68">
        <f t="shared" si="315"/>
        <v>-0.50790376686643857</v>
      </c>
      <c r="CN130" s="68">
        <f t="shared" si="315"/>
        <v>-0.26142542543620229</v>
      </c>
      <c r="CO130" s="68">
        <f t="shared" si="315"/>
        <v>-0.37775816181931465</v>
      </c>
      <c r="CP130" s="68">
        <f t="shared" si="316"/>
        <v>-0.63918358725551694</v>
      </c>
    </row>
    <row r="131" spans="1:94" x14ac:dyDescent="0.2">
      <c r="A131" t="str">
        <f t="shared" si="298"/>
        <v>42 Secretarial and related occupations</v>
      </c>
      <c r="B131" s="27">
        <f t="shared" si="299"/>
        <v>7.5131000269795314E-3</v>
      </c>
      <c r="C131" s="27">
        <f t="shared" si="299"/>
        <v>-3.4630135506400692E-3</v>
      </c>
      <c r="D131" s="27">
        <f t="shared" si="299"/>
        <v>2.3455832468026808E-2</v>
      </c>
      <c r="E131" s="27">
        <f t="shared" si="299"/>
        <v>4.1901576973647534E-2</v>
      </c>
      <c r="F131" s="27">
        <f t="shared" si="300"/>
        <v>6.5357409441674341E-2</v>
      </c>
      <c r="L131" t="str">
        <f t="shared" si="317"/>
        <v>42 Secretarial and related occupations</v>
      </c>
      <c r="M131" s="27">
        <f t="shared" si="301"/>
        <v>0.11064909417050706</v>
      </c>
      <c r="N131" s="27">
        <f t="shared" si="301"/>
        <v>6.6305780653338475E-3</v>
      </c>
      <c r="O131" s="27">
        <f t="shared" si="301"/>
        <v>0.32651348389346213</v>
      </c>
      <c r="P131" s="27">
        <f t="shared" si="301"/>
        <v>0.18179031786772604</v>
      </c>
      <c r="Q131" s="27">
        <f t="shared" si="302"/>
        <v>0.50830380176118817</v>
      </c>
      <c r="W131" t="str">
        <f t="shared" si="318"/>
        <v>42 Secretarial and related occupations</v>
      </c>
      <c r="X131" s="27">
        <f t="shared" si="303"/>
        <v>-1.2023152332636844E-2</v>
      </c>
      <c r="Y131" s="27">
        <f t="shared" si="303"/>
        <v>0.42138191837190497</v>
      </c>
      <c r="Z131" s="27">
        <f t="shared" si="303"/>
        <v>0.43566800654403792</v>
      </c>
      <c r="AA131" s="27">
        <f t="shared" si="303"/>
        <v>0.57684666954573194</v>
      </c>
      <c r="AB131" s="27">
        <f t="shared" si="304"/>
        <v>1.0125146760897699</v>
      </c>
      <c r="AH131" t="str">
        <f t="shared" si="319"/>
        <v>42 Secretarial and related occupations</v>
      </c>
      <c r="AI131" s="27">
        <f t="shared" si="305"/>
        <v>5.4446143570785477E-3</v>
      </c>
      <c r="AJ131" s="27">
        <f t="shared" si="305"/>
        <v>0.25435603613160196</v>
      </c>
      <c r="AK131" s="27">
        <f t="shared" si="305"/>
        <v>8.6349740497601246E-2</v>
      </c>
      <c r="AL131" s="27">
        <f t="shared" si="305"/>
        <v>7.4321645896326949E-3</v>
      </c>
      <c r="AM131" s="27">
        <f t="shared" si="306"/>
        <v>9.3781905087233941E-2</v>
      </c>
      <c r="AS131" t="str">
        <f t="shared" si="320"/>
        <v>42 Secretarial and related occupations</v>
      </c>
      <c r="AT131" s="27">
        <f t="shared" si="307"/>
        <v>-3.6096783182718251E-2</v>
      </c>
      <c r="AU131" s="27">
        <f t="shared" si="307"/>
        <v>0.1915183010473841</v>
      </c>
      <c r="AV131" s="27">
        <f t="shared" si="307"/>
        <v>4.2371309222464237E-3</v>
      </c>
      <c r="AW131" s="27">
        <f t="shared" si="307"/>
        <v>-0.20148552224811889</v>
      </c>
      <c r="AX131" s="27">
        <f t="shared" si="308"/>
        <v>-0.19724839132587246</v>
      </c>
      <c r="BD131" t="str">
        <f t="shared" si="321"/>
        <v>42 Secretarial and related occupations</v>
      </c>
      <c r="BE131" s="27">
        <f t="shared" si="309"/>
        <v>-0.6946125817172808</v>
      </c>
      <c r="BF131" s="27">
        <f t="shared" si="309"/>
        <v>0.10592340699283875</v>
      </c>
      <c r="BG131" s="27">
        <f t="shared" si="309"/>
        <v>0.33944047400918986</v>
      </c>
      <c r="BH131" s="27">
        <f t="shared" si="309"/>
        <v>-1.4179164842435363</v>
      </c>
      <c r="BI131" s="27">
        <f t="shared" si="310"/>
        <v>-1.0784760102343465</v>
      </c>
      <c r="BO131" t="str">
        <f t="shared" si="322"/>
        <v>42 Secretarial and related occupations</v>
      </c>
      <c r="BP131" s="27">
        <f t="shared" si="311"/>
        <v>-0.74979159373959181</v>
      </c>
      <c r="BQ131" s="27">
        <f t="shared" si="311"/>
        <v>-0.62704954333507112</v>
      </c>
      <c r="BR131" s="27">
        <f t="shared" si="311"/>
        <v>-0.91151021720595704</v>
      </c>
      <c r="BS131" s="27">
        <f t="shared" si="311"/>
        <v>-2.3429904139925379</v>
      </c>
      <c r="BT131" s="27">
        <f t="shared" si="312"/>
        <v>-3.254500631198495</v>
      </c>
      <c r="BZ131" t="str">
        <f t="shared" si="323"/>
        <v>42 Secretarial and related occupations</v>
      </c>
      <c r="CA131" s="68">
        <f t="shared" si="313"/>
        <v>-0.28308865446793519</v>
      </c>
      <c r="CB131" s="68">
        <f t="shared" si="313"/>
        <v>-0.77860320103663128</v>
      </c>
      <c r="CC131" s="68">
        <f t="shared" si="313"/>
        <v>-1.4937886569833985</v>
      </c>
      <c r="CD131" s="68">
        <f t="shared" si="313"/>
        <v>-1.5656008005734257</v>
      </c>
      <c r="CE131" s="68">
        <f t="shared" si="314"/>
        <v>-3.0593894575568243</v>
      </c>
      <c r="CK131" t="str">
        <f t="shared" si="324"/>
        <v>42 Secretarial and related occupations</v>
      </c>
      <c r="CL131" s="68">
        <f t="shared" si="315"/>
        <v>2.2113641101197734E-2</v>
      </c>
      <c r="CM131" s="68">
        <f t="shared" si="315"/>
        <v>-0.2476028223929867</v>
      </c>
      <c r="CN131" s="68">
        <f t="shared" si="315"/>
        <v>-4.4012884748698577E-2</v>
      </c>
      <c r="CO131" s="68">
        <f t="shared" si="315"/>
        <v>2.3126586461901355E-2</v>
      </c>
      <c r="CP131" s="68">
        <f t="shared" si="316"/>
        <v>-2.0886298286797222E-2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1.625233220399265E-2</v>
      </c>
      <c r="C132" s="27">
        <f t="shared" si="299"/>
        <v>-1.4530748859999894E-2</v>
      </c>
      <c r="D132" s="27">
        <f t="shared" si="299"/>
        <v>1.2645695924176123E-2</v>
      </c>
      <c r="E132" s="27">
        <f t="shared" si="299"/>
        <v>2.1814523337479692E-2</v>
      </c>
      <c r="F132" s="27">
        <f t="shared" si="300"/>
        <v>3.4460219261655815E-2</v>
      </c>
      <c r="L132" t="str">
        <f t="shared" si="317"/>
        <v>51 Skilled agricultural and related trades</v>
      </c>
      <c r="M132" s="27">
        <f t="shared" si="301"/>
        <v>2.8712319433492783E-2</v>
      </c>
      <c r="N132" s="27">
        <f t="shared" si="301"/>
        <v>-0.10673975897654719</v>
      </c>
      <c r="O132" s="27">
        <f t="shared" si="301"/>
        <v>1.7753420763543581E-2</v>
      </c>
      <c r="P132" s="27">
        <f t="shared" si="301"/>
        <v>4.2622660518044614E-2</v>
      </c>
      <c r="Q132" s="27">
        <f t="shared" si="302"/>
        <v>6.0376081281588195E-2</v>
      </c>
      <c r="W132" t="str">
        <f t="shared" si="318"/>
        <v>51 Skilled agricultural and related trades</v>
      </c>
      <c r="X132" s="27">
        <f t="shared" si="303"/>
        <v>0.17319575838636858</v>
      </c>
      <c r="Y132" s="27">
        <f t="shared" si="303"/>
        <v>-0.38753719761222172</v>
      </c>
      <c r="Z132" s="27">
        <f t="shared" si="303"/>
        <v>0.12556690056168596</v>
      </c>
      <c r="AA132" s="27">
        <f t="shared" si="303"/>
        <v>0.53753958016122128</v>
      </c>
      <c r="AB132" s="27">
        <f t="shared" si="304"/>
        <v>0.66310648072290723</v>
      </c>
      <c r="AH132" t="str">
        <f t="shared" si="319"/>
        <v>51 Skilled agricultural and related trades</v>
      </c>
      <c r="AI132" s="27">
        <f t="shared" si="305"/>
        <v>0.12914566058973087</v>
      </c>
      <c r="AJ132" s="27">
        <f t="shared" si="305"/>
        <v>-0.25344691608516756</v>
      </c>
      <c r="AK132" s="27">
        <f t="shared" si="305"/>
        <v>2.8970631795253665E-2</v>
      </c>
      <c r="AL132" s="27">
        <f t="shared" si="305"/>
        <v>0.12583413506793723</v>
      </c>
      <c r="AM132" s="27">
        <f t="shared" si="306"/>
        <v>0.15480476686319089</v>
      </c>
      <c r="AS132" t="str">
        <f t="shared" si="320"/>
        <v>51 Skilled agricultural and related trades</v>
      </c>
      <c r="AT132" s="27">
        <f t="shared" si="307"/>
        <v>-3.0563798680099508E-2</v>
      </c>
      <c r="AU132" s="27">
        <f t="shared" si="307"/>
        <v>-0.3969544624194824</v>
      </c>
      <c r="AV132" s="27">
        <f t="shared" si="307"/>
        <v>7.1304618980891799E-2</v>
      </c>
      <c r="AW132" s="27">
        <f t="shared" si="307"/>
        <v>0.27671453651357902</v>
      </c>
      <c r="AX132" s="27">
        <f t="shared" si="308"/>
        <v>0.34801915549447082</v>
      </c>
      <c r="BD132" t="str">
        <f t="shared" si="321"/>
        <v>51 Skilled agricultural and related trades</v>
      </c>
      <c r="BE132" s="27">
        <f t="shared" si="309"/>
        <v>-1.6078829427461638E-2</v>
      </c>
      <c r="BF132" s="27">
        <f t="shared" si="309"/>
        <v>-1.1355210577947623</v>
      </c>
      <c r="BG132" s="27">
        <f t="shared" si="309"/>
        <v>1.9913478899007186E-2</v>
      </c>
      <c r="BH132" s="27">
        <f t="shared" si="309"/>
        <v>9.9397959051991558E-2</v>
      </c>
      <c r="BI132" s="27">
        <f t="shared" si="310"/>
        <v>0.11931143795099874</v>
      </c>
      <c r="BO132" t="str">
        <f t="shared" si="322"/>
        <v>51 Skilled agricultural and related trades</v>
      </c>
      <c r="BP132" s="27">
        <f t="shared" si="311"/>
        <v>-0.10174291324404994</v>
      </c>
      <c r="BQ132" s="27">
        <f t="shared" si="311"/>
        <v>-1.284615924020696</v>
      </c>
      <c r="BR132" s="27">
        <f t="shared" si="311"/>
        <v>-9.0085140617210069E-2</v>
      </c>
      <c r="BS132" s="27">
        <f t="shared" si="311"/>
        <v>0.14754409031880078</v>
      </c>
      <c r="BT132" s="27">
        <f t="shared" si="312"/>
        <v>5.7458949701590711E-2</v>
      </c>
      <c r="BZ132" t="str">
        <f t="shared" si="323"/>
        <v>51 Skilled agricultural and related trades</v>
      </c>
      <c r="CA132" s="68">
        <f t="shared" si="313"/>
        <v>-0.26421143052552409</v>
      </c>
      <c r="CB132" s="68">
        <f t="shared" si="313"/>
        <v>-1.2749410219306574</v>
      </c>
      <c r="CC132" s="68">
        <f t="shared" si="313"/>
        <v>-0.17084344243797989</v>
      </c>
      <c r="CD132" s="68">
        <f t="shared" si="313"/>
        <v>0.1912542077174324</v>
      </c>
      <c r="CE132" s="68">
        <f t="shared" si="314"/>
        <v>2.0410765279452514E-2</v>
      </c>
      <c r="CK132" t="str">
        <f t="shared" si="324"/>
        <v>51 Skilled agricultural and related trades</v>
      </c>
      <c r="CL132" s="68">
        <f t="shared" si="315"/>
        <v>5.7124519956202491E-2</v>
      </c>
      <c r="CM132" s="68">
        <f t="shared" si="315"/>
        <v>-1.1686371310469876</v>
      </c>
      <c r="CN132" s="68">
        <f t="shared" si="315"/>
        <v>1.5122620673782117E-2</v>
      </c>
      <c r="CO132" s="68">
        <f t="shared" si="315"/>
        <v>-0.38073782146446566</v>
      </c>
      <c r="CP132" s="68">
        <f t="shared" si="316"/>
        <v>-0.36561520079068355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-4.0789133455683413E-4</v>
      </c>
      <c r="C133" s="27">
        <f t="shared" si="299"/>
        <v>-2.9166904551476414E-3</v>
      </c>
      <c r="D133" s="27">
        <f t="shared" si="299"/>
        <v>5.7446495911328277E-3</v>
      </c>
      <c r="E133" s="27">
        <f t="shared" si="299"/>
        <v>6.6430161421366027E-3</v>
      </c>
      <c r="F133" s="27">
        <f t="shared" si="300"/>
        <v>1.238766573326943E-2</v>
      </c>
      <c r="L133" t="str">
        <f t="shared" si="317"/>
        <v>52 Skilled metal, electrical and electronic trades</v>
      </c>
      <c r="M133" s="27">
        <f t="shared" si="301"/>
        <v>5.9080623775307151E-2</v>
      </c>
      <c r="N133" s="27">
        <f t="shared" si="301"/>
        <v>-5.2449038404320802E-2</v>
      </c>
      <c r="O133" s="27">
        <f t="shared" si="301"/>
        <v>0.20261140698107039</v>
      </c>
      <c r="P133" s="27">
        <f t="shared" si="301"/>
        <v>0.27842119915551256</v>
      </c>
      <c r="Q133" s="27">
        <f t="shared" si="302"/>
        <v>0.48103260613658294</v>
      </c>
      <c r="W133" t="str">
        <f t="shared" si="318"/>
        <v>52 Skilled metal, electrical and electronic trades</v>
      </c>
      <c r="X133" s="27">
        <f t="shared" si="303"/>
        <v>2.8048836039528346E-2</v>
      </c>
      <c r="Y133" s="27">
        <f t="shared" si="303"/>
        <v>-0.13394595314466784</v>
      </c>
      <c r="Z133" s="27">
        <f t="shared" si="303"/>
        <v>0.24619180626256787</v>
      </c>
      <c r="AA133" s="27">
        <f t="shared" si="303"/>
        <v>0.39591996024920539</v>
      </c>
      <c r="AB133" s="27">
        <f t="shared" si="304"/>
        <v>0.64211176651177326</v>
      </c>
      <c r="AH133" t="str">
        <f t="shared" si="319"/>
        <v>52 Skilled metal, electrical and electronic trades</v>
      </c>
      <c r="AI133" s="27">
        <f t="shared" si="305"/>
        <v>7.0439887587145922E-3</v>
      </c>
      <c r="AJ133" s="27">
        <f t="shared" si="305"/>
        <v>-2.2576954006323313E-2</v>
      </c>
      <c r="AK133" s="27">
        <f t="shared" si="305"/>
        <v>8.7304057729857609E-2</v>
      </c>
      <c r="AL133" s="27">
        <f t="shared" si="305"/>
        <v>0.25114226086856661</v>
      </c>
      <c r="AM133" s="27">
        <f t="shared" si="306"/>
        <v>0.33844631859842422</v>
      </c>
      <c r="AS133" t="str">
        <f t="shared" si="320"/>
        <v>52 Skilled metal, electrical and electronic trades</v>
      </c>
      <c r="AT133" s="27">
        <f t="shared" si="307"/>
        <v>-9.8166527904770096E-2</v>
      </c>
      <c r="AU133" s="27">
        <f t="shared" si="307"/>
        <v>-6.0276570735186663E-2</v>
      </c>
      <c r="AV133" s="27">
        <f t="shared" si="307"/>
        <v>0.15309332970324707</v>
      </c>
      <c r="AW133" s="27">
        <f t="shared" si="307"/>
        <v>0.44706820360760569</v>
      </c>
      <c r="AX133" s="27">
        <f t="shared" si="308"/>
        <v>0.60016153331085276</v>
      </c>
      <c r="BD133" t="str">
        <f t="shared" si="321"/>
        <v>52 Skilled metal, electrical and electronic trades</v>
      </c>
      <c r="BE133" s="27">
        <f t="shared" si="309"/>
        <v>-0.31457772362471559</v>
      </c>
      <c r="BF133" s="27">
        <f t="shared" si="309"/>
        <v>-2.1973820804732416</v>
      </c>
      <c r="BG133" s="27">
        <f t="shared" si="309"/>
        <v>0.60429999842122584</v>
      </c>
      <c r="BH133" s="27">
        <f t="shared" si="309"/>
        <v>-0.26712244829487375</v>
      </c>
      <c r="BI133" s="27">
        <f t="shared" si="310"/>
        <v>0.33717755012635209</v>
      </c>
      <c r="BO133" t="str">
        <f t="shared" si="322"/>
        <v>52 Skilled metal, electrical and electronic trades</v>
      </c>
      <c r="BP133" s="27">
        <f t="shared" si="311"/>
        <v>-1.088529289204498</v>
      </c>
      <c r="BQ133" s="27">
        <f t="shared" si="311"/>
        <v>-0.11915724184738519</v>
      </c>
      <c r="BR133" s="27">
        <f t="shared" si="311"/>
        <v>-0.72639330491302712</v>
      </c>
      <c r="BS133" s="27">
        <f t="shared" si="311"/>
        <v>-0.77386220241611436</v>
      </c>
      <c r="BT133" s="27">
        <f t="shared" si="312"/>
        <v>-1.5002555073291415</v>
      </c>
      <c r="BZ133" t="str">
        <f t="shared" si="323"/>
        <v>52 Skilled metal, electrical and electronic trades</v>
      </c>
      <c r="CA133" s="68">
        <f t="shared" si="313"/>
        <v>-0.62632801595119991</v>
      </c>
      <c r="CB133" s="68">
        <f t="shared" si="313"/>
        <v>-0.66825828250613206</v>
      </c>
      <c r="CC133" s="68">
        <f t="shared" si="313"/>
        <v>-0.22466977301902835</v>
      </c>
      <c r="CD133" s="68">
        <f t="shared" si="313"/>
        <v>-1.2032316675458261</v>
      </c>
      <c r="CE133" s="68">
        <f t="shared" si="314"/>
        <v>-1.4279014405648545</v>
      </c>
      <c r="CK133" t="str">
        <f t="shared" si="324"/>
        <v>52 Skilled metal, electrical and electronic trades</v>
      </c>
      <c r="CL133" s="68">
        <f t="shared" si="315"/>
        <v>4.8341153233371736E-2</v>
      </c>
      <c r="CM133" s="68">
        <f t="shared" si="315"/>
        <v>-0.49473385827884298</v>
      </c>
      <c r="CN133" s="68">
        <f t="shared" si="315"/>
        <v>-1.1153356625630106E-2</v>
      </c>
      <c r="CO133" s="68">
        <f t="shared" si="315"/>
        <v>-0.18321625017103771</v>
      </c>
      <c r="CP133" s="68">
        <f t="shared" si="316"/>
        <v>-0.19436960679666782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-4.0103556484015913E-3</v>
      </c>
      <c r="C134" s="27">
        <f t="shared" si="299"/>
        <v>-1.9765607050575224E-3</v>
      </c>
      <c r="D134" s="27">
        <f t="shared" si="299"/>
        <v>4.3787416821191886E-3</v>
      </c>
      <c r="E134" s="27">
        <f t="shared" si="299"/>
        <v>2.1412095992525033E-4</v>
      </c>
      <c r="F134" s="27">
        <f t="shared" si="300"/>
        <v>4.592862642044439E-3</v>
      </c>
      <c r="L134" t="str">
        <f t="shared" si="317"/>
        <v>53 Skilled construction and building trades</v>
      </c>
      <c r="M134" s="27">
        <f t="shared" si="301"/>
        <v>-1.6867983136456904E-2</v>
      </c>
      <c r="N134" s="27">
        <f t="shared" si="301"/>
        <v>-8.7030661135946707E-3</v>
      </c>
      <c r="O134" s="27">
        <f t="shared" si="301"/>
        <v>6.0237228981551566E-2</v>
      </c>
      <c r="P134" s="27">
        <f t="shared" si="301"/>
        <v>2.7448191092827784E-2</v>
      </c>
      <c r="Q134" s="27">
        <f t="shared" si="302"/>
        <v>8.768542007437935E-2</v>
      </c>
      <c r="W134" t="str">
        <f t="shared" si="318"/>
        <v>53 Skilled construction and building trades</v>
      </c>
      <c r="X134" s="27">
        <f t="shared" si="303"/>
        <v>-0.1754574063579849</v>
      </c>
      <c r="Y134" s="27">
        <f t="shared" si="303"/>
        <v>3.3333927796597163E-4</v>
      </c>
      <c r="Z134" s="27">
        <f t="shared" si="303"/>
        <v>0.14155312383441743</v>
      </c>
      <c r="AA134" s="27">
        <f t="shared" si="303"/>
        <v>7.4362651999490992E-2</v>
      </c>
      <c r="AB134" s="27">
        <f t="shared" si="304"/>
        <v>0.21591577583390842</v>
      </c>
      <c r="AH134" t="str">
        <f t="shared" si="319"/>
        <v>53 Skilled construction and building trades</v>
      </c>
      <c r="AI134" s="27">
        <f t="shared" si="305"/>
        <v>-3.2977614350311157E-2</v>
      </c>
      <c r="AJ134" s="27">
        <f t="shared" si="305"/>
        <v>3.2613489997844913E-2</v>
      </c>
      <c r="AK134" s="27">
        <f t="shared" si="305"/>
        <v>9.6486073816204609E-2</v>
      </c>
      <c r="AL134" s="27">
        <f t="shared" si="305"/>
        <v>7.3814922845439557E-2</v>
      </c>
      <c r="AM134" s="27">
        <f t="shared" si="306"/>
        <v>0.17030099666164417</v>
      </c>
      <c r="AS134" t="str">
        <f t="shared" si="320"/>
        <v>53 Skilled construction and building trades</v>
      </c>
      <c r="AT134" s="27">
        <f t="shared" si="307"/>
        <v>-0.11712300534244169</v>
      </c>
      <c r="AU134" s="27">
        <f t="shared" si="307"/>
        <v>6.4294065267421985E-2</v>
      </c>
      <c r="AV134" s="27">
        <f t="shared" si="307"/>
        <v>0.13683880740039567</v>
      </c>
      <c r="AW134" s="27">
        <f t="shared" si="307"/>
        <v>4.0724997394957718E-2</v>
      </c>
      <c r="AX134" s="27">
        <f t="shared" si="308"/>
        <v>0.17756380479535339</v>
      </c>
      <c r="BD134" t="str">
        <f t="shared" si="321"/>
        <v>53 Skilled construction and building trades</v>
      </c>
      <c r="BE134" s="27">
        <f t="shared" si="309"/>
        <v>-1.3403951208608031</v>
      </c>
      <c r="BF134" s="27">
        <f t="shared" si="309"/>
        <v>-0.78032873177367179</v>
      </c>
      <c r="BG134" s="27">
        <f t="shared" si="309"/>
        <v>0.27854229629290916</v>
      </c>
      <c r="BH134" s="27">
        <f t="shared" si="309"/>
        <v>-0.95870202882953404</v>
      </c>
      <c r="BI134" s="27">
        <f t="shared" si="310"/>
        <v>-0.68015973253662487</v>
      </c>
      <c r="BO134" t="str">
        <f t="shared" si="322"/>
        <v>53 Skilled construction and building trades</v>
      </c>
      <c r="BP134" s="27">
        <f t="shared" si="311"/>
        <v>-1.2055687125193799</v>
      </c>
      <c r="BQ134" s="27">
        <f t="shared" si="311"/>
        <v>0.48197307824129076</v>
      </c>
      <c r="BR134" s="27">
        <f t="shared" si="311"/>
        <v>-0.23926225067433293</v>
      </c>
      <c r="BS134" s="27">
        <f t="shared" si="311"/>
        <v>-0.36820722949886964</v>
      </c>
      <c r="BT134" s="27">
        <f t="shared" si="312"/>
        <v>-0.60746948017320257</v>
      </c>
      <c r="BZ134" t="str">
        <f t="shared" si="323"/>
        <v>53 Skilled construction and building trades</v>
      </c>
      <c r="CA134" s="68">
        <f t="shared" si="313"/>
        <v>-1.0103064187701341</v>
      </c>
      <c r="CB134" s="68">
        <f t="shared" si="313"/>
        <v>-0.19887685614686879</v>
      </c>
      <c r="CC134" s="68">
        <f t="shared" si="313"/>
        <v>-2.5938795723503549E-2</v>
      </c>
      <c r="CD134" s="68">
        <f t="shared" si="313"/>
        <v>-0.40730529177581287</v>
      </c>
      <c r="CE134" s="68">
        <f t="shared" si="314"/>
        <v>-0.43324408749931642</v>
      </c>
      <c r="CK134" t="str">
        <f t="shared" si="324"/>
        <v>53 Skilled construction and building trades</v>
      </c>
      <c r="CL134" s="68">
        <f t="shared" si="315"/>
        <v>-0.38604983576601848</v>
      </c>
      <c r="CM134" s="68">
        <f t="shared" si="315"/>
        <v>-0.47479059501286991</v>
      </c>
      <c r="CN134" s="68">
        <f t="shared" si="315"/>
        <v>-0.33835327118790781</v>
      </c>
      <c r="CO134" s="68">
        <f t="shared" si="315"/>
        <v>-0.6973324023953964</v>
      </c>
      <c r="CP134" s="68">
        <f t="shared" si="316"/>
        <v>-1.0356856735833042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-2.4987355685177487E-3</v>
      </c>
      <c r="C135" s="27">
        <f t="shared" si="299"/>
        <v>1.2099546326527211E-6</v>
      </c>
      <c r="D135" s="27">
        <f t="shared" si="299"/>
        <v>2.6853245785165319E-2</v>
      </c>
      <c r="E135" s="27">
        <f t="shared" si="299"/>
        <v>3.6388991331248011E-2</v>
      </c>
      <c r="F135" s="27">
        <f t="shared" si="300"/>
        <v>6.324223711641333E-2</v>
      </c>
      <c r="L135" t="str">
        <f t="shared" si="317"/>
        <v>54 Textiles, printing and other skilled trades</v>
      </c>
      <c r="M135" s="27">
        <f t="shared" si="301"/>
        <v>4.6934576335628808E-2</v>
      </c>
      <c r="N135" s="27">
        <f t="shared" si="301"/>
        <v>-1.9022800342356594E-2</v>
      </c>
      <c r="O135" s="27">
        <f t="shared" si="301"/>
        <v>0.20694450077205251</v>
      </c>
      <c r="P135" s="27">
        <f t="shared" si="301"/>
        <v>0.37111370659720899</v>
      </c>
      <c r="Q135" s="27">
        <f t="shared" si="302"/>
        <v>0.5780582073692615</v>
      </c>
      <c r="W135" t="str">
        <f t="shared" si="318"/>
        <v>54 Textiles, printing and other skilled trades</v>
      </c>
      <c r="X135" s="27">
        <f t="shared" si="303"/>
        <v>-0.11086879900735402</v>
      </c>
      <c r="Y135" s="27">
        <f t="shared" si="303"/>
        <v>0.10029977669369883</v>
      </c>
      <c r="Z135" s="27">
        <f t="shared" si="303"/>
        <v>0.3261910882726462</v>
      </c>
      <c r="AA135" s="27">
        <f t="shared" si="303"/>
        <v>0.62151589212571556</v>
      </c>
      <c r="AB135" s="27">
        <f t="shared" si="304"/>
        <v>0.94770698039836176</v>
      </c>
      <c r="AH135" t="str">
        <f t="shared" si="319"/>
        <v>54 Textiles, printing and other skilled trades</v>
      </c>
      <c r="AI135" s="27">
        <f t="shared" si="305"/>
        <v>-1.5255629763407663E-2</v>
      </c>
      <c r="AJ135" s="27">
        <f t="shared" si="305"/>
        <v>9.8464110194276255E-2</v>
      </c>
      <c r="AK135" s="27">
        <f t="shared" si="305"/>
        <v>5.8284374791975679E-2</v>
      </c>
      <c r="AL135" s="27">
        <f t="shared" si="305"/>
        <v>0.22761264523124825</v>
      </c>
      <c r="AM135" s="27">
        <f t="shared" si="306"/>
        <v>0.28589702002322392</v>
      </c>
      <c r="AS135" t="str">
        <f t="shared" si="320"/>
        <v>54 Textiles, printing and other skilled trades</v>
      </c>
      <c r="AT135" s="27">
        <f t="shared" si="307"/>
        <v>-3.73751843350979E-2</v>
      </c>
      <c r="AU135" s="27">
        <f t="shared" si="307"/>
        <v>4.8339610676029432E-2</v>
      </c>
      <c r="AV135" s="27">
        <f t="shared" si="307"/>
        <v>7.0283391216587221E-2</v>
      </c>
      <c r="AW135" s="27">
        <f t="shared" si="307"/>
        <v>0.17767242990380194</v>
      </c>
      <c r="AX135" s="27">
        <f t="shared" si="308"/>
        <v>0.24795582112038916</v>
      </c>
      <c r="BD135" t="str">
        <f t="shared" si="321"/>
        <v>54 Textiles, printing and other skilled trades</v>
      </c>
      <c r="BE135" s="27">
        <f t="shared" si="309"/>
        <v>-0.63074291574551555</v>
      </c>
      <c r="BF135" s="27">
        <f t="shared" si="309"/>
        <v>-0.31031934799267935</v>
      </c>
      <c r="BG135" s="27">
        <f t="shared" si="309"/>
        <v>0.7816379511929985</v>
      </c>
      <c r="BH135" s="27">
        <f t="shared" si="309"/>
        <v>0.52303864222453722</v>
      </c>
      <c r="BI135" s="27">
        <f t="shared" si="310"/>
        <v>1.3046765934175357</v>
      </c>
      <c r="BO135" t="str">
        <f t="shared" si="322"/>
        <v>54 Textiles, printing and other skilled trades</v>
      </c>
      <c r="BP135" s="27">
        <f t="shared" si="311"/>
        <v>-1.1918406359920803</v>
      </c>
      <c r="BQ135" s="27">
        <f t="shared" si="311"/>
        <v>9.9151558625591996E-2</v>
      </c>
      <c r="BR135" s="27">
        <f t="shared" si="311"/>
        <v>-0.16380851062162627</v>
      </c>
      <c r="BS135" s="27">
        <f t="shared" si="311"/>
        <v>-0.60280878374727331</v>
      </c>
      <c r="BT135" s="27">
        <f t="shared" si="312"/>
        <v>-0.76661729436889958</v>
      </c>
      <c r="BZ135" t="str">
        <f t="shared" si="323"/>
        <v>54 Textiles, printing and other skilled trades</v>
      </c>
      <c r="CA135" s="68">
        <f t="shared" si="313"/>
        <v>-0.7870639971079747</v>
      </c>
      <c r="CB135" s="68">
        <f t="shared" si="313"/>
        <v>-0.32279437427491775</v>
      </c>
      <c r="CC135" s="68">
        <f t="shared" si="313"/>
        <v>0.29124208812681829</v>
      </c>
      <c r="CD135" s="68">
        <f t="shared" si="313"/>
        <v>-0.56170945561158181</v>
      </c>
      <c r="CE135" s="68">
        <f t="shared" si="314"/>
        <v>-0.27046736748476352</v>
      </c>
      <c r="CK135" t="str">
        <f t="shared" si="324"/>
        <v>54 Textiles, printing and other skilled trades</v>
      </c>
      <c r="CL135" s="68">
        <f t="shared" si="315"/>
        <v>-0.32013450875512484</v>
      </c>
      <c r="CM135" s="68">
        <f t="shared" si="315"/>
        <v>-0.37508756343945371</v>
      </c>
      <c r="CN135" s="68">
        <f t="shared" si="315"/>
        <v>-0.35399764780830745</v>
      </c>
      <c r="CO135" s="68">
        <f t="shared" si="315"/>
        <v>-0.32704446583824076</v>
      </c>
      <c r="CP135" s="68">
        <f t="shared" si="316"/>
        <v>-0.68104211364654821</v>
      </c>
    </row>
    <row r="136" spans="1:94" x14ac:dyDescent="0.2">
      <c r="A136" t="str">
        <f t="shared" si="298"/>
        <v>61 Caring personal service occupations</v>
      </c>
      <c r="B136" s="27">
        <f t="shared" si="299"/>
        <v>6.9154541001874154E-3</v>
      </c>
      <c r="C136" s="27">
        <f t="shared" si="299"/>
        <v>-3.1248578894059881E-3</v>
      </c>
      <c r="D136" s="27">
        <f t="shared" si="299"/>
        <v>1.9123918140174438E-2</v>
      </c>
      <c r="E136" s="27">
        <f t="shared" si="299"/>
        <v>2.6709745069798646E-2</v>
      </c>
      <c r="F136" s="27">
        <f t="shared" si="300"/>
        <v>4.5833663209973084E-2</v>
      </c>
      <c r="L136" t="str">
        <f t="shared" si="317"/>
        <v>61 Caring personal service occupations</v>
      </c>
      <c r="M136" s="27">
        <f t="shared" si="301"/>
        <v>0.69117710318911807</v>
      </c>
      <c r="N136" s="27">
        <f t="shared" si="301"/>
        <v>-0.2280344466475932</v>
      </c>
      <c r="O136" s="27">
        <f t="shared" si="301"/>
        <v>0.97655185268393829</v>
      </c>
      <c r="P136" s="27">
        <f t="shared" si="301"/>
        <v>1.4392733914769207</v>
      </c>
      <c r="Q136" s="27">
        <f t="shared" si="302"/>
        <v>2.415825244160859</v>
      </c>
      <c r="W136" t="str">
        <f t="shared" si="318"/>
        <v>61 Caring personal service occupations</v>
      </c>
      <c r="X136" s="27">
        <f t="shared" si="303"/>
        <v>1.1467790086199594</v>
      </c>
      <c r="Y136" s="27">
        <f t="shared" si="303"/>
        <v>0.73838705830367335</v>
      </c>
      <c r="Z136" s="27">
        <f t="shared" si="303"/>
        <v>0.75525620347564981</v>
      </c>
      <c r="AA136" s="27">
        <f t="shared" si="303"/>
        <v>2.4470794492681396</v>
      </c>
      <c r="AB136" s="27">
        <f t="shared" si="304"/>
        <v>3.2023356527437894</v>
      </c>
      <c r="AH136" t="str">
        <f t="shared" si="319"/>
        <v>61 Caring personal service occupations</v>
      </c>
      <c r="AI136" s="27">
        <f t="shared" si="305"/>
        <v>0.44749460913304429</v>
      </c>
      <c r="AJ136" s="27">
        <f t="shared" si="305"/>
        <v>0.75896884627754346</v>
      </c>
      <c r="AK136" s="27">
        <f t="shared" si="305"/>
        <v>-0.42619571405889367</v>
      </c>
      <c r="AL136" s="27">
        <f t="shared" si="305"/>
        <v>0.72016739408161001</v>
      </c>
      <c r="AM136" s="27">
        <f t="shared" si="306"/>
        <v>0.29397168002271634</v>
      </c>
      <c r="AS136" t="str">
        <f t="shared" si="320"/>
        <v>61 Caring personal service occupations</v>
      </c>
      <c r="AT136" s="27">
        <f t="shared" si="307"/>
        <v>0.52145183176344156</v>
      </c>
      <c r="AU136" s="27">
        <f t="shared" si="307"/>
        <v>0.43502512202370047</v>
      </c>
      <c r="AV136" s="27">
        <f t="shared" si="307"/>
        <v>-0.11575742379098708</v>
      </c>
      <c r="AW136" s="27">
        <f t="shared" si="307"/>
        <v>0.69623588760717992</v>
      </c>
      <c r="AX136" s="27">
        <f t="shared" si="308"/>
        <v>0.58047846381619284</v>
      </c>
      <c r="BD136" t="str">
        <f t="shared" si="321"/>
        <v>61 Caring personal service occupations</v>
      </c>
      <c r="BE136" s="27">
        <f t="shared" si="309"/>
        <v>1.5193006594831644</v>
      </c>
      <c r="BF136" s="27">
        <f t="shared" si="309"/>
        <v>-0.46003157467394473</v>
      </c>
      <c r="BG136" s="27">
        <f t="shared" si="309"/>
        <v>1.9863200191197485</v>
      </c>
      <c r="BH136" s="27">
        <f t="shared" si="309"/>
        <v>3.4318909132353106</v>
      </c>
      <c r="BI136" s="27">
        <f t="shared" si="310"/>
        <v>5.4182109323550591</v>
      </c>
      <c r="BO136" t="str">
        <f t="shared" si="322"/>
        <v>61 Caring personal service occupations</v>
      </c>
      <c r="BP136" s="27">
        <f t="shared" si="311"/>
        <v>1.022039558964881</v>
      </c>
      <c r="BQ136" s="27">
        <f t="shared" si="311"/>
        <v>-2.5438233091378368</v>
      </c>
      <c r="BR136" s="27">
        <f t="shared" si="311"/>
        <v>0.2238214976298103</v>
      </c>
      <c r="BS136" s="27">
        <f t="shared" si="311"/>
        <v>-1.7525215088854456</v>
      </c>
      <c r="BT136" s="27">
        <f t="shared" si="312"/>
        <v>-1.5287000112556353</v>
      </c>
      <c r="BZ136" t="str">
        <f t="shared" si="323"/>
        <v>61 Caring personal service occupations</v>
      </c>
      <c r="CA136" s="68">
        <f t="shared" si="313"/>
        <v>-1.9107496625557596</v>
      </c>
      <c r="CB136" s="68">
        <f t="shared" si="313"/>
        <v>-0.75052974706876485</v>
      </c>
      <c r="CC136" s="68">
        <f t="shared" si="313"/>
        <v>-0.59894115082403898</v>
      </c>
      <c r="CD136" s="68">
        <f t="shared" si="313"/>
        <v>-0.33662593253232198</v>
      </c>
      <c r="CE136" s="68">
        <f t="shared" si="314"/>
        <v>-0.93556708335636096</v>
      </c>
      <c r="CK136" t="str">
        <f t="shared" si="324"/>
        <v>61 Caring personal service occupations</v>
      </c>
      <c r="CL136" s="68">
        <f t="shared" si="315"/>
        <v>-0.10757377505447263</v>
      </c>
      <c r="CM136" s="68">
        <f t="shared" si="315"/>
        <v>-0.24423290952012394</v>
      </c>
      <c r="CN136" s="68">
        <f t="shared" si="315"/>
        <v>2.2322864573737222E-4</v>
      </c>
      <c r="CO136" s="68">
        <f t="shared" si="315"/>
        <v>-7.3807339403046013E-2</v>
      </c>
      <c r="CP136" s="68">
        <f t="shared" si="316"/>
        <v>-7.3584110757308641E-2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1.9154355835760348E-3</v>
      </c>
      <c r="C137" s="27">
        <f t="shared" si="299"/>
        <v>-1.9697263798887574E-3</v>
      </c>
      <c r="D137" s="27">
        <f t="shared" si="299"/>
        <v>6.2930425231052731E-3</v>
      </c>
      <c r="E137" s="27">
        <f t="shared" si="299"/>
        <v>1.1858923211035041E-2</v>
      </c>
      <c r="F137" s="27">
        <f t="shared" si="300"/>
        <v>1.8151965734140314E-2</v>
      </c>
      <c r="L137" t="str">
        <f t="shared" si="317"/>
        <v>62 Leisure, travel and related personal service occupations</v>
      </c>
      <c r="M137" s="27">
        <f t="shared" si="301"/>
        <v>9.0549430828513633E-2</v>
      </c>
      <c r="N137" s="27">
        <f t="shared" si="301"/>
        <v>-4.8414156238144046E-2</v>
      </c>
      <c r="O137" s="27">
        <f t="shared" si="301"/>
        <v>7.9689564343766395E-2</v>
      </c>
      <c r="P137" s="27">
        <f t="shared" si="301"/>
        <v>0.1206169595394968</v>
      </c>
      <c r="Q137" s="27">
        <f t="shared" si="302"/>
        <v>0.2003065238832632</v>
      </c>
      <c r="W137" t="str">
        <f t="shared" si="318"/>
        <v>62 Leisure, travel and related personal service occupations</v>
      </c>
      <c r="X137" s="27">
        <f t="shared" si="303"/>
        <v>0.30353282825172134</v>
      </c>
      <c r="Y137" s="27">
        <f t="shared" si="303"/>
        <v>0.25514004984803407</v>
      </c>
      <c r="Z137" s="27">
        <f t="shared" si="303"/>
        <v>0.27363642434468449</v>
      </c>
      <c r="AA137" s="27">
        <f t="shared" si="303"/>
        <v>0.91183318911048339</v>
      </c>
      <c r="AB137" s="27">
        <f t="shared" si="304"/>
        <v>1.1854696134551679</v>
      </c>
      <c r="AH137" t="str">
        <f t="shared" si="319"/>
        <v>62 Leisure, travel and related personal service occupations</v>
      </c>
      <c r="AI137" s="27">
        <f t="shared" si="305"/>
        <v>0.18945696592182304</v>
      </c>
      <c r="AJ137" s="27">
        <f t="shared" si="305"/>
        <v>0.14640199229461737</v>
      </c>
      <c r="AK137" s="27">
        <f t="shared" si="305"/>
        <v>-1.1101653767413566E-3</v>
      </c>
      <c r="AL137" s="27">
        <f t="shared" si="305"/>
        <v>0.40472961621425751</v>
      </c>
      <c r="AM137" s="27">
        <f t="shared" si="306"/>
        <v>0.40361945083751616</v>
      </c>
      <c r="AS137" t="str">
        <f t="shared" si="320"/>
        <v>62 Leisure, travel and related personal service occupations</v>
      </c>
      <c r="AT137" s="27">
        <f t="shared" si="307"/>
        <v>0.17793494727387815</v>
      </c>
      <c r="AU137" s="27">
        <f t="shared" si="307"/>
        <v>0.3404607017758654</v>
      </c>
      <c r="AV137" s="27">
        <f t="shared" si="307"/>
        <v>6.6211031740594173E-2</v>
      </c>
      <c r="AW137" s="27">
        <f t="shared" si="307"/>
        <v>0.6422230591025555</v>
      </c>
      <c r="AX137" s="27">
        <f t="shared" si="308"/>
        <v>0.70843409084314968</v>
      </c>
      <c r="BD137" t="str">
        <f t="shared" si="321"/>
        <v>62 Leisure, travel and related personal service occupations</v>
      </c>
      <c r="BE137" s="27">
        <f t="shared" si="309"/>
        <v>-0.18781487444181355</v>
      </c>
      <c r="BF137" s="27">
        <f t="shared" si="309"/>
        <v>3.7549542108983758E-2</v>
      </c>
      <c r="BG137" s="27">
        <f t="shared" si="309"/>
        <v>-0.104728618832576</v>
      </c>
      <c r="BH137" s="27">
        <f t="shared" si="309"/>
        <v>-0.19410168275458828</v>
      </c>
      <c r="BI137" s="27">
        <f t="shared" si="310"/>
        <v>-0.29883030158716428</v>
      </c>
      <c r="BO137" t="str">
        <f t="shared" si="322"/>
        <v>62 Leisure, travel and related personal service occupations</v>
      </c>
      <c r="BP137" s="27">
        <f t="shared" si="311"/>
        <v>9.5068342256424465E-2</v>
      </c>
      <c r="BQ137" s="27">
        <f t="shared" si="311"/>
        <v>-0.33336143005399066</v>
      </c>
      <c r="BR137" s="27">
        <f t="shared" si="311"/>
        <v>-0.50071651631782732</v>
      </c>
      <c r="BS137" s="27">
        <f t="shared" si="311"/>
        <v>-0.85556508854165125</v>
      </c>
      <c r="BT137" s="27">
        <f t="shared" si="312"/>
        <v>-1.3562816048594786</v>
      </c>
      <c r="BZ137" t="str">
        <f t="shared" si="323"/>
        <v>62 Leisure, travel and related personal service occupations</v>
      </c>
      <c r="CA137" s="68">
        <f t="shared" si="313"/>
        <v>0.20930242514669484</v>
      </c>
      <c r="CB137" s="68">
        <f t="shared" si="313"/>
        <v>-0.3177247837870687</v>
      </c>
      <c r="CC137" s="68">
        <f t="shared" si="313"/>
        <v>-0.28979594560715904</v>
      </c>
      <c r="CD137" s="68">
        <f t="shared" si="313"/>
        <v>-0.74430978105734469</v>
      </c>
      <c r="CE137" s="68">
        <f t="shared" si="314"/>
        <v>-1.0341057266645037</v>
      </c>
      <c r="CK137" t="str">
        <f t="shared" si="324"/>
        <v>62 Leisure, travel and related personal service occupations</v>
      </c>
      <c r="CL137" s="68">
        <f t="shared" si="315"/>
        <v>-6.8634743327970815E-2</v>
      </c>
      <c r="CM137" s="68">
        <f t="shared" si="315"/>
        <v>-0.35030723956424348</v>
      </c>
      <c r="CN137" s="68">
        <f t="shared" si="315"/>
        <v>-0.24053228390702297</v>
      </c>
      <c r="CO137" s="68">
        <f t="shared" si="315"/>
        <v>-0.22341732787992408</v>
      </c>
      <c r="CP137" s="68">
        <f t="shared" si="316"/>
        <v>-0.46394961178694705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6.7924175003012538E-5</v>
      </c>
      <c r="C138" s="27">
        <f t="shared" si="299"/>
        <v>-2.4140010778799263E-5</v>
      </c>
      <c r="D138" s="27">
        <f t="shared" si="299"/>
        <v>6.660414961371275E-4</v>
      </c>
      <c r="E138" s="27">
        <f t="shared" si="299"/>
        <v>8.6391590890623916E-4</v>
      </c>
      <c r="F138" s="27">
        <f t="shared" si="300"/>
        <v>1.5299574050433667E-3</v>
      </c>
      <c r="L138" t="str">
        <f t="shared" si="317"/>
        <v>63 Community and civil enforcement occupations</v>
      </c>
      <c r="M138" s="27">
        <f t="shared" si="301"/>
        <v>-1.4358849789106315E-3</v>
      </c>
      <c r="N138" s="27">
        <f t="shared" si="301"/>
        <v>6.4723387701835292E-3</v>
      </c>
      <c r="O138" s="27">
        <f t="shared" si="301"/>
        <v>-4.5822530831166053E-4</v>
      </c>
      <c r="P138" s="27">
        <f t="shared" si="301"/>
        <v>1.3322095552682933E-2</v>
      </c>
      <c r="Q138" s="27">
        <f t="shared" si="302"/>
        <v>1.2863870244371273E-2</v>
      </c>
      <c r="W138" t="str">
        <f t="shared" si="318"/>
        <v>63 Community and civil enforcement occupations</v>
      </c>
      <c r="X138" s="27">
        <f t="shared" si="303"/>
        <v>5.7969823486783145E-3</v>
      </c>
      <c r="Y138" s="27">
        <f t="shared" si="303"/>
        <v>2.2699999160899847E-2</v>
      </c>
      <c r="Z138" s="27">
        <f t="shared" si="303"/>
        <v>1.9477407550170717E-2</v>
      </c>
      <c r="AA138" s="27">
        <f t="shared" si="303"/>
        <v>5.6043218078203755E-2</v>
      </c>
      <c r="AB138" s="27">
        <f t="shared" si="304"/>
        <v>7.5520625628374471E-2</v>
      </c>
      <c r="AH138" t="str">
        <f t="shared" si="319"/>
        <v>63 Community and civil enforcement occupations</v>
      </c>
      <c r="AI138" s="27">
        <f t="shared" si="305"/>
        <v>-2.1700150752179681E-3</v>
      </c>
      <c r="AJ138" s="27">
        <f t="shared" si="305"/>
        <v>1.2610265207895113E-2</v>
      </c>
      <c r="AK138" s="27">
        <f t="shared" si="305"/>
        <v>-7.5024946268940004E-3</v>
      </c>
      <c r="AL138" s="27">
        <f t="shared" si="305"/>
        <v>1.0930268782081608E-2</v>
      </c>
      <c r="AM138" s="27">
        <f t="shared" si="306"/>
        <v>3.4277741551876073E-3</v>
      </c>
      <c r="AS138" t="str">
        <f t="shared" si="320"/>
        <v>63 Community and civil enforcement occupations</v>
      </c>
      <c r="AT138" s="27">
        <f t="shared" si="307"/>
        <v>-5.6081105165353001E-3</v>
      </c>
      <c r="AU138" s="27">
        <f t="shared" si="307"/>
        <v>1.0251556197704036E-2</v>
      </c>
      <c r="AV138" s="27">
        <f t="shared" si="307"/>
        <v>-8.8252436359791339E-3</v>
      </c>
      <c r="AW138" s="27">
        <f t="shared" si="307"/>
        <v>4.4635859190675295E-3</v>
      </c>
      <c r="AX138" s="27">
        <f t="shared" si="308"/>
        <v>-4.3616577169116044E-3</v>
      </c>
      <c r="BD138" t="str">
        <f t="shared" si="321"/>
        <v>63 Community and civil enforcement occupations</v>
      </c>
      <c r="BE138" s="27">
        <f t="shared" si="309"/>
        <v>-4.9668961129046327E-2</v>
      </c>
      <c r="BF138" s="27">
        <f t="shared" si="309"/>
        <v>3.4426065273643627E-2</v>
      </c>
      <c r="BG138" s="27">
        <f t="shared" si="309"/>
        <v>-4.4784809638646006E-2</v>
      </c>
      <c r="BH138" s="27">
        <f t="shared" si="309"/>
        <v>1.3938925978534508E-2</v>
      </c>
      <c r="BI138" s="27">
        <f t="shared" si="310"/>
        <v>-3.0845883660111498E-2</v>
      </c>
      <c r="BO138" t="str">
        <f t="shared" si="322"/>
        <v>63 Community and civil enforcement occupations</v>
      </c>
      <c r="BP138" s="27">
        <f t="shared" si="311"/>
        <v>-4.6720021397794437E-2</v>
      </c>
      <c r="BQ138" s="27">
        <f t="shared" si="311"/>
        <v>5.7179471203860521E-2</v>
      </c>
      <c r="BR138" s="27">
        <f t="shared" si="311"/>
        <v>-7.6819199848388309E-2</v>
      </c>
      <c r="BS138" s="27">
        <f t="shared" si="311"/>
        <v>-3.4809555357024624E-3</v>
      </c>
      <c r="BT138" s="27">
        <f t="shared" si="312"/>
        <v>-8.0300155384090771E-2</v>
      </c>
      <c r="BZ138" t="str">
        <f t="shared" si="323"/>
        <v>63 Community and civil enforcement occupations</v>
      </c>
      <c r="CA138" s="68">
        <f t="shared" si="313"/>
        <v>-2.2943056927301503E-2</v>
      </c>
      <c r="CB138" s="68">
        <f t="shared" si="313"/>
        <v>2.2852871232982797E-2</v>
      </c>
      <c r="CC138" s="68">
        <f t="shared" si="313"/>
        <v>-4.9684671375833628E-2</v>
      </c>
      <c r="CD138" s="68">
        <f t="shared" si="313"/>
        <v>-2.5485675896037618E-2</v>
      </c>
      <c r="CE138" s="68">
        <f t="shared" si="314"/>
        <v>-7.5170347271871246E-2</v>
      </c>
      <c r="CK138" t="str">
        <f t="shared" si="324"/>
        <v>63 Community and civil enforcement occupations</v>
      </c>
      <c r="CL138" s="68">
        <f t="shared" si="315"/>
        <v>-1.8392646503371593E-2</v>
      </c>
      <c r="CM138" s="68">
        <f t="shared" si="315"/>
        <v>3.9779144411579981E-3</v>
      </c>
      <c r="CN138" s="68">
        <f t="shared" si="315"/>
        <v>-2.7076635090852851E-2</v>
      </c>
      <c r="CO138" s="68">
        <f t="shared" si="315"/>
        <v>-6.8859773964469028E-3</v>
      </c>
      <c r="CP138" s="68">
        <f t="shared" si="316"/>
        <v>-3.3962612487299752E-2</v>
      </c>
    </row>
    <row r="139" spans="1:94" x14ac:dyDescent="0.2">
      <c r="A139" t="str">
        <f t="shared" si="298"/>
        <v>71 Sales occupations</v>
      </c>
      <c r="B139" s="27">
        <f t="shared" si="299"/>
        <v>2.2798983525307431E-3</v>
      </c>
      <c r="C139" s="27">
        <f t="shared" si="299"/>
        <v>-1.1457672795097268E-2</v>
      </c>
      <c r="D139" s="27">
        <f t="shared" si="299"/>
        <v>3.1797826675377866E-2</v>
      </c>
      <c r="E139" s="27">
        <f t="shared" si="299"/>
        <v>4.1437177498140965E-2</v>
      </c>
      <c r="F139" s="27">
        <f t="shared" si="300"/>
        <v>7.3235004173518831E-2</v>
      </c>
      <c r="L139" t="str">
        <f t="shared" si="317"/>
        <v>71 Sales occupations</v>
      </c>
      <c r="M139" s="27">
        <f t="shared" si="301"/>
        <v>0.1384528656017181</v>
      </c>
      <c r="N139" s="27">
        <f t="shared" si="301"/>
        <v>1.4577568814662989E-2</v>
      </c>
      <c r="O139" s="27">
        <f t="shared" si="301"/>
        <v>0.51729612525301327</v>
      </c>
      <c r="P139" s="27">
        <f t="shared" si="301"/>
        <v>0.87954636154960864</v>
      </c>
      <c r="Q139" s="27">
        <f t="shared" si="302"/>
        <v>1.3968424868026219</v>
      </c>
      <c r="W139" t="str">
        <f t="shared" si="318"/>
        <v>71 Sales occupations</v>
      </c>
      <c r="X139" s="27">
        <f t="shared" si="303"/>
        <v>-0.23420012413694558</v>
      </c>
      <c r="Y139" s="27">
        <f t="shared" si="303"/>
        <v>1.0400247612204137</v>
      </c>
      <c r="Z139" s="27">
        <f t="shared" si="303"/>
        <v>0.50839298633542551</v>
      </c>
      <c r="AA139" s="27">
        <f t="shared" si="303"/>
        <v>2.2812576806213745</v>
      </c>
      <c r="AB139" s="27">
        <f t="shared" si="304"/>
        <v>2.7896506669568</v>
      </c>
      <c r="AH139" t="str">
        <f t="shared" si="319"/>
        <v>71 Sales occupations</v>
      </c>
      <c r="AI139" s="27">
        <f t="shared" si="305"/>
        <v>-0.1706932786565214</v>
      </c>
      <c r="AJ139" s="27">
        <f t="shared" si="305"/>
        <v>0.34202263216343032</v>
      </c>
      <c r="AK139" s="27">
        <f t="shared" si="305"/>
        <v>-5.9702281480553676E-2</v>
      </c>
      <c r="AL139" s="27">
        <f t="shared" si="305"/>
        <v>0.54063524399397744</v>
      </c>
      <c r="AM139" s="27">
        <f t="shared" si="306"/>
        <v>0.48093296251342377</v>
      </c>
      <c r="AS139" t="str">
        <f t="shared" si="320"/>
        <v>71 Sales occupations</v>
      </c>
      <c r="AT139" s="27">
        <f t="shared" si="307"/>
        <v>-0.19124926360632499</v>
      </c>
      <c r="AU139" s="27">
        <f t="shared" si="307"/>
        <v>0.24700502303829364</v>
      </c>
      <c r="AV139" s="27">
        <f t="shared" si="307"/>
        <v>-5.0143957342917655E-2</v>
      </c>
      <c r="AW139" s="27">
        <f t="shared" si="307"/>
        <v>0.3765813098969899</v>
      </c>
      <c r="AX139" s="27">
        <f t="shared" si="308"/>
        <v>0.32643735255407225</v>
      </c>
      <c r="BD139" t="str">
        <f t="shared" si="321"/>
        <v>71 Sales occupations</v>
      </c>
      <c r="BE139" s="27">
        <f t="shared" si="309"/>
        <v>-2.134858464965621</v>
      </c>
      <c r="BF139" s="27">
        <f t="shared" si="309"/>
        <v>0.2605445233399859</v>
      </c>
      <c r="BG139" s="27">
        <f t="shared" si="309"/>
        <v>0.84613738072010669</v>
      </c>
      <c r="BH139" s="27">
        <f t="shared" si="309"/>
        <v>0.89734279517049487</v>
      </c>
      <c r="BI139" s="27">
        <f t="shared" si="310"/>
        <v>1.7434801758906016</v>
      </c>
      <c r="BO139" t="str">
        <f t="shared" si="322"/>
        <v>71 Sales occupations</v>
      </c>
      <c r="BP139" s="27">
        <f t="shared" si="311"/>
        <v>-2.8238239002907033</v>
      </c>
      <c r="BQ139" s="27">
        <f t="shared" si="311"/>
        <v>-0.41739672958346397</v>
      </c>
      <c r="BR139" s="27">
        <f t="shared" si="311"/>
        <v>-0.25463512859847803</v>
      </c>
      <c r="BS139" s="27">
        <f t="shared" si="311"/>
        <v>-1.9302696232603935</v>
      </c>
      <c r="BT139" s="27">
        <f t="shared" si="312"/>
        <v>-2.1849047518588716</v>
      </c>
      <c r="BZ139" t="str">
        <f t="shared" si="323"/>
        <v>71 Sales occupations</v>
      </c>
      <c r="CA139" s="68">
        <f t="shared" si="313"/>
        <v>-1.5661741252929176</v>
      </c>
      <c r="CB139" s="68">
        <f t="shared" si="313"/>
        <v>-0.96729020751781114</v>
      </c>
      <c r="CC139" s="68">
        <f t="shared" si="313"/>
        <v>-1.3826795414074597</v>
      </c>
      <c r="CD139" s="68">
        <f t="shared" si="313"/>
        <v>-3.8423006201134768</v>
      </c>
      <c r="CE139" s="68">
        <f t="shared" si="314"/>
        <v>-5.2249801615209366</v>
      </c>
      <c r="CK139" t="str">
        <f t="shared" si="324"/>
        <v>71 Sales occupations</v>
      </c>
      <c r="CL139" s="68">
        <f t="shared" si="315"/>
        <v>-0.99106136047849169</v>
      </c>
      <c r="CM139" s="68">
        <f t="shared" si="315"/>
        <v>-1.0185805022200758</v>
      </c>
      <c r="CN139" s="68">
        <f t="shared" si="315"/>
        <v>-0.66898777312832247</v>
      </c>
      <c r="CO139" s="68">
        <f t="shared" si="315"/>
        <v>-0.79953056397628663</v>
      </c>
      <c r="CP139" s="68">
        <f t="shared" si="316"/>
        <v>-1.4685183371046091</v>
      </c>
    </row>
    <row r="140" spans="1:94" x14ac:dyDescent="0.2">
      <c r="A140" t="str">
        <f t="shared" si="298"/>
        <v>72 Customer service occupations</v>
      </c>
      <c r="B140" s="27">
        <f t="shared" si="299"/>
        <v>4.8603654229449483E-3</v>
      </c>
      <c r="C140" s="27">
        <f t="shared" si="299"/>
        <v>-9.4910112717068451E-5</v>
      </c>
      <c r="D140" s="27">
        <f t="shared" si="299"/>
        <v>1.978223592145735E-2</v>
      </c>
      <c r="E140" s="27">
        <f t="shared" si="299"/>
        <v>2.3693584530282474E-2</v>
      </c>
      <c r="F140" s="27">
        <f t="shared" si="300"/>
        <v>4.3475820451739824E-2</v>
      </c>
      <c r="L140" t="str">
        <f t="shared" si="317"/>
        <v>72 Customer service occupations</v>
      </c>
      <c r="M140" s="27">
        <f t="shared" si="301"/>
        <v>0.11826160388939105</v>
      </c>
      <c r="N140" s="27">
        <f t="shared" si="301"/>
        <v>-1.0514162187926668E-2</v>
      </c>
      <c r="O140" s="27">
        <f t="shared" si="301"/>
        <v>0.2111896072354178</v>
      </c>
      <c r="P140" s="27">
        <f t="shared" si="301"/>
        <v>0.27944505455905055</v>
      </c>
      <c r="Q140" s="27">
        <f t="shared" si="302"/>
        <v>0.49063466179446835</v>
      </c>
      <c r="W140" t="str">
        <f t="shared" si="318"/>
        <v>72 Customer service occupations</v>
      </c>
      <c r="X140" s="27">
        <f t="shared" si="303"/>
        <v>0.18665917748771821</v>
      </c>
      <c r="Y140" s="27">
        <f t="shared" si="303"/>
        <v>0.298776570801083</v>
      </c>
      <c r="Z140" s="27">
        <f t="shared" si="303"/>
        <v>0.3382905824879967</v>
      </c>
      <c r="AA140" s="27">
        <f t="shared" si="303"/>
        <v>0.8518426367574996</v>
      </c>
      <c r="AB140" s="27">
        <f t="shared" si="304"/>
        <v>1.1901332192454963</v>
      </c>
      <c r="AH140" t="str">
        <f t="shared" si="319"/>
        <v>72 Customer service occupations</v>
      </c>
      <c r="AI140" s="27">
        <f t="shared" si="305"/>
        <v>8.4145251496401285E-2</v>
      </c>
      <c r="AJ140" s="27">
        <f t="shared" si="305"/>
        <v>0.1376960876690253</v>
      </c>
      <c r="AK140" s="27">
        <f t="shared" si="305"/>
        <v>9.8998228921355125E-2</v>
      </c>
      <c r="AL140" s="27">
        <f t="shared" si="305"/>
        <v>0.27108053329183346</v>
      </c>
      <c r="AM140" s="27">
        <f t="shared" si="306"/>
        <v>0.37007876221318858</v>
      </c>
      <c r="AS140" t="str">
        <f t="shared" si="320"/>
        <v>72 Customer service occupations</v>
      </c>
      <c r="AT140" s="27">
        <f t="shared" si="307"/>
        <v>4.8412298812733345E-2</v>
      </c>
      <c r="AU140" s="27">
        <f t="shared" si="307"/>
        <v>0.10948866196010032</v>
      </c>
      <c r="AV140" s="27">
        <f t="shared" si="307"/>
        <v>6.2629931700573072E-2</v>
      </c>
      <c r="AW140" s="27">
        <f t="shared" si="307"/>
        <v>0.16573546764649316</v>
      </c>
      <c r="AX140" s="27">
        <f t="shared" si="308"/>
        <v>0.22836539934706623</v>
      </c>
      <c r="BD140" t="str">
        <f t="shared" si="321"/>
        <v>72 Customer service occupations</v>
      </c>
      <c r="BE140" s="27">
        <f t="shared" si="309"/>
        <v>-3.734117462916231E-2</v>
      </c>
      <c r="BF140" s="27">
        <f t="shared" si="309"/>
        <v>6.2395637609426569E-2</v>
      </c>
      <c r="BG140" s="27">
        <f t="shared" si="309"/>
        <v>0.32435420010422256</v>
      </c>
      <c r="BH140" s="27">
        <f t="shared" si="309"/>
        <v>0.28094312116121278</v>
      </c>
      <c r="BI140" s="27">
        <f t="shared" si="310"/>
        <v>0.60529732126543534</v>
      </c>
      <c r="BO140" t="str">
        <f t="shared" si="322"/>
        <v>72 Customer service occupations</v>
      </c>
      <c r="BP140" s="27">
        <f t="shared" si="311"/>
        <v>0.23809215381001536</v>
      </c>
      <c r="BQ140" s="27">
        <f t="shared" si="311"/>
        <v>-0.30012152102122203</v>
      </c>
      <c r="BR140" s="27">
        <f t="shared" si="311"/>
        <v>0.33373523038423913</v>
      </c>
      <c r="BS140" s="27">
        <f t="shared" si="311"/>
        <v>-0.184905116781656</v>
      </c>
      <c r="BT140" s="27">
        <f t="shared" si="312"/>
        <v>0.14883011360258314</v>
      </c>
      <c r="BZ140" t="str">
        <f t="shared" si="323"/>
        <v>72 Customer service occupations</v>
      </c>
      <c r="CA140" s="68">
        <f t="shared" si="313"/>
        <v>-9.5349765877225323E-2</v>
      </c>
      <c r="CB140" s="68">
        <f t="shared" si="313"/>
        <v>-0.13860171301438151</v>
      </c>
      <c r="CC140" s="68">
        <f t="shared" si="313"/>
        <v>-6.2054881300996012E-2</v>
      </c>
      <c r="CD140" s="68">
        <f t="shared" si="313"/>
        <v>-0.1019503765502392</v>
      </c>
      <c r="CE140" s="68">
        <f t="shared" si="314"/>
        <v>-0.16400525785123521</v>
      </c>
      <c r="CK140" t="str">
        <f t="shared" si="324"/>
        <v>72 Customer service occupations</v>
      </c>
      <c r="CL140" s="68">
        <f t="shared" si="315"/>
        <v>7.995616604299377E-2</v>
      </c>
      <c r="CM140" s="68">
        <f t="shared" si="315"/>
        <v>-0.10252602133258559</v>
      </c>
      <c r="CN140" s="68">
        <f t="shared" si="315"/>
        <v>7.4486167252024615E-2</v>
      </c>
      <c r="CO140" s="68">
        <f t="shared" si="315"/>
        <v>-9.0697086616420286E-3</v>
      </c>
      <c r="CP140" s="68">
        <f t="shared" si="316"/>
        <v>6.5416458590382587E-2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7.4567627007709712E-3</v>
      </c>
      <c r="C141" s="27">
        <f t="shared" si="299"/>
        <v>-5.8176379863060443E-3</v>
      </c>
      <c r="D141" s="27">
        <f t="shared" si="299"/>
        <v>1.9643143941899817E-2</v>
      </c>
      <c r="E141" s="27">
        <f t="shared" si="299"/>
        <v>3.9843496254416043E-2</v>
      </c>
      <c r="F141" s="27">
        <f t="shared" si="300"/>
        <v>5.948664019631586E-2</v>
      </c>
      <c r="L141" t="str">
        <f t="shared" si="317"/>
        <v>81 Process, plant and machine operatives</v>
      </c>
      <c r="M141" s="27">
        <f t="shared" si="301"/>
        <v>5.2513647725810436E-2</v>
      </c>
      <c r="N141" s="27">
        <f t="shared" si="301"/>
        <v>-3.7638334200646051E-2</v>
      </c>
      <c r="O141" s="27">
        <f t="shared" si="301"/>
        <v>0.17518879762187856</v>
      </c>
      <c r="P141" s="27">
        <f t="shared" si="301"/>
        <v>0.30038375130686462</v>
      </c>
      <c r="Q141" s="27">
        <f t="shared" si="302"/>
        <v>0.47557254892874318</v>
      </c>
      <c r="W141" t="str">
        <f t="shared" si="318"/>
        <v>81 Process, plant and machine operatives</v>
      </c>
      <c r="X141" s="27">
        <f t="shared" si="303"/>
        <v>5.1477582416858958E-5</v>
      </c>
      <c r="Y141" s="27">
        <f t="shared" si="303"/>
        <v>7.2399704308547808E-2</v>
      </c>
      <c r="Z141" s="27">
        <f t="shared" si="303"/>
        <v>0.39990699614127412</v>
      </c>
      <c r="AA141" s="27">
        <f t="shared" si="303"/>
        <v>0.84123050405771305</v>
      </c>
      <c r="AB141" s="27">
        <f t="shared" si="304"/>
        <v>1.2411375001989873</v>
      </c>
      <c r="AH141" t="str">
        <f t="shared" si="319"/>
        <v>81 Process, plant and machine operatives</v>
      </c>
      <c r="AI141" s="27">
        <f t="shared" si="305"/>
        <v>1.5504192561260344E-3</v>
      </c>
      <c r="AJ141" s="27">
        <f t="shared" si="305"/>
        <v>3.3039455592216105E-2</v>
      </c>
      <c r="AK141" s="27">
        <f t="shared" si="305"/>
        <v>0.12642622479910404</v>
      </c>
      <c r="AL141" s="27">
        <f t="shared" si="305"/>
        <v>0.17048490883977646</v>
      </c>
      <c r="AM141" s="27">
        <f t="shared" si="306"/>
        <v>0.2969111336388805</v>
      </c>
      <c r="AS141" t="str">
        <f t="shared" si="320"/>
        <v>81 Process, plant and machine operatives</v>
      </c>
      <c r="AT141" s="27">
        <f t="shared" si="307"/>
        <v>-7.6911272313392454E-3</v>
      </c>
      <c r="AU141" s="27">
        <f t="shared" si="307"/>
        <v>1.3088775710983991E-2</v>
      </c>
      <c r="AV141" s="27">
        <f t="shared" si="307"/>
        <v>0.17973468722426422</v>
      </c>
      <c r="AW141" s="27">
        <f t="shared" si="307"/>
        <v>0.26209743589620205</v>
      </c>
      <c r="AX141" s="27">
        <f t="shared" si="308"/>
        <v>0.44183212312046627</v>
      </c>
      <c r="BD141" t="str">
        <f t="shared" si="321"/>
        <v>81 Process, plant and machine operatives</v>
      </c>
      <c r="BE141" s="27">
        <f t="shared" si="309"/>
        <v>8.6928077844674156E-2</v>
      </c>
      <c r="BF141" s="27">
        <f t="shared" si="309"/>
        <v>-0.70201512229766916</v>
      </c>
      <c r="BG141" s="27">
        <f t="shared" si="309"/>
        <v>1.0153133205195282</v>
      </c>
      <c r="BH141" s="27">
        <f t="shared" si="309"/>
        <v>0.65690851883150003</v>
      </c>
      <c r="BI141" s="27">
        <f t="shared" si="310"/>
        <v>1.6722218393510282</v>
      </c>
      <c r="BO141" t="str">
        <f t="shared" si="322"/>
        <v>81 Process, plant and machine operatives</v>
      </c>
      <c r="BP141" s="27">
        <f t="shared" si="311"/>
        <v>-0.17918700892742923</v>
      </c>
      <c r="BQ141" s="27">
        <f t="shared" si="311"/>
        <v>-0.30945238051874213</v>
      </c>
      <c r="BR141" s="27">
        <f t="shared" si="311"/>
        <v>0.61735772204360728</v>
      </c>
      <c r="BS141" s="27">
        <f t="shared" si="311"/>
        <v>-0.16921899537421226</v>
      </c>
      <c r="BT141" s="27">
        <f t="shared" si="312"/>
        <v>0.44813872666939503</v>
      </c>
      <c r="BZ141" t="str">
        <f t="shared" si="323"/>
        <v>81 Process, plant and machine operatives</v>
      </c>
      <c r="CA141" s="68">
        <f t="shared" si="313"/>
        <v>-0.59543531476008749</v>
      </c>
      <c r="CB141" s="68">
        <f t="shared" si="313"/>
        <v>-0.90963721053559166</v>
      </c>
      <c r="CC141" s="68">
        <f t="shared" si="313"/>
        <v>-0.19778037943107307</v>
      </c>
      <c r="CD141" s="68">
        <f t="shared" si="313"/>
        <v>-2.7425775975163731</v>
      </c>
      <c r="CE141" s="68">
        <f t="shared" si="314"/>
        <v>-2.9403579769474462</v>
      </c>
      <c r="CK141" t="str">
        <f t="shared" si="324"/>
        <v>81 Process, plant and machine operatives</v>
      </c>
      <c r="CL141" s="68">
        <f t="shared" si="315"/>
        <v>-0.4617345249909528</v>
      </c>
      <c r="CM141" s="68">
        <f t="shared" si="315"/>
        <v>-0.69397708929805013</v>
      </c>
      <c r="CN141" s="68">
        <f t="shared" si="315"/>
        <v>-0.77185266713400891</v>
      </c>
      <c r="CO141" s="68">
        <f t="shared" si="315"/>
        <v>-0.42835426946432004</v>
      </c>
      <c r="CP141" s="68">
        <f t="shared" si="316"/>
        <v>-1.200206936598329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1.7336716447170941E-2</v>
      </c>
      <c r="C142" s="27">
        <f t="shared" si="299"/>
        <v>-5.5854954191303374E-4</v>
      </c>
      <c r="D142" s="27">
        <f t="shared" si="299"/>
        <v>3.4055105237388819E-2</v>
      </c>
      <c r="E142" s="27">
        <f t="shared" si="299"/>
        <v>3.6122308703917388E-2</v>
      </c>
      <c r="F142" s="27">
        <f t="shared" si="300"/>
        <v>7.0177413941306208E-2</v>
      </c>
      <c r="L142" t="str">
        <f t="shared" si="317"/>
        <v>82 Transport and mobile machine drivers and operatives</v>
      </c>
      <c r="M142" s="27">
        <f t="shared" si="301"/>
        <v>8.766775060444576E-2</v>
      </c>
      <c r="N142" s="27">
        <f t="shared" si="301"/>
        <v>1.3366124618710007E-3</v>
      </c>
      <c r="O142" s="27">
        <f t="shared" si="301"/>
        <v>0.16751667750919597</v>
      </c>
      <c r="P142" s="27">
        <f t="shared" si="301"/>
        <v>0.2215010093196742</v>
      </c>
      <c r="Q142" s="27">
        <f t="shared" si="302"/>
        <v>0.38901768682887017</v>
      </c>
      <c r="W142" t="str">
        <f t="shared" si="318"/>
        <v>82 Transport and mobile machine drivers and operatives</v>
      </c>
      <c r="X142" s="27">
        <f t="shared" si="303"/>
        <v>0.2052929062942106</v>
      </c>
      <c r="Y142" s="27">
        <f t="shared" si="303"/>
        <v>0.11775427441129915</v>
      </c>
      <c r="Z142" s="27">
        <f t="shared" si="303"/>
        <v>0.33643472105913674</v>
      </c>
      <c r="AA142" s="27">
        <f t="shared" si="303"/>
        <v>0.67050812687253858</v>
      </c>
      <c r="AB142" s="27">
        <f t="shared" si="304"/>
        <v>1.0069428479316753</v>
      </c>
      <c r="AH142" t="str">
        <f t="shared" si="319"/>
        <v>82 Transport and mobile machine drivers and operatives</v>
      </c>
      <c r="AI142" s="27">
        <f t="shared" si="305"/>
        <v>0.10372546335861788</v>
      </c>
      <c r="AJ142" s="27">
        <f t="shared" si="305"/>
        <v>4.5130103976598779E-2</v>
      </c>
      <c r="AK142" s="27">
        <f t="shared" si="305"/>
        <v>0.15358252930335448</v>
      </c>
      <c r="AL142" s="27">
        <f t="shared" si="305"/>
        <v>0.20648419635258031</v>
      </c>
      <c r="AM142" s="27">
        <f t="shared" si="306"/>
        <v>0.36006672565593478</v>
      </c>
      <c r="AS142" t="str">
        <f t="shared" si="320"/>
        <v>82 Transport and mobile machine drivers and operatives</v>
      </c>
      <c r="AT142" s="27">
        <f t="shared" si="307"/>
        <v>0.13003432826417383</v>
      </c>
      <c r="AU142" s="27">
        <f t="shared" si="307"/>
        <v>6.9746607098162161E-2</v>
      </c>
      <c r="AV142" s="27">
        <f t="shared" si="307"/>
        <v>0.19337746552791124</v>
      </c>
      <c r="AW142" s="27">
        <f t="shared" si="307"/>
        <v>0.25450810176568117</v>
      </c>
      <c r="AX142" s="27">
        <f t="shared" si="308"/>
        <v>0.44788556729359241</v>
      </c>
      <c r="BD142" t="str">
        <f t="shared" si="321"/>
        <v>82 Transport and mobile machine drivers and operatives</v>
      </c>
      <c r="BE142" s="27">
        <f t="shared" si="309"/>
        <v>0.66354791700308535</v>
      </c>
      <c r="BF142" s="27">
        <f t="shared" si="309"/>
        <v>-0.9716976046395267</v>
      </c>
      <c r="BG142" s="27">
        <f t="shared" si="309"/>
        <v>1.0348841411972813</v>
      </c>
      <c r="BH142" s="27">
        <f t="shared" si="309"/>
        <v>0.82448655796421733</v>
      </c>
      <c r="BI142" s="27">
        <f t="shared" si="310"/>
        <v>1.8593706991614987</v>
      </c>
      <c r="BO142" t="str">
        <f t="shared" si="322"/>
        <v>82 Transport and mobile machine drivers and operatives</v>
      </c>
      <c r="BP142" s="27">
        <f t="shared" si="311"/>
        <v>0.34221576776306684</v>
      </c>
      <c r="BQ142" s="27">
        <f t="shared" si="311"/>
        <v>-0.29101628951194947</v>
      </c>
      <c r="BR142" s="27">
        <f t="shared" si="311"/>
        <v>0.1326362604202469</v>
      </c>
      <c r="BS142" s="27">
        <f t="shared" si="311"/>
        <v>-1.8639609325820317E-2</v>
      </c>
      <c r="BT142" s="27">
        <f t="shared" si="312"/>
        <v>0.11399665109442658</v>
      </c>
      <c r="BZ142" t="str">
        <f t="shared" si="323"/>
        <v>82 Transport and mobile machine drivers and operatives</v>
      </c>
      <c r="CA142" s="68">
        <f t="shared" si="313"/>
        <v>-0.43812485393708833</v>
      </c>
      <c r="CB142" s="68">
        <f t="shared" si="313"/>
        <v>-1.4975573882094739</v>
      </c>
      <c r="CC142" s="68">
        <f t="shared" si="313"/>
        <v>-0.29386462825307902</v>
      </c>
      <c r="CD142" s="68">
        <f t="shared" si="313"/>
        <v>-1.0703031626773294</v>
      </c>
      <c r="CE142" s="68">
        <f t="shared" si="314"/>
        <v>-1.3641677909304084</v>
      </c>
      <c r="CK142" t="str">
        <f t="shared" si="324"/>
        <v>82 Transport and mobile machine drivers and operatives</v>
      </c>
      <c r="CL142" s="68">
        <f t="shared" si="315"/>
        <v>0.34739382946216901</v>
      </c>
      <c r="CM142" s="68">
        <f t="shared" si="315"/>
        <v>-0.97219888714357028</v>
      </c>
      <c r="CN142" s="68">
        <f t="shared" si="315"/>
        <v>-0.48090806627186344</v>
      </c>
      <c r="CO142" s="68">
        <f t="shared" si="315"/>
        <v>-0.92523107621801359</v>
      </c>
      <c r="CP142" s="68">
        <f t="shared" si="316"/>
        <v>-1.406139142489877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-1.5973765068214067E-4</v>
      </c>
      <c r="C143" s="27">
        <f t="shared" si="299"/>
        <v>5.1213706887355927E-5</v>
      </c>
      <c r="D143" s="27">
        <f t="shared" si="299"/>
        <v>2.8698117160674292E-3</v>
      </c>
      <c r="E143" s="27">
        <f t="shared" si="299"/>
        <v>3.9148816161097902E-3</v>
      </c>
      <c r="F143" s="27">
        <f t="shared" si="300"/>
        <v>6.7846933321772194E-3</v>
      </c>
      <c r="L143" t="str">
        <f t="shared" si="317"/>
        <v>91 Elementary trades and related occupations</v>
      </c>
      <c r="M143" s="27">
        <f t="shared" si="301"/>
        <v>-7.2716603852049505E-3</v>
      </c>
      <c r="N143" s="27">
        <f t="shared" si="301"/>
        <v>1.8600342297093592E-3</v>
      </c>
      <c r="O143" s="27">
        <f t="shared" si="301"/>
        <v>0.14957720353899068</v>
      </c>
      <c r="P143" s="27">
        <f t="shared" si="301"/>
        <v>0.20346446186875966</v>
      </c>
      <c r="Q143" s="27">
        <f t="shared" si="302"/>
        <v>0.35304166540775034</v>
      </c>
      <c r="W143" t="str">
        <f t="shared" si="318"/>
        <v>91 Elementary trades and related occupations</v>
      </c>
      <c r="X143" s="27">
        <f t="shared" si="303"/>
        <v>-5.4878648240639982E-2</v>
      </c>
      <c r="Y143" s="27">
        <f t="shared" si="303"/>
        <v>-1.0458624643071179E-2</v>
      </c>
      <c r="Z143" s="27">
        <f t="shared" si="303"/>
        <v>0.77453727279255291</v>
      </c>
      <c r="AA143" s="27">
        <f t="shared" si="303"/>
        <v>0.73406683562816055</v>
      </c>
      <c r="AB143" s="27">
        <f t="shared" si="304"/>
        <v>1.5086041084207134</v>
      </c>
      <c r="AH143" t="str">
        <f t="shared" si="319"/>
        <v>91 Elementary trades and related occupations</v>
      </c>
      <c r="AI143" s="27">
        <f t="shared" si="305"/>
        <v>-3.2299925730996548E-2</v>
      </c>
      <c r="AJ143" s="27">
        <f t="shared" si="305"/>
        <v>1.9851539507724225E-3</v>
      </c>
      <c r="AK143" s="27">
        <f t="shared" si="305"/>
        <v>0.54855754830019543</v>
      </c>
      <c r="AL143" s="27">
        <f t="shared" si="305"/>
        <v>0.51071568221078734</v>
      </c>
      <c r="AM143" s="27">
        <f t="shared" si="306"/>
        <v>1.0592732305109829</v>
      </c>
      <c r="AS143" t="str">
        <f t="shared" si="320"/>
        <v>91 Elementary trades and related occupations</v>
      </c>
      <c r="AT143" s="27">
        <f t="shared" si="307"/>
        <v>-8.5025285484213897E-2</v>
      </c>
      <c r="AU143" s="27">
        <f t="shared" si="307"/>
        <v>5.7361882806545306E-2</v>
      </c>
      <c r="AV143" s="27">
        <f t="shared" si="307"/>
        <v>0.63450226086343542</v>
      </c>
      <c r="AW143" s="27">
        <f t="shared" si="307"/>
        <v>0.52200372592425404</v>
      </c>
      <c r="AX143" s="27">
        <f t="shared" si="308"/>
        <v>1.1565059867876895</v>
      </c>
      <c r="BD143" t="str">
        <f t="shared" si="321"/>
        <v>91 Elementary trades and related occupations</v>
      </c>
      <c r="BE143" s="27">
        <f t="shared" si="309"/>
        <v>-0.37528105479821461</v>
      </c>
      <c r="BF143" s="27">
        <f t="shared" si="309"/>
        <v>-0.25934601649389855</v>
      </c>
      <c r="BG143" s="27">
        <f t="shared" si="309"/>
        <v>1.9928011840861131</v>
      </c>
      <c r="BH143" s="27">
        <f t="shared" si="309"/>
        <v>1.4663818047285591</v>
      </c>
      <c r="BI143" s="27">
        <f t="shared" si="310"/>
        <v>3.4591829888146721</v>
      </c>
      <c r="BO143" t="str">
        <f t="shared" si="322"/>
        <v>91 Elementary trades and related occupations</v>
      </c>
      <c r="BP143" s="27">
        <f t="shared" si="311"/>
        <v>-0.87024778499765088</v>
      </c>
      <c r="BQ143" s="27">
        <f t="shared" si="311"/>
        <v>-2.3276340436310328E-2</v>
      </c>
      <c r="BR143" s="27">
        <f t="shared" si="311"/>
        <v>2.0058355617522592</v>
      </c>
      <c r="BS143" s="27">
        <f t="shared" si="311"/>
        <v>0.42371656454150219</v>
      </c>
      <c r="BT143" s="27">
        <f t="shared" si="312"/>
        <v>2.4295521262937614</v>
      </c>
      <c r="BZ143" t="str">
        <f t="shared" si="323"/>
        <v>91 Elementary trades and related occupations</v>
      </c>
      <c r="CA143" s="68">
        <f t="shared" si="313"/>
        <v>-0.94065886729334647</v>
      </c>
      <c r="CB143" s="68">
        <f t="shared" si="313"/>
        <v>-0.67085690785684982</v>
      </c>
      <c r="CC143" s="68">
        <f t="shared" si="313"/>
        <v>2.2026794463008672</v>
      </c>
      <c r="CD143" s="68">
        <f t="shared" si="313"/>
        <v>-0.40130530323377833</v>
      </c>
      <c r="CE143" s="68">
        <f t="shared" si="314"/>
        <v>1.8013741430670889</v>
      </c>
      <c r="CK143" t="str">
        <f t="shared" si="324"/>
        <v>91 Elementary trades and related occupations</v>
      </c>
      <c r="CL143" s="68">
        <f t="shared" si="315"/>
        <v>-0.42843010967051476</v>
      </c>
      <c r="CM143" s="68">
        <f t="shared" si="315"/>
        <v>-0.48045282860402505</v>
      </c>
      <c r="CN143" s="68">
        <f t="shared" si="315"/>
        <v>0.83716648094866408</v>
      </c>
      <c r="CO143" s="68">
        <f t="shared" si="315"/>
        <v>-0.30276926003749294</v>
      </c>
      <c r="CP143" s="68">
        <f t="shared" si="316"/>
        <v>0.53439722091117114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2.0897472955694399E-3</v>
      </c>
      <c r="C144" s="27">
        <f t="shared" si="299"/>
        <v>1.311850254204508E-3</v>
      </c>
      <c r="D144" s="27">
        <f t="shared" si="299"/>
        <v>9.4826114377185786E-3</v>
      </c>
      <c r="E144" s="27">
        <f t="shared" si="299"/>
        <v>1.2642763088433415E-2</v>
      </c>
      <c r="F144" s="27">
        <f t="shared" si="300"/>
        <v>2.2125374526151993E-2</v>
      </c>
      <c r="L144" t="str">
        <f t="shared" ref="L144" si="325">A144</f>
        <v>92 Elementary administration and service occupations</v>
      </c>
      <c r="M144" s="27">
        <f t="shared" si="301"/>
        <v>0.30382592844545342</v>
      </c>
      <c r="N144" s="27">
        <f t="shared" si="301"/>
        <v>2.5270670390809657E-2</v>
      </c>
      <c r="O144" s="27">
        <f t="shared" si="301"/>
        <v>0.4681120370691243</v>
      </c>
      <c r="P144" s="27">
        <f t="shared" si="301"/>
        <v>0.73724468497172713</v>
      </c>
      <c r="Q144" s="27">
        <f t="shared" si="302"/>
        <v>1.2053567220408514</v>
      </c>
      <c r="W144" t="str">
        <f t="shared" ref="W144" si="326">A144</f>
        <v>92 Elementary administration and service occupations</v>
      </c>
      <c r="X144" s="27">
        <f t="shared" si="303"/>
        <v>0.54823353196681524</v>
      </c>
      <c r="Y144" s="27">
        <f t="shared" si="303"/>
        <v>0.9401369960228072</v>
      </c>
      <c r="Z144" s="27">
        <f t="shared" si="303"/>
        <v>0.2683093793370217</v>
      </c>
      <c r="AA144" s="27">
        <f t="shared" si="303"/>
        <v>1.8729875659019353</v>
      </c>
      <c r="AB144" s="27">
        <f t="shared" si="304"/>
        <v>2.141296945238957</v>
      </c>
      <c r="AH144" t="str">
        <f t="shared" ref="AH144" si="327">L144</f>
        <v>92 Elementary administration and service occupations</v>
      </c>
      <c r="AI144" s="27">
        <f t="shared" si="305"/>
        <v>0.33419302785056715</v>
      </c>
      <c r="AJ144" s="27">
        <f t="shared" si="305"/>
        <v>0.47336961115949583</v>
      </c>
      <c r="AK144" s="27">
        <f t="shared" si="305"/>
        <v>5.9405608680108024E-2</v>
      </c>
      <c r="AL144" s="27">
        <f t="shared" si="305"/>
        <v>1.0015742701079997</v>
      </c>
      <c r="AM144" s="27">
        <f t="shared" si="306"/>
        <v>1.0609798787881077</v>
      </c>
      <c r="AS144" t="str">
        <f t="shared" ref="AS144" si="328">W144</f>
        <v>92 Elementary administration and service occupations</v>
      </c>
      <c r="AT144" s="27">
        <f t="shared" si="307"/>
        <v>0.1101984936795759</v>
      </c>
      <c r="AU144" s="27">
        <f t="shared" si="307"/>
        <v>0.56121953008214787</v>
      </c>
      <c r="AV144" s="27">
        <f t="shared" si="307"/>
        <v>-1.126414200515935E-2</v>
      </c>
      <c r="AW144" s="27">
        <f t="shared" si="307"/>
        <v>0.96325483210829388</v>
      </c>
      <c r="AX144" s="27">
        <f t="shared" si="308"/>
        <v>0.95199069010313453</v>
      </c>
      <c r="BD144" t="str">
        <f t="shared" ref="BD144" si="329">AH144</f>
        <v>92 Elementary administration and service occupations</v>
      </c>
      <c r="BE144" s="27">
        <f t="shared" si="309"/>
        <v>-1.7722860953689938</v>
      </c>
      <c r="BF144" s="27">
        <f t="shared" si="309"/>
        <v>-0.53810568991388585</v>
      </c>
      <c r="BG144" s="27">
        <f t="shared" si="309"/>
        <v>-1.3206653477839616</v>
      </c>
      <c r="BH144" s="27">
        <f t="shared" si="309"/>
        <v>-0.80920157743896759</v>
      </c>
      <c r="BI144" s="27">
        <f t="shared" si="310"/>
        <v>-2.1298669252229292</v>
      </c>
      <c r="BO144" t="str">
        <f t="shared" ref="BO144" si="330">AS144</f>
        <v>92 Elementary administration and service occupations</v>
      </c>
      <c r="BP144" s="27">
        <f t="shared" si="311"/>
        <v>-0.58397093210509254</v>
      </c>
      <c r="BQ144" s="27">
        <f t="shared" si="311"/>
        <v>-1.4685229075169595</v>
      </c>
      <c r="BR144" s="27">
        <f t="shared" si="311"/>
        <v>-1.7989641588650258</v>
      </c>
      <c r="BS144" s="27">
        <f t="shared" si="311"/>
        <v>-2.724898300351704</v>
      </c>
      <c r="BT144" s="27">
        <f t="shared" si="312"/>
        <v>-4.5238624592167298</v>
      </c>
      <c r="BZ144" t="str">
        <f t="shared" ref="BZ144" si="331">BD144</f>
        <v>92 Elementary administration and service occupations</v>
      </c>
      <c r="CA144" s="68">
        <f t="shared" si="313"/>
        <v>0.14743548848420218</v>
      </c>
      <c r="CB144" s="68">
        <f t="shared" si="313"/>
        <v>-3.4547828383350421</v>
      </c>
      <c r="CC144" s="68">
        <f t="shared" si="313"/>
        <v>-2.4425779622831882</v>
      </c>
      <c r="CD144" s="68">
        <f t="shared" si="313"/>
        <v>-5.5404745113996796</v>
      </c>
      <c r="CE144" s="68">
        <f t="shared" si="314"/>
        <v>-7.9830524736828679</v>
      </c>
      <c r="CK144" t="str">
        <f t="shared" ref="CK144" si="332">BO144</f>
        <v>92 Elementary administration and service occupations</v>
      </c>
      <c r="CL144" s="68">
        <f t="shared" si="315"/>
        <v>-2.0072292383991304</v>
      </c>
      <c r="CM144" s="68">
        <f t="shared" si="315"/>
        <v>-3.0744864734707242</v>
      </c>
      <c r="CN144" s="68">
        <f t="shared" si="315"/>
        <v>-2.5062764409208249</v>
      </c>
      <c r="CO144" s="68">
        <f t="shared" si="315"/>
        <v>-1.8034609917327051</v>
      </c>
      <c r="CP144" s="68">
        <f t="shared" si="316"/>
        <v>-4.30973743265353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2.015275640300235</v>
      </c>
      <c r="C146" s="29">
        <f>D35-C35</f>
        <v>-0.21800444777114514</v>
      </c>
      <c r="D146" s="29">
        <f>E35-D35</f>
        <v>2.9389214210306331</v>
      </c>
      <c r="E146" s="29">
        <f>F35-E35</f>
        <v>4.0734505086286372</v>
      </c>
      <c r="F146" s="29">
        <f t="shared" ref="F146" si="334">F35-D35</f>
        <v>7.0123719296592704</v>
      </c>
      <c r="L146" s="24" t="str">
        <f t="shared" ref="L146" si="335">L35</f>
        <v>All occupations</v>
      </c>
      <c r="M146" s="29">
        <f>N35-M35</f>
        <v>15.775823023755542</v>
      </c>
      <c r="N146" s="29">
        <f t="shared" ref="N146" si="336">O35-N35</f>
        <v>-0.29233607448165344</v>
      </c>
      <c r="O146" s="29">
        <f>P35-O35</f>
        <v>20.597653141311653</v>
      </c>
      <c r="P146" s="29">
        <f>Q35-P35</f>
        <v>29.161361954440267</v>
      </c>
      <c r="Q146" s="29">
        <f>Q35-O35</f>
        <v>49.75901509575192</v>
      </c>
      <c r="W146" s="24" t="str">
        <f t="shared" ref="W146" si="337">W35</f>
        <v>All occupations</v>
      </c>
      <c r="X146" s="29">
        <f>Y35-X35</f>
        <v>11.665472781905692</v>
      </c>
      <c r="Y146" s="29">
        <f t="shared" ref="Y146" si="338">Z35-Y35</f>
        <v>17.733379158872623</v>
      </c>
      <c r="Z146" s="29">
        <f>AA35-Z35</f>
        <v>7.5217204444289507</v>
      </c>
      <c r="AA146" s="29">
        <f>AB35-AA35</f>
        <v>34.239415801924167</v>
      </c>
      <c r="AB146" s="29">
        <f>AB35-Z35</f>
        <v>41.761136246353118</v>
      </c>
      <c r="AH146" s="24" t="str">
        <f t="shared" ref="AH146" si="339">AH35</f>
        <v>All occupations</v>
      </c>
      <c r="AI146" s="29">
        <f>AJ35-AI35</f>
        <v>0.1830808974926299</v>
      </c>
      <c r="AJ146" s="29">
        <f t="shared" ref="AJ146" si="340">AK35-AJ35</f>
        <v>5.0974499448023494</v>
      </c>
      <c r="AK146" s="29">
        <f>AL35-AK35</f>
        <v>-1.2222808703507653</v>
      </c>
      <c r="AL146" s="29">
        <f>AM35-AL35</f>
        <v>7.1401742198454201</v>
      </c>
      <c r="AM146" s="29">
        <f>AM35-AK35</f>
        <v>5.9178933494946548</v>
      </c>
      <c r="AS146" s="24" t="str">
        <f t="shared" ref="AS146" si="341">AS35</f>
        <v>All occupations</v>
      </c>
      <c r="AT146" s="29">
        <f>AU35-AT35</f>
        <v>1.4646969027436114</v>
      </c>
      <c r="AU146" s="29">
        <f t="shared" ref="AU146" si="342">AV35-AU35</f>
        <v>4.9495068333863443</v>
      </c>
      <c r="AV146" s="29">
        <f>AW35-AV35</f>
        <v>1.0397064873286794</v>
      </c>
      <c r="AW146" s="29">
        <f>AX35-AW35</f>
        <v>8.7753185408226742</v>
      </c>
      <c r="AX146" s="29">
        <f>AX35-AV35</f>
        <v>9.8150250281513536</v>
      </c>
      <c r="BD146" s="24" t="str">
        <f t="shared" ref="BD146" si="343">BD35</f>
        <v>All occupations</v>
      </c>
      <c r="BE146" s="29">
        <f>BF35-BE35</f>
        <v>-3.8487266993193714</v>
      </c>
      <c r="BF146" s="29">
        <f t="shared" ref="BF146" si="344">BG35-BF35</f>
        <v>-7.3101336249005726</v>
      </c>
      <c r="BG146" s="29">
        <f>BH35-BG35</f>
        <v>12.209097183560885</v>
      </c>
      <c r="BH146" s="29">
        <f>BI35-BH35</f>
        <v>7.9902344700820436</v>
      </c>
      <c r="BI146" s="29">
        <f>BI35-BG35</f>
        <v>20.199331653642929</v>
      </c>
      <c r="BO146" s="24" t="str">
        <f t="shared" ref="BO146" si="345">BO35</f>
        <v>All occupations</v>
      </c>
      <c r="BP146" s="29">
        <f>BQ35-BP35</f>
        <v>-7.7910713463345189</v>
      </c>
      <c r="BQ146" s="29">
        <f t="shared" ref="BQ146" si="346">BR35-BQ35</f>
        <v>-6.573719649680811</v>
      </c>
      <c r="BR146" s="29">
        <f>BS35-BR35</f>
        <v>-4.5601395795607402</v>
      </c>
      <c r="BS146" s="29">
        <f>BT35-BS35</f>
        <v>-20.672827498229196</v>
      </c>
      <c r="BT146" s="29">
        <f>BT35-BR35</f>
        <v>-25.232967077789937</v>
      </c>
      <c r="BZ146" s="24" t="str">
        <f t="shared" ref="BZ146" si="347">BZ35</f>
        <v>All occupations</v>
      </c>
      <c r="CA146" s="70">
        <f>CB35-CA35</f>
        <v>-8.4091013431255419</v>
      </c>
      <c r="CB146" s="70">
        <f t="shared" ref="CB146" si="348">CC35-CB35</f>
        <v>-15.342349453623513</v>
      </c>
      <c r="CC146" s="70">
        <f>CD35-CC35</f>
        <v>-8.6564483878156153</v>
      </c>
      <c r="CD146" s="70">
        <f>CE35-CD35</f>
        <v>-28.576538944501735</v>
      </c>
      <c r="CE146" s="70">
        <f>CE35-CC35</f>
        <v>-37.23298733231735</v>
      </c>
      <c r="CK146" s="24" t="str">
        <f t="shared" ref="CK146" si="349">CK35</f>
        <v>All occupations</v>
      </c>
      <c r="CL146" s="70">
        <f>CM35-CL35</f>
        <v>-3.6404498574187656</v>
      </c>
      <c r="CM146" s="70">
        <f t="shared" ref="CM146" si="350">CN35-CM35</f>
        <v>-11.529792686603102</v>
      </c>
      <c r="CN146" s="70">
        <f>CO35-CN35</f>
        <v>-4.9462298399341549</v>
      </c>
      <c r="CO146" s="70">
        <f>CP35-CO35</f>
        <v>-6.9045890530117049</v>
      </c>
      <c r="CP146" s="70">
        <f>CP35-CN35</f>
        <v>-11.85081889294586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 xml:space="preserve">Basic Table 3  Occupation by Qualification in 2020, Norfolk and Suffolk 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0.79556825196064074</v>
      </c>
      <c r="C8" s="69">
        <f>'Basic T2'!O8</f>
        <v>6.6840312194821605</v>
      </c>
      <c r="D8" s="69">
        <f>'Basic T2'!Z8</f>
        <v>17.195491930373855</v>
      </c>
      <c r="E8" s="69">
        <f>'Basic T2'!AK8</f>
        <v>3.5752393430072247</v>
      </c>
      <c r="F8" s="69">
        <f>'Basic T2'!AV8</f>
        <v>4.9487945274248899</v>
      </c>
      <c r="G8" s="69">
        <f>'Basic T2'!BG8</f>
        <v>11.181872256483219</v>
      </c>
      <c r="H8" s="69">
        <f>'Basic T2'!BR8</f>
        <v>9.6819988724047708</v>
      </c>
      <c r="I8" s="69">
        <f>'Basic T2'!CC8</f>
        <v>6.6221272810068283</v>
      </c>
      <c r="J8" s="69">
        <f>'Basic T2'!CN8</f>
        <v>1.0892100635567812</v>
      </c>
      <c r="K8" s="309">
        <f>SUM(B8:J8)</f>
        <v>61.774333745700368</v>
      </c>
      <c r="L8" s="97"/>
      <c r="M8" s="97">
        <f t="shared" ref="M8:M33" si="0">B8/B$35*100</f>
        <v>7.4372691661268986</v>
      </c>
      <c r="N8" s="97">
        <f t="shared" ref="N8:N33" si="1">C8/C$35*100</f>
        <v>9.0541990573840927</v>
      </c>
      <c r="O8" s="97">
        <f t="shared" ref="O8:O33" si="2">D8/D$35*100</f>
        <v>10.693653049285915</v>
      </c>
      <c r="P8" s="97">
        <f t="shared" ref="P8:P33" si="3">E8/E$35*100</f>
        <v>7.7301030897435199</v>
      </c>
      <c r="Q8" s="97">
        <f t="shared" ref="Q8:Q33" si="4">F8/F$35*100</f>
        <v>10.919033711910359</v>
      </c>
      <c r="R8" s="97">
        <f t="shared" ref="R8:R33" si="5">G8/G$35*100</f>
        <v>7.2746346782981375</v>
      </c>
      <c r="S8" s="97">
        <f t="shared" ref="S8:S33" si="6">H8/H$35*100</f>
        <v>5.8601866076963178</v>
      </c>
      <c r="T8" s="97">
        <f t="shared" ref="T8:T33" si="7">I8/I$35*100</f>
        <v>6.3320496322359645</v>
      </c>
      <c r="U8" s="97">
        <f t="shared" ref="U8:U33" si="8">J8/J$35*100</f>
        <v>3.8610789073945653</v>
      </c>
      <c r="V8" s="97">
        <f t="shared" ref="V8:V33" si="9">K8/K$35*100</f>
        <v>7.8332987255710478</v>
      </c>
      <c r="W8" s="97"/>
      <c r="X8" s="97">
        <f t="shared" ref="X8:X32" si="10">IF($K8&gt;0,B8/$K8*100,0)</f>
        <v>1.287862132573812</v>
      </c>
      <c r="Y8" s="97">
        <f t="shared" ref="Y8:AG23" si="11">IF($K8&gt;0,C8/$K8*100,0)</f>
        <v>10.820078201081989</v>
      </c>
      <c r="Z8" s="97">
        <f t="shared" si="11"/>
        <v>27.835981204039612</v>
      </c>
      <c r="AA8" s="97">
        <f t="shared" si="11"/>
        <v>5.7875805795413688</v>
      </c>
      <c r="AB8" s="97">
        <f t="shared" si="11"/>
        <v>8.0110852312823813</v>
      </c>
      <c r="AC8" s="97">
        <f t="shared" si="11"/>
        <v>18.101162049783344</v>
      </c>
      <c r="AD8" s="97">
        <f t="shared" si="11"/>
        <v>15.673174092433914</v>
      </c>
      <c r="AE8" s="97">
        <f t="shared" si="11"/>
        <v>10.719868397557171</v>
      </c>
      <c r="AF8" s="97">
        <f>IF($K8&gt;0,J8/$K8*100,0)</f>
        <v>1.7632081117064133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0.28808306409427409</v>
      </c>
      <c r="C9" s="69">
        <f>'Basic T2'!O9</f>
        <v>2.4876959049758187</v>
      </c>
      <c r="D9" s="69">
        <f>'Basic T2'!Z9</f>
        <v>6.0217452984378763</v>
      </c>
      <c r="E9" s="69">
        <f>'Basic T2'!AK9</f>
        <v>2.0348335251168841</v>
      </c>
      <c r="F9" s="69">
        <f>'Basic T2'!AV9</f>
        <v>1.9157774763960886</v>
      </c>
      <c r="G9" s="69">
        <f>'Basic T2'!BG9</f>
        <v>4.6873472310537636</v>
      </c>
      <c r="H9" s="69">
        <f>'Basic T2'!BR9</f>
        <v>5.2996271827552963</v>
      </c>
      <c r="I9" s="69">
        <f>'Basic T2'!CC9</f>
        <v>3.1655195709693591</v>
      </c>
      <c r="J9" s="69">
        <f>'Basic T2'!CN9</f>
        <v>0.94790511901376129</v>
      </c>
      <c r="K9" s="309">
        <f>SUM(B9:J9)</f>
        <v>26.84853437281312</v>
      </c>
      <c r="L9" s="97"/>
      <c r="M9" s="97">
        <f t="shared" si="0"/>
        <v>2.6931080829224725</v>
      </c>
      <c r="N9" s="97">
        <f t="shared" si="1"/>
        <v>3.3698367314979958</v>
      </c>
      <c r="O9" s="97">
        <f t="shared" si="2"/>
        <v>3.7448451741539261</v>
      </c>
      <c r="P9" s="97">
        <f t="shared" si="3"/>
        <v>4.3995580185099623</v>
      </c>
      <c r="Q9" s="97">
        <f t="shared" si="4"/>
        <v>4.2269766371109316</v>
      </c>
      <c r="R9" s="97">
        <f t="shared" si="5"/>
        <v>3.0494659511494699</v>
      </c>
      <c r="S9" s="97">
        <f t="shared" si="6"/>
        <v>3.2076851744615222</v>
      </c>
      <c r="T9" s="97">
        <f t="shared" si="7"/>
        <v>3.0268562026407855</v>
      </c>
      <c r="U9" s="97">
        <f t="shared" si="8"/>
        <v>3.3601750329812061</v>
      </c>
      <c r="V9" s="97">
        <f t="shared" si="9"/>
        <v>3.4045302852116266</v>
      </c>
      <c r="W9" s="97"/>
      <c r="X9" s="97">
        <f t="shared" si="10"/>
        <v>1.0729936319577562</v>
      </c>
      <c r="Y9" s="97">
        <f t="shared" si="11"/>
        <v>9.2656674306023366</v>
      </c>
      <c r="Z9" s="97">
        <f t="shared" si="11"/>
        <v>22.428581071954184</v>
      </c>
      <c r="AA9" s="97">
        <f t="shared" si="11"/>
        <v>7.5789370729203025</v>
      </c>
      <c r="AB9" s="97">
        <f t="shared" si="11"/>
        <v>7.1355011405613595</v>
      </c>
      <c r="AC9" s="97">
        <f t="shared" si="11"/>
        <v>17.458484571136147</v>
      </c>
      <c r="AD9" s="97">
        <f t="shared" si="11"/>
        <v>19.738981313340179</v>
      </c>
      <c r="AE9" s="97">
        <f t="shared" si="11"/>
        <v>11.790288166250038</v>
      </c>
      <c r="AF9" s="97">
        <f t="shared" si="11"/>
        <v>3.5305656012777069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2.1575861121779627</v>
      </c>
      <c r="C10" s="69">
        <f>'Basic T2'!O10</f>
        <v>8.6656452403190904</v>
      </c>
      <c r="D10" s="69">
        <f>'Basic T2'!Z10</f>
        <v>16.291353562509286</v>
      </c>
      <c r="E10" s="69">
        <f>'Basic T2'!AK10</f>
        <v>1.7968933644814971</v>
      </c>
      <c r="F10" s="69">
        <f>'Basic T2'!AV10</f>
        <v>4.2563924716869641</v>
      </c>
      <c r="G10" s="69">
        <f>'Basic T2'!BG10</f>
        <v>6.5063711305215373</v>
      </c>
      <c r="H10" s="69">
        <f>'Basic T2'!BR10</f>
        <v>5.4604362344344342</v>
      </c>
      <c r="I10" s="69">
        <f>'Basic T2'!CC10</f>
        <v>2.873561063110504</v>
      </c>
      <c r="J10" s="69">
        <f>'Basic T2'!CN10</f>
        <v>0.57814964620511822</v>
      </c>
      <c r="K10" s="309">
        <f t="shared" ref="K10:K32" si="12">SUM(B10:J10)</f>
        <v>48.586388825446392</v>
      </c>
      <c r="L10" s="97"/>
      <c r="M10" s="97">
        <f t="shared" si="0"/>
        <v>20.169920840630336</v>
      </c>
      <c r="N10" s="97">
        <f t="shared" si="1"/>
        <v>11.738496483653577</v>
      </c>
      <c r="O10" s="97">
        <f t="shared" si="2"/>
        <v>10.131381143739963</v>
      </c>
      <c r="P10" s="97">
        <f t="shared" si="3"/>
        <v>3.8851023990563589</v>
      </c>
      <c r="Q10" s="97">
        <f t="shared" si="4"/>
        <v>9.3913159319740611</v>
      </c>
      <c r="R10" s="97">
        <f t="shared" si="5"/>
        <v>4.2328754943991767</v>
      </c>
      <c r="S10" s="97">
        <f t="shared" si="6"/>
        <v>3.3050174571301696</v>
      </c>
      <c r="T10" s="97">
        <f t="shared" si="7"/>
        <v>2.7476867327910983</v>
      </c>
      <c r="U10" s="97">
        <f t="shared" si="8"/>
        <v>2.0494498526673248</v>
      </c>
      <c r="V10" s="97">
        <f t="shared" si="9"/>
        <v>6.1610004445083746</v>
      </c>
      <c r="W10" s="97"/>
      <c r="X10" s="97">
        <f t="shared" si="10"/>
        <v>4.4407212891030081</v>
      </c>
      <c r="Y10" s="97">
        <f t="shared" si="11"/>
        <v>17.83554087843752</v>
      </c>
      <c r="Z10" s="97">
        <f t="shared" si="11"/>
        <v>33.530694411223529</v>
      </c>
      <c r="AA10" s="97">
        <f t="shared" si="11"/>
        <v>3.698347228350507</v>
      </c>
      <c r="AB10" s="97">
        <f t="shared" si="11"/>
        <v>8.7604627027924789</v>
      </c>
      <c r="AC10" s="97">
        <f t="shared" si="11"/>
        <v>13.391345370195374</v>
      </c>
      <c r="AD10" s="97">
        <f t="shared" si="11"/>
        <v>11.238613048711727</v>
      </c>
      <c r="AE10" s="97">
        <f t="shared" si="11"/>
        <v>5.9143334842895747</v>
      </c>
      <c r="AF10" s="97">
        <f t="shared" si="11"/>
        <v>1.1899415868962895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1.8256525687349909</v>
      </c>
      <c r="C11" s="69">
        <f>'Basic T2'!O11</f>
        <v>5.3381908567642125</v>
      </c>
      <c r="D11" s="69">
        <f>'Basic T2'!Z11</f>
        <v>12.650687721190165</v>
      </c>
      <c r="E11" s="69">
        <f>'Basic T2'!AK11</f>
        <v>4.0637928307492936</v>
      </c>
      <c r="F11" s="69">
        <f>'Basic T2'!AV11</f>
        <v>0.99992071191795018</v>
      </c>
      <c r="G11" s="69">
        <f>'Basic T2'!BG11</f>
        <v>3.2013464052292075</v>
      </c>
      <c r="H11" s="69">
        <f>'Basic T2'!BR11</f>
        <v>2.5511504607047994</v>
      </c>
      <c r="I11" s="69">
        <f>'Basic T2'!CC11</f>
        <v>1.4635289553074211</v>
      </c>
      <c r="J11" s="69">
        <f>'Basic T2'!CN11</f>
        <v>0.17420820848384641</v>
      </c>
      <c r="K11" s="309">
        <f t="shared" si="12"/>
        <v>32.268478719081891</v>
      </c>
      <c r="L11" s="97"/>
      <c r="M11" s="97">
        <f t="shared" si="0"/>
        <v>17.066882098488836</v>
      </c>
      <c r="N11" s="97">
        <f t="shared" si="1"/>
        <v>7.231121614539</v>
      </c>
      <c r="O11" s="97">
        <f t="shared" si="2"/>
        <v>7.8672983519772934</v>
      </c>
      <c r="P11" s="97">
        <f t="shared" si="3"/>
        <v>8.7864152587417976</v>
      </c>
      <c r="Q11" s="97">
        <f t="shared" si="4"/>
        <v>2.2062277797479672</v>
      </c>
      <c r="R11" s="97">
        <f t="shared" si="5"/>
        <v>2.0827125406680262</v>
      </c>
      <c r="S11" s="97">
        <f t="shared" si="6"/>
        <v>1.5441251296414675</v>
      </c>
      <c r="T11" s="97">
        <f t="shared" si="7"/>
        <v>1.3994200941743398</v>
      </c>
      <c r="U11" s="97">
        <f t="shared" si="8"/>
        <v>0.61754078646272959</v>
      </c>
      <c r="V11" s="97">
        <f t="shared" si="9"/>
        <v>4.0918067083790106</v>
      </c>
      <c r="W11" s="97"/>
      <c r="X11" s="97">
        <f t="shared" si="10"/>
        <v>5.6576964307133437</v>
      </c>
      <c r="Y11" s="97">
        <f t="shared" si="11"/>
        <v>16.543050892595954</v>
      </c>
      <c r="Z11" s="97">
        <f t="shared" si="11"/>
        <v>39.204475151501981</v>
      </c>
      <c r="AA11" s="97">
        <f t="shared" si="11"/>
        <v>12.593692024118198</v>
      </c>
      <c r="AB11" s="97">
        <f t="shared" si="11"/>
        <v>3.0987538043640384</v>
      </c>
      <c r="AC11" s="97">
        <f t="shared" si="11"/>
        <v>9.9209709670511952</v>
      </c>
      <c r="AD11" s="97">
        <f t="shared" si="11"/>
        <v>7.9060140483046144</v>
      </c>
      <c r="AE11" s="97">
        <f t="shared" si="11"/>
        <v>4.5354755272115339</v>
      </c>
      <c r="AF11" s="97">
        <f t="shared" si="11"/>
        <v>0.53987115413912834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2.89218998176651</v>
      </c>
      <c r="C12" s="69">
        <f>'Basic T2'!O12</f>
        <v>16.579756608317517</v>
      </c>
      <c r="D12" s="69">
        <f>'Basic T2'!Z12</f>
        <v>11.019369344835706</v>
      </c>
      <c r="E12" s="69">
        <f>'Basic T2'!AK12</f>
        <v>0.82839424716853594</v>
      </c>
      <c r="F12" s="69">
        <f>'Basic T2'!AV12</f>
        <v>0.39729484024892914</v>
      </c>
      <c r="G12" s="69">
        <f>'Basic T2'!BG12</f>
        <v>1.5091372877633353</v>
      </c>
      <c r="H12" s="69">
        <f>'Basic T2'!BR12</f>
        <v>1.2894558057254997</v>
      </c>
      <c r="I12" s="69">
        <f>'Basic T2'!CC12</f>
        <v>0.99061511704163263</v>
      </c>
      <c r="J12" s="69">
        <f>'Basic T2'!CN12</f>
        <v>0.18036047877189934</v>
      </c>
      <c r="K12" s="309">
        <f t="shared" si="12"/>
        <v>35.686573711639575</v>
      </c>
      <c r="L12" s="97"/>
      <c r="M12" s="97">
        <f t="shared" si="0"/>
        <v>27.037272189988482</v>
      </c>
      <c r="N12" s="97">
        <f t="shared" si="1"/>
        <v>22.458964018171702</v>
      </c>
      <c r="O12" s="97">
        <f t="shared" si="2"/>
        <v>6.8528026457599642</v>
      </c>
      <c r="P12" s="97">
        <f t="shared" si="3"/>
        <v>1.791089299262703</v>
      </c>
      <c r="Q12" s="97">
        <f t="shared" si="4"/>
        <v>0.87659241663917298</v>
      </c>
      <c r="R12" s="97">
        <f t="shared" si="5"/>
        <v>0.98180538965741593</v>
      </c>
      <c r="S12" s="97">
        <f t="shared" si="6"/>
        <v>0.78046400784717318</v>
      </c>
      <c r="T12" s="97">
        <f t="shared" si="7"/>
        <v>0.9472219154623629</v>
      </c>
      <c r="U12" s="97">
        <f t="shared" si="8"/>
        <v>0.63934962007212737</v>
      </c>
      <c r="V12" s="97">
        <f t="shared" si="9"/>
        <v>4.5252384837714317</v>
      </c>
      <c r="W12" s="97"/>
      <c r="X12" s="97">
        <f t="shared" si="10"/>
        <v>8.1044204611416362</v>
      </c>
      <c r="Y12" s="97">
        <f t="shared" si="11"/>
        <v>46.459368002902011</v>
      </c>
      <c r="Z12" s="97">
        <f t="shared" si="11"/>
        <v>30.878193669911258</v>
      </c>
      <c r="AA12" s="97">
        <f t="shared" si="11"/>
        <v>2.3213050764196672</v>
      </c>
      <c r="AB12" s="97">
        <f t="shared" si="11"/>
        <v>1.1132893940987867</v>
      </c>
      <c r="AC12" s="97">
        <f t="shared" si="11"/>
        <v>4.2288657352137822</v>
      </c>
      <c r="AD12" s="97">
        <f t="shared" si="11"/>
        <v>3.6132799302750915</v>
      </c>
      <c r="AE12" s="97">
        <f t="shared" si="11"/>
        <v>2.7758762302208142</v>
      </c>
      <c r="AF12" s="97">
        <f t="shared" si="11"/>
        <v>0.50540149981692628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0.7849989786021152</v>
      </c>
      <c r="C13" s="69">
        <f>'Basic T2'!O13</f>
        <v>9.5831783517465698</v>
      </c>
      <c r="D13" s="69">
        <f>'Basic T2'!Z13</f>
        <v>19.027046948915114</v>
      </c>
      <c r="E13" s="69">
        <f>'Basic T2'!AK13</f>
        <v>1.8961531289198499</v>
      </c>
      <c r="F13" s="69">
        <f>'Basic T2'!AV13</f>
        <v>3.0489031004805933</v>
      </c>
      <c r="G13" s="69">
        <f>'Basic T2'!BG13</f>
        <v>6.9208810364473772</v>
      </c>
      <c r="H13" s="69">
        <f>'Basic T2'!BR13</f>
        <v>5.2200283657922517</v>
      </c>
      <c r="I13" s="69">
        <f>'Basic T2'!CC13</f>
        <v>3.3058385810002542</v>
      </c>
      <c r="J13" s="69">
        <f>'Basic T2'!CN13</f>
        <v>0.65179568695754553</v>
      </c>
      <c r="K13" s="309">
        <f t="shared" si="12"/>
        <v>50.438824178861672</v>
      </c>
      <c r="L13" s="97"/>
      <c r="M13" s="97">
        <f t="shared" si="0"/>
        <v>7.3384636511204793</v>
      </c>
      <c r="N13" s="97">
        <f t="shared" si="1"/>
        <v>12.981388259561379</v>
      </c>
      <c r="O13" s="97">
        <f t="shared" si="2"/>
        <v>11.83267332205649</v>
      </c>
      <c r="P13" s="97">
        <f t="shared" si="3"/>
        <v>4.0997141042203378</v>
      </c>
      <c r="Q13" s="97">
        <f t="shared" si="4"/>
        <v>6.727108097538788</v>
      </c>
      <c r="R13" s="97">
        <f t="shared" si="5"/>
        <v>4.5025448366149119</v>
      </c>
      <c r="S13" s="97">
        <f t="shared" si="6"/>
        <v>3.1595067014723548</v>
      </c>
      <c r="T13" s="97">
        <f t="shared" si="7"/>
        <v>3.1610286366878029</v>
      </c>
      <c r="U13" s="97">
        <f t="shared" si="8"/>
        <v>2.3105135208029011</v>
      </c>
      <c r="V13" s="97">
        <f t="shared" si="9"/>
        <v>6.3958986394908601</v>
      </c>
      <c r="W13" s="97"/>
      <c r="X13" s="97">
        <f t="shared" si="10"/>
        <v>1.5563387755004392</v>
      </c>
      <c r="Y13" s="97">
        <f t="shared" si="11"/>
        <v>18.999606964991006</v>
      </c>
      <c r="Z13" s="97">
        <f t="shared" si="11"/>
        <v>37.723018445955624</v>
      </c>
      <c r="AA13" s="97">
        <f t="shared" si="11"/>
        <v>3.7593127115649647</v>
      </c>
      <c r="AB13" s="97">
        <f t="shared" si="11"/>
        <v>6.0447545122559641</v>
      </c>
      <c r="AC13" s="97">
        <f t="shared" si="11"/>
        <v>13.721336984195279</v>
      </c>
      <c r="AD13" s="97">
        <f t="shared" si="11"/>
        <v>10.349226911558151</v>
      </c>
      <c r="AE13" s="97">
        <f t="shared" si="11"/>
        <v>6.5541547306443615</v>
      </c>
      <c r="AF13" s="97">
        <f t="shared" si="11"/>
        <v>1.2922499633342079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0.28818798928881229</v>
      </c>
      <c r="C14" s="69">
        <f>'Basic T2'!O14</f>
        <v>1.5880464992198651</v>
      </c>
      <c r="D14" s="69">
        <f>'Basic T2'!Z14</f>
        <v>3.7126684167819568</v>
      </c>
      <c r="E14" s="69">
        <f>'Basic T2'!AK14</f>
        <v>0.72593629239475821</v>
      </c>
      <c r="F14" s="69">
        <f>'Basic T2'!AV14</f>
        <v>1.6451025785189213</v>
      </c>
      <c r="G14" s="69">
        <f>'Basic T2'!BG14</f>
        <v>2.7969165433955139</v>
      </c>
      <c r="H14" s="69">
        <f>'Basic T2'!BR14</f>
        <v>2.4270310295176669</v>
      </c>
      <c r="I14" s="69">
        <f>'Basic T2'!CC14</f>
        <v>1.8905748381481893</v>
      </c>
      <c r="J14" s="69">
        <f>'Basic T2'!CN14</f>
        <v>0.35148038734823595</v>
      </c>
      <c r="K14" s="309">
        <f t="shared" si="12"/>
        <v>15.425944574613922</v>
      </c>
      <c r="L14" s="97"/>
      <c r="M14" s="97">
        <f t="shared" si="0"/>
        <v>2.6940889628308469</v>
      </c>
      <c r="N14" s="97">
        <f t="shared" si="1"/>
        <v>2.1511702510319175</v>
      </c>
      <c r="O14" s="97">
        <f t="shared" si="2"/>
        <v>2.3088602580760655</v>
      </c>
      <c r="P14" s="97">
        <f t="shared" si="3"/>
        <v>1.56956271690545</v>
      </c>
      <c r="Q14" s="97">
        <f t="shared" si="4"/>
        <v>3.629758805877477</v>
      </c>
      <c r="R14" s="97">
        <f t="shared" si="5"/>
        <v>1.8196010124417128</v>
      </c>
      <c r="S14" s="97">
        <f t="shared" si="6"/>
        <v>1.4689998339268791</v>
      </c>
      <c r="T14" s="97">
        <f t="shared" si="7"/>
        <v>1.8077595311322234</v>
      </c>
      <c r="U14" s="97">
        <f t="shared" si="8"/>
        <v>1.2459428675508188</v>
      </c>
      <c r="V14" s="97">
        <f t="shared" si="9"/>
        <v>1.9560879842830083</v>
      </c>
      <c r="W14" s="97"/>
      <c r="X14" s="97">
        <f t="shared" si="10"/>
        <v>1.8682031942671169</v>
      </c>
      <c r="Y14" s="97">
        <f t="shared" si="11"/>
        <v>10.294646733226775</v>
      </c>
      <c r="Z14" s="97">
        <f t="shared" si="11"/>
        <v>24.067689332242249</v>
      </c>
      <c r="AA14" s="97">
        <f t="shared" si="11"/>
        <v>4.7059438654370167</v>
      </c>
      <c r="AB14" s="97">
        <f t="shared" si="11"/>
        <v>10.66451762847783</v>
      </c>
      <c r="AC14" s="97">
        <f t="shared" si="11"/>
        <v>18.131249790682684</v>
      </c>
      <c r="AD14" s="97">
        <f t="shared" si="11"/>
        <v>15.73343543261376</v>
      </c>
      <c r="AE14" s="97">
        <f t="shared" si="11"/>
        <v>12.255812465834081</v>
      </c>
      <c r="AF14" s="97">
        <f t="shared" si="11"/>
        <v>2.2785015572184677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6.0414685638691984E-2</v>
      </c>
      <c r="C15" s="69">
        <f>'Basic T2'!O15</f>
        <v>1.2818942307732553</v>
      </c>
      <c r="D15" s="69">
        <f>'Basic T2'!Z15</f>
        <v>4.4243394226286492</v>
      </c>
      <c r="E15" s="69">
        <f>'Basic T2'!AK15</f>
        <v>2.1199980491602024</v>
      </c>
      <c r="F15" s="69">
        <f>'Basic T2'!AV15</f>
        <v>0.72275831293396842</v>
      </c>
      <c r="G15" s="69">
        <f>'Basic T2'!BG15</f>
        <v>2.5609146160518264</v>
      </c>
      <c r="H15" s="69">
        <f>'Basic T2'!BR15</f>
        <v>2.0709764685205694</v>
      </c>
      <c r="I15" s="69">
        <f>'Basic T2'!CC15</f>
        <v>0.68120807763898095</v>
      </c>
      <c r="J15" s="69">
        <f>'Basic T2'!CN15</f>
        <v>9.9406777771528815E-2</v>
      </c>
      <c r="K15" s="309">
        <f t="shared" si="12"/>
        <v>14.021910641117675</v>
      </c>
      <c r="L15" s="97"/>
      <c r="M15" s="97">
        <f t="shared" si="0"/>
        <v>0.56477904639176424</v>
      </c>
      <c r="N15" s="97">
        <f t="shared" si="1"/>
        <v>1.7364559133271853</v>
      </c>
      <c r="O15" s="97">
        <f t="shared" si="2"/>
        <v>2.7514392114771034</v>
      </c>
      <c r="P15" s="97">
        <f t="shared" si="3"/>
        <v>4.5836940964851092</v>
      </c>
      <c r="Q15" s="97">
        <f t="shared" si="4"/>
        <v>1.5946959084187269</v>
      </c>
      <c r="R15" s="97">
        <f t="shared" si="5"/>
        <v>1.6660643089791798</v>
      </c>
      <c r="S15" s="97">
        <f t="shared" si="6"/>
        <v>1.2534920449401059</v>
      </c>
      <c r="T15" s="97">
        <f t="shared" si="7"/>
        <v>0.65136823477579875</v>
      </c>
      <c r="U15" s="97">
        <f t="shared" si="8"/>
        <v>0.35238144206303529</v>
      </c>
      <c r="V15" s="97">
        <f t="shared" si="9"/>
        <v>1.7780493628194436</v>
      </c>
      <c r="W15" s="97"/>
      <c r="X15" s="97">
        <f t="shared" si="10"/>
        <v>0.43085915454012891</v>
      </c>
      <c r="Y15" s="97">
        <f t="shared" si="11"/>
        <v>9.1420795894551254</v>
      </c>
      <c r="Z15" s="97">
        <f t="shared" si="11"/>
        <v>31.553042490905426</v>
      </c>
      <c r="AA15" s="97">
        <f t="shared" si="11"/>
        <v>15.119180997656246</v>
      </c>
      <c r="AB15" s="97">
        <f t="shared" si="11"/>
        <v>5.1544923615085736</v>
      </c>
      <c r="AC15" s="97">
        <f t="shared" si="11"/>
        <v>18.263663787317487</v>
      </c>
      <c r="AD15" s="97">
        <f t="shared" si="11"/>
        <v>14.769574001189708</v>
      </c>
      <c r="AE15" s="97">
        <f t="shared" si="11"/>
        <v>4.8581687266028855</v>
      </c>
      <c r="AF15" s="97">
        <f t="shared" si="11"/>
        <v>0.70893889082440475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3.2923092007963554E-2</v>
      </c>
      <c r="C16" s="69">
        <f>'Basic T2'!O16</f>
        <v>0.49432036243442057</v>
      </c>
      <c r="D16" s="69">
        <f>'Basic T2'!Z16</f>
        <v>2.6101969768443509</v>
      </c>
      <c r="E16" s="69">
        <f>'Basic T2'!AK16</f>
        <v>0.64678053352345832</v>
      </c>
      <c r="F16" s="69">
        <f>'Basic T2'!AV16</f>
        <v>0.53141711784219459</v>
      </c>
      <c r="G16" s="69">
        <f>'Basic T2'!BG16</f>
        <v>1.7999860413373681</v>
      </c>
      <c r="H16" s="69">
        <f>'Basic T2'!BR16</f>
        <v>2.4297586237249664</v>
      </c>
      <c r="I16" s="69">
        <f>'Basic T2'!CC16</f>
        <v>1.3902080393515728</v>
      </c>
      <c r="J16" s="69">
        <f>'Basic T2'!CN16</f>
        <v>0.15723072075439784</v>
      </c>
      <c r="K16" s="309">
        <f t="shared" si="12"/>
        <v>10.092821507820693</v>
      </c>
      <c r="L16" s="97"/>
      <c r="M16" s="97">
        <f t="shared" si="0"/>
        <v>0.3077773609504218</v>
      </c>
      <c r="N16" s="97">
        <f t="shared" si="1"/>
        <v>0.66960712968456826</v>
      </c>
      <c r="O16" s="97">
        <f t="shared" si="2"/>
        <v>1.6232475915018272</v>
      </c>
      <c r="P16" s="97">
        <f t="shared" si="3"/>
        <v>1.3984183213788113</v>
      </c>
      <c r="Q16" s="97">
        <f t="shared" si="4"/>
        <v>1.1725201748928806</v>
      </c>
      <c r="R16" s="97">
        <f t="shared" si="5"/>
        <v>1.1710240088973829</v>
      </c>
      <c r="S16" s="97">
        <f t="shared" si="6"/>
        <v>1.4706507544914749</v>
      </c>
      <c r="T16" s="97">
        <f t="shared" si="7"/>
        <v>1.3293109496030737</v>
      </c>
      <c r="U16" s="97">
        <f t="shared" si="8"/>
        <v>0.5573582542166835</v>
      </c>
      <c r="V16" s="97">
        <f t="shared" si="9"/>
        <v>1.2798209395521105</v>
      </c>
      <c r="W16" s="97"/>
      <c r="X16" s="97">
        <f t="shared" si="10"/>
        <v>0.32620305414548562</v>
      </c>
      <c r="Y16" s="97">
        <f t="shared" si="11"/>
        <v>4.8977420441982771</v>
      </c>
      <c r="Z16" s="97">
        <f t="shared" si="11"/>
        <v>25.861915568622411</v>
      </c>
      <c r="AA16" s="97">
        <f t="shared" si="11"/>
        <v>6.4083223211892051</v>
      </c>
      <c r="AB16" s="97">
        <f t="shared" si="11"/>
        <v>5.265297889499104</v>
      </c>
      <c r="AC16" s="97">
        <f t="shared" si="11"/>
        <v>17.834319570029063</v>
      </c>
      <c r="AD16" s="97">
        <f t="shared" si="11"/>
        <v>24.074126564531067</v>
      </c>
      <c r="AE16" s="97">
        <f t="shared" si="11"/>
        <v>13.774225951329196</v>
      </c>
      <c r="AF16" s="97">
        <f t="shared" si="11"/>
        <v>1.5578470364561923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0.21527973124444508</v>
      </c>
      <c r="C17" s="69">
        <f>'Basic T2'!O17</f>
        <v>3.1469088563549827</v>
      </c>
      <c r="D17" s="69">
        <f>'Basic T2'!Z17</f>
        <v>6.8282908121976567</v>
      </c>
      <c r="E17" s="69">
        <f>'Basic T2'!AK17</f>
        <v>0.85266856425363546</v>
      </c>
      <c r="F17" s="69">
        <f>'Basic T2'!AV17</f>
        <v>0.9475837589221513</v>
      </c>
      <c r="G17" s="69">
        <f>'Basic T2'!BG17</f>
        <v>2.5622794569017033</v>
      </c>
      <c r="H17" s="69">
        <f>'Basic T2'!BR17</f>
        <v>1.3713918692382423</v>
      </c>
      <c r="I17" s="69">
        <f>'Basic T2'!CC17</f>
        <v>1.0290959618810649</v>
      </c>
      <c r="J17" s="69">
        <f>'Basic T2'!CN17</f>
        <v>0.33859122644397838</v>
      </c>
      <c r="K17" s="309">
        <f t="shared" si="12"/>
        <v>17.292090237437858</v>
      </c>
      <c r="L17" s="97"/>
      <c r="M17" s="97">
        <f t="shared" si="0"/>
        <v>2.0125153352092386</v>
      </c>
      <c r="N17" s="97">
        <f t="shared" si="1"/>
        <v>4.2628076179288685</v>
      </c>
      <c r="O17" s="97">
        <f t="shared" si="2"/>
        <v>4.2464253515357795</v>
      </c>
      <c r="P17" s="97">
        <f t="shared" si="3"/>
        <v>1.8435733305396445</v>
      </c>
      <c r="Q17" s="97">
        <f t="shared" si="4"/>
        <v>2.0907513842393501</v>
      </c>
      <c r="R17" s="97">
        <f t="shared" si="5"/>
        <v>1.6669522388668707</v>
      </c>
      <c r="S17" s="97">
        <f t="shared" si="6"/>
        <v>0.83005713715988794</v>
      </c>
      <c r="T17" s="97">
        <f t="shared" si="7"/>
        <v>0.98401713383765954</v>
      </c>
      <c r="U17" s="97">
        <f t="shared" si="8"/>
        <v>1.2002528129263379</v>
      </c>
      <c r="V17" s="97">
        <f t="shared" si="9"/>
        <v>2.1927247160121648</v>
      </c>
      <c r="W17" s="97"/>
      <c r="X17" s="97">
        <f t="shared" si="10"/>
        <v>1.2449607207019915</v>
      </c>
      <c r="Y17" s="97">
        <f t="shared" si="11"/>
        <v>18.198545191152409</v>
      </c>
      <c r="Z17" s="97">
        <f t="shared" si="11"/>
        <v>39.487943437943763</v>
      </c>
      <c r="AA17" s="97">
        <f t="shared" si="11"/>
        <v>4.9309745238755704</v>
      </c>
      <c r="AB17" s="97">
        <f t="shared" si="11"/>
        <v>5.4798682282527418</v>
      </c>
      <c r="AC17" s="97">
        <f t="shared" si="11"/>
        <v>14.817638710641798</v>
      </c>
      <c r="AD17" s="97">
        <f t="shared" si="11"/>
        <v>7.930746661668123</v>
      </c>
      <c r="AE17" s="97">
        <f t="shared" si="11"/>
        <v>5.9512525539164916</v>
      </c>
      <c r="AF17" s="97">
        <f t="shared" si="11"/>
        <v>1.9580699718471219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0.53936749022389407</v>
      </c>
      <c r="C18" s="69">
        <f>'Basic T2'!O18</f>
        <v>5.72083971315159</v>
      </c>
      <c r="D18" s="69">
        <f>'Basic T2'!Z18</f>
        <v>13.265618374446072</v>
      </c>
      <c r="E18" s="69">
        <f>'Basic T2'!AK18</f>
        <v>3.7783881234513159</v>
      </c>
      <c r="F18" s="69">
        <f>'Basic T2'!AV18</f>
        <v>3.2699771151614105</v>
      </c>
      <c r="G18" s="69">
        <f>'Basic T2'!BG18</f>
        <v>8.9694114673526144</v>
      </c>
      <c r="H18" s="69">
        <f>'Basic T2'!BR18</f>
        <v>8.2937352836556659</v>
      </c>
      <c r="I18" s="69">
        <f>'Basic T2'!CC18</f>
        <v>4.7485711990351298</v>
      </c>
      <c r="J18" s="69">
        <f>'Basic T2'!CN18</f>
        <v>0.84348822939795343</v>
      </c>
      <c r="K18" s="309">
        <f t="shared" si="12"/>
        <v>49.429396995875642</v>
      </c>
      <c r="L18" s="97"/>
      <c r="M18" s="97">
        <f t="shared" si="0"/>
        <v>5.042208753764946</v>
      </c>
      <c r="N18" s="97">
        <f t="shared" si="1"/>
        <v>7.7494583489206974</v>
      </c>
      <c r="O18" s="97">
        <f t="shared" si="2"/>
        <v>8.2497157368311651</v>
      </c>
      <c r="P18" s="97">
        <f t="shared" si="3"/>
        <v>8.1693355060179584</v>
      </c>
      <c r="Q18" s="97">
        <f t="shared" si="4"/>
        <v>7.2148864051144903</v>
      </c>
      <c r="R18" s="97">
        <f t="shared" si="5"/>
        <v>5.8352653480276535</v>
      </c>
      <c r="S18" s="97">
        <f t="shared" si="6"/>
        <v>5.0199175890820582</v>
      </c>
      <c r="T18" s="97">
        <f t="shared" si="7"/>
        <v>4.5405633625823514</v>
      </c>
      <c r="U18" s="97">
        <f t="shared" si="8"/>
        <v>2.9900335299227141</v>
      </c>
      <c r="V18" s="97">
        <f t="shared" si="9"/>
        <v>6.2678981547168489</v>
      </c>
      <c r="W18" s="97"/>
      <c r="X18" s="97">
        <f t="shared" si="10"/>
        <v>1.0911876798110616</v>
      </c>
      <c r="Y18" s="97">
        <f t="shared" si="11"/>
        <v>11.573759869312047</v>
      </c>
      <c r="Z18" s="97">
        <f t="shared" si="11"/>
        <v>26.837508002682991</v>
      </c>
      <c r="AA18" s="97">
        <f t="shared" si="11"/>
        <v>7.6440101500056379</v>
      </c>
      <c r="AB18" s="97">
        <f t="shared" si="11"/>
        <v>6.6154501448485306</v>
      </c>
      <c r="AC18" s="97">
        <f t="shared" si="11"/>
        <v>18.145905093887784</v>
      </c>
      <c r="AD18" s="97">
        <f t="shared" si="11"/>
        <v>16.778952986919283</v>
      </c>
      <c r="AE18" s="97">
        <f t="shared" si="11"/>
        <v>9.6067754972437704</v>
      </c>
      <c r="AF18" s="97">
        <f t="shared" si="11"/>
        <v>1.7064505752888985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0.32517927193685692</v>
      </c>
      <c r="C19" s="69">
        <f>'Basic T2'!O19</f>
        <v>3.7689408465010477</v>
      </c>
      <c r="D19" s="69">
        <f>'Basic T2'!Z19</f>
        <v>13.258741834740828</v>
      </c>
      <c r="E19" s="69">
        <f>'Basic T2'!AK19</f>
        <v>5.4447689894427409</v>
      </c>
      <c r="F19" s="69">
        <f>'Basic T2'!AV19</f>
        <v>4.6427812449702461</v>
      </c>
      <c r="G19" s="69">
        <f>'Basic T2'!BG19</f>
        <v>13.415440362454339</v>
      </c>
      <c r="H19" s="69">
        <f>'Basic T2'!BR19</f>
        <v>16.191147274274236</v>
      </c>
      <c r="I19" s="69">
        <f>'Basic T2'!CC19</f>
        <v>8.0393824821974178</v>
      </c>
      <c r="J19" s="69">
        <f>'Basic T2'!CN19</f>
        <v>1.6020637854737743</v>
      </c>
      <c r="K19" s="309">
        <f t="shared" si="12"/>
        <v>66.688446091991494</v>
      </c>
      <c r="L19" s="97"/>
      <c r="M19" s="97">
        <f t="shared" si="0"/>
        <v>3.0398972893644678</v>
      </c>
      <c r="N19" s="97">
        <f t="shared" si="1"/>
        <v>5.1054131166027048</v>
      </c>
      <c r="O19" s="97">
        <f t="shared" si="2"/>
        <v>8.2454393061198328</v>
      </c>
      <c r="P19" s="97">
        <f t="shared" si="3"/>
        <v>11.772253980856348</v>
      </c>
      <c r="Q19" s="97">
        <f t="shared" si="4"/>
        <v>10.243845172782773</v>
      </c>
      <c r="R19" s="97">
        <f t="shared" si="5"/>
        <v>8.7277358788253956</v>
      </c>
      <c r="S19" s="97">
        <f t="shared" si="6"/>
        <v>9.7999540869987722</v>
      </c>
      <c r="T19" s="97">
        <f t="shared" si="7"/>
        <v>7.6872229616919574</v>
      </c>
      <c r="U19" s="97">
        <f t="shared" si="8"/>
        <v>5.679064945649043</v>
      </c>
      <c r="V19" s="97">
        <f t="shared" si="9"/>
        <v>8.456433086485049</v>
      </c>
      <c r="W19" s="97"/>
      <c r="X19" s="97">
        <f t="shared" si="10"/>
        <v>0.48760961004893943</v>
      </c>
      <c r="Y19" s="97">
        <f t="shared" si="11"/>
        <v>5.6515649521988989</v>
      </c>
      <c r="Z19" s="97">
        <f t="shared" si="11"/>
        <v>19.88161759902372</v>
      </c>
      <c r="AA19" s="97">
        <f t="shared" si="11"/>
        <v>8.1644862168959644</v>
      </c>
      <c r="AB19" s="97">
        <f t="shared" si="11"/>
        <v>6.961897475562548</v>
      </c>
      <c r="AC19" s="97">
        <f t="shared" si="11"/>
        <v>20.116588627584438</v>
      </c>
      <c r="AD19" s="97">
        <f t="shared" si="11"/>
        <v>24.278789240252824</v>
      </c>
      <c r="AE19" s="97">
        <f t="shared" si="11"/>
        <v>12.055135414473025</v>
      </c>
      <c r="AF19" s="97">
        <f t="shared" si="11"/>
        <v>2.4023108639596318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3.5921887792888463E-2</v>
      </c>
      <c r="C20" s="69">
        <f>'Basic T2'!O20</f>
        <v>0.71186504877409995</v>
      </c>
      <c r="D20" s="69">
        <f>'Basic T2'!Z20</f>
        <v>2.5852084515404927</v>
      </c>
      <c r="E20" s="69">
        <f>'Basic T2'!AK20</f>
        <v>1.3599270310161946</v>
      </c>
      <c r="F20" s="69">
        <f>'Basic T2'!AV20</f>
        <v>1.0074725268048315</v>
      </c>
      <c r="G20" s="69">
        <f>'Basic T2'!BG20</f>
        <v>3.2802764922477849</v>
      </c>
      <c r="H20" s="69">
        <f>'Basic T2'!BR20</f>
        <v>3.9659644695843066</v>
      </c>
      <c r="I20" s="69">
        <f>'Basic T2'!CC20</f>
        <v>3.4482862154103646</v>
      </c>
      <c r="J20" s="69">
        <f>'Basic T2'!CN20</f>
        <v>0.70019961454028612</v>
      </c>
      <c r="K20" s="309">
        <f t="shared" si="12"/>
        <v>17.095121737711249</v>
      </c>
      <c r="L20" s="97"/>
      <c r="M20" s="97">
        <f t="shared" si="0"/>
        <v>0.3358112240058781</v>
      </c>
      <c r="N20" s="97">
        <f t="shared" si="1"/>
        <v>0.96429349922971896</v>
      </c>
      <c r="O20" s="97">
        <f t="shared" si="2"/>
        <v>1.6077075522348641</v>
      </c>
      <c r="P20" s="97">
        <f t="shared" si="3"/>
        <v>2.9403279433151996</v>
      </c>
      <c r="Q20" s="97">
        <f t="shared" si="4"/>
        <v>2.2228901246642896</v>
      </c>
      <c r="R20" s="97">
        <f t="shared" si="5"/>
        <v>2.1340623982782776</v>
      </c>
      <c r="S20" s="97">
        <f t="shared" si="6"/>
        <v>2.4004642199968385</v>
      </c>
      <c r="T20" s="97">
        <f t="shared" si="7"/>
        <v>3.297236452213554</v>
      </c>
      <c r="U20" s="97">
        <f t="shared" si="8"/>
        <v>2.4820978552466038</v>
      </c>
      <c r="V20" s="97">
        <f t="shared" si="9"/>
        <v>2.1677481115822794</v>
      </c>
      <c r="W20" s="97"/>
      <c r="X20" s="97">
        <f t="shared" si="10"/>
        <v>0.21012946467439314</v>
      </c>
      <c r="Y20" s="97">
        <f t="shared" si="11"/>
        <v>4.1641414416122595</v>
      </c>
      <c r="Z20" s="97">
        <f t="shared" si="11"/>
        <v>15.12249220102137</v>
      </c>
      <c r="AA20" s="97">
        <f t="shared" si="11"/>
        <v>7.9550590623536923</v>
      </c>
      <c r="AB20" s="97">
        <f t="shared" si="11"/>
        <v>5.893333444841061</v>
      </c>
      <c r="AC20" s="97">
        <f t="shared" si="11"/>
        <v>19.188377494917795</v>
      </c>
      <c r="AD20" s="97">
        <f t="shared" si="11"/>
        <v>23.199392963874168</v>
      </c>
      <c r="AE20" s="97">
        <f t="shared" si="11"/>
        <v>20.171170865683656</v>
      </c>
      <c r="AF20" s="97">
        <f t="shared" si="11"/>
        <v>4.0959030610216125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3.2992463264407447E-2</v>
      </c>
      <c r="C21" s="69">
        <f>'Basic T2'!O21</f>
        <v>8.5170265158630798E-2</v>
      </c>
      <c r="D21" s="69">
        <f>'Basic T2'!Z21</f>
        <v>1.341968951112372</v>
      </c>
      <c r="E21" s="69">
        <f>'Basic T2'!AK21</f>
        <v>0.46855851214385724</v>
      </c>
      <c r="F21" s="69">
        <f>'Basic T2'!AV21</f>
        <v>0.77106762977853716</v>
      </c>
      <c r="G21" s="69">
        <f>'Basic T2'!BG21</f>
        <v>1.1540094810232022</v>
      </c>
      <c r="H21" s="69">
        <f>'Basic T2'!BR21</f>
        <v>2.3411780545580565</v>
      </c>
      <c r="I21" s="69">
        <f>'Basic T2'!CC21</f>
        <v>1.5288143650169665</v>
      </c>
      <c r="J21" s="69">
        <f>'Basic T2'!CN21</f>
        <v>0.70749893776527406</v>
      </c>
      <c r="K21" s="309">
        <f t="shared" si="12"/>
        <v>8.4312586598213048</v>
      </c>
      <c r="L21" s="97"/>
      <c r="M21" s="97">
        <f t="shared" si="0"/>
        <v>0.30842586936600297</v>
      </c>
      <c r="N21" s="97">
        <f t="shared" si="1"/>
        <v>0.11537177328985791</v>
      </c>
      <c r="O21" s="97">
        <f t="shared" si="2"/>
        <v>0.83455305752324804</v>
      </c>
      <c r="P21" s="97">
        <f t="shared" si="3"/>
        <v>1.0130805954384849</v>
      </c>
      <c r="Q21" s="97">
        <f t="shared" si="4"/>
        <v>1.7012857165633146</v>
      </c>
      <c r="R21" s="97">
        <f t="shared" si="5"/>
        <v>0.75076849360971976</v>
      </c>
      <c r="S21" s="97">
        <f t="shared" si="6"/>
        <v>1.4170359305305307</v>
      </c>
      <c r="T21" s="97">
        <f t="shared" si="7"/>
        <v>1.4618457222240093</v>
      </c>
      <c r="U21" s="97">
        <f t="shared" si="8"/>
        <v>2.5079728116808337</v>
      </c>
      <c r="V21" s="97">
        <f t="shared" si="9"/>
        <v>1.0691263460131601</v>
      </c>
      <c r="W21" s="97"/>
      <c r="X21" s="97">
        <f t="shared" si="10"/>
        <v>0.39131124539721684</v>
      </c>
      <c r="Y21" s="97">
        <f t="shared" si="11"/>
        <v>1.0101726040562007</v>
      </c>
      <c r="Z21" s="97">
        <f t="shared" si="11"/>
        <v>15.916590929743984</v>
      </c>
      <c r="AA21" s="97">
        <f t="shared" si="11"/>
        <v>5.5573969563612939</v>
      </c>
      <c r="AB21" s="97">
        <f t="shared" si="11"/>
        <v>9.1453442586575733</v>
      </c>
      <c r="AC21" s="97">
        <f t="shared" si="11"/>
        <v>13.687274078336257</v>
      </c>
      <c r="AD21" s="97">
        <f t="shared" si="11"/>
        <v>27.767835729139833</v>
      </c>
      <c r="AE21" s="97">
        <f t="shared" si="11"/>
        <v>18.132694378153129</v>
      </c>
      <c r="AF21" s="97">
        <f t="shared" si="11"/>
        <v>8.3913798201545049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2.0462196912065432E-2</v>
      </c>
      <c r="C22" s="69">
        <f>'Basic T2'!O22</f>
        <v>0.4129116284725376</v>
      </c>
      <c r="D22" s="69">
        <f>'Basic T2'!Z22</f>
        <v>1.2918006227971959</v>
      </c>
      <c r="E22" s="69">
        <f>'Basic T2'!AK22</f>
        <v>0.55046422066055389</v>
      </c>
      <c r="F22" s="69">
        <f>'Basic T2'!AV22</f>
        <v>1.9781129426166344</v>
      </c>
      <c r="G22" s="69">
        <f>'Basic T2'!BG22</f>
        <v>9.6074583684601631</v>
      </c>
      <c r="H22" s="69">
        <f>'Basic T2'!BR22</f>
        <v>6.6743931315965934</v>
      </c>
      <c r="I22" s="69">
        <f>'Basic T2'!CC22</f>
        <v>3.0830118459060301</v>
      </c>
      <c r="J22" s="69">
        <f>'Basic T2'!CN22</f>
        <v>0.99415052648690394</v>
      </c>
      <c r="K22" s="309">
        <f t="shared" si="12"/>
        <v>24.612765483908678</v>
      </c>
      <c r="L22" s="97"/>
      <c r="M22" s="97">
        <f t="shared" si="0"/>
        <v>0.19128825941743369</v>
      </c>
      <c r="N22" s="97">
        <f t="shared" si="1"/>
        <v>0.55933073238826447</v>
      </c>
      <c r="O22" s="97">
        <f t="shared" si="2"/>
        <v>0.80335402586789151</v>
      </c>
      <c r="P22" s="97">
        <f t="shared" si="3"/>
        <v>1.1901707171700275</v>
      </c>
      <c r="Q22" s="97">
        <f t="shared" si="4"/>
        <v>4.3645137794064643</v>
      </c>
      <c r="R22" s="97">
        <f t="shared" si="5"/>
        <v>6.2503620336910481</v>
      </c>
      <c r="S22" s="97">
        <f t="shared" si="6"/>
        <v>4.0397845279409639</v>
      </c>
      <c r="T22" s="97">
        <f t="shared" si="7"/>
        <v>2.9479626707024433</v>
      </c>
      <c r="U22" s="97">
        <f t="shared" si="8"/>
        <v>3.5241077520522599</v>
      </c>
      <c r="V22" s="97">
        <f t="shared" si="9"/>
        <v>3.1210234543614188</v>
      </c>
      <c r="W22" s="97"/>
      <c r="X22" s="97">
        <f t="shared" si="10"/>
        <v>8.3136520865333879E-2</v>
      </c>
      <c r="Y22" s="97">
        <f t="shared" si="11"/>
        <v>1.6776319944318763</v>
      </c>
      <c r="Z22" s="97">
        <f t="shared" si="11"/>
        <v>5.2484984819838658</v>
      </c>
      <c r="AA22" s="97">
        <f t="shared" si="11"/>
        <v>2.2364988648692732</v>
      </c>
      <c r="AB22" s="97">
        <f t="shared" si="11"/>
        <v>8.036938977498826</v>
      </c>
      <c r="AC22" s="97">
        <f t="shared" si="11"/>
        <v>39.034452974174414</v>
      </c>
      <c r="AD22" s="97">
        <f t="shared" si="11"/>
        <v>27.117607470644352</v>
      </c>
      <c r="AE22" s="97">
        <f t="shared" si="11"/>
        <v>12.526068425434111</v>
      </c>
      <c r="AF22" s="97">
        <f t="shared" si="11"/>
        <v>4.0391662900979544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6.1582783903305982E-3</v>
      </c>
      <c r="C23" s="69">
        <f>'Basic T2'!O23</f>
        <v>0.17734410842310605</v>
      </c>
      <c r="D23" s="69">
        <f>'Basic T2'!Z23</f>
        <v>0.71330310881489911</v>
      </c>
      <c r="E23" s="69">
        <f>'Basic T2'!AK23</f>
        <v>0.48074651397277274</v>
      </c>
      <c r="F23" s="69">
        <f>'Basic T2'!AV23</f>
        <v>0.70965627574389145</v>
      </c>
      <c r="G23" s="69">
        <f>'Basic T2'!BG23</f>
        <v>5.9043644925926824</v>
      </c>
      <c r="H23" s="69">
        <f>'Basic T2'!BR23</f>
        <v>6.9300193731841526</v>
      </c>
      <c r="I23" s="69">
        <f>'Basic T2'!CC23</f>
        <v>3.2659777512482377</v>
      </c>
      <c r="J23" s="69">
        <f>'Basic T2'!CN23</f>
        <v>1.2231996885824736</v>
      </c>
      <c r="K23" s="309">
        <f t="shared" si="12"/>
        <v>19.410769590952544</v>
      </c>
      <c r="L23" s="97"/>
      <c r="M23" s="97">
        <f t="shared" si="0"/>
        <v>5.7569886525709747E-2</v>
      </c>
      <c r="N23" s="97">
        <f t="shared" si="1"/>
        <v>0.24023060434500937</v>
      </c>
      <c r="O23" s="97">
        <f t="shared" si="2"/>
        <v>0.44359393703473587</v>
      </c>
      <c r="P23" s="97">
        <f t="shared" si="3"/>
        <v>1.0394325404571514</v>
      </c>
      <c r="Q23" s="97">
        <f t="shared" si="4"/>
        <v>1.565787537909435</v>
      </c>
      <c r="R23" s="97">
        <f t="shared" si="5"/>
        <v>3.8412256647113283</v>
      </c>
      <c r="S23" s="97">
        <f t="shared" si="6"/>
        <v>4.1945064502701159</v>
      </c>
      <c r="T23" s="97">
        <f t="shared" si="7"/>
        <v>3.1229138826727607</v>
      </c>
      <c r="U23" s="97">
        <f t="shared" si="8"/>
        <v>4.3360511210252728</v>
      </c>
      <c r="V23" s="97">
        <f t="shared" si="9"/>
        <v>2.4613840001106424</v>
      </c>
      <c r="W23" s="97"/>
      <c r="X23" s="97">
        <f t="shared" si="10"/>
        <v>3.1726090825378722E-2</v>
      </c>
      <c r="Y23" s="97">
        <f t="shared" si="11"/>
        <v>0.91363769783639603</v>
      </c>
      <c r="Z23" s="97">
        <f t="shared" si="11"/>
        <v>3.6747801547619896</v>
      </c>
      <c r="AA23" s="97">
        <f t="shared" si="11"/>
        <v>2.4766999150659696</v>
      </c>
      <c r="AB23" s="97">
        <f t="shared" si="11"/>
        <v>3.6559924758195352</v>
      </c>
      <c r="AC23" s="97">
        <f t="shared" si="11"/>
        <v>30.417982475793931</v>
      </c>
      <c r="AD23" s="97">
        <f t="shared" si="11"/>
        <v>35.701930007011519</v>
      </c>
      <c r="AE23" s="97">
        <f t="shared" si="11"/>
        <v>16.82559640896735</v>
      </c>
      <c r="AF23" s="97">
        <f t="shared" si="11"/>
        <v>6.3016547739179449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5.0407044311921584E-2</v>
      </c>
      <c r="C24" s="69">
        <f>'Basic T2'!O24</f>
        <v>0.46792313518993045</v>
      </c>
      <c r="D24" s="69">
        <f>'Basic T2'!Z24</f>
        <v>1.3408336041082611</v>
      </c>
      <c r="E24" s="69">
        <f>'Basic T2'!AK24</f>
        <v>0.61042403228077236</v>
      </c>
      <c r="F24" s="69">
        <f>'Basic T2'!AV24</f>
        <v>0.64760364131962644</v>
      </c>
      <c r="G24" s="69">
        <f>'Basic T2'!BG24</f>
        <v>3.7853685865827074</v>
      </c>
      <c r="H24" s="69">
        <f>'Basic T2'!BR24</f>
        <v>4.3575264527346755</v>
      </c>
      <c r="I24" s="69">
        <f>'Basic T2'!CC24</f>
        <v>4.0830828438383362</v>
      </c>
      <c r="J24" s="69">
        <f>'Basic T2'!CN24</f>
        <v>1.2329646850706835</v>
      </c>
      <c r="K24" s="309">
        <f t="shared" si="12"/>
        <v>16.576134025436914</v>
      </c>
      <c r="L24" s="97"/>
      <c r="M24" s="97">
        <f t="shared" si="0"/>
        <v>0.4712238773892069</v>
      </c>
      <c r="N24" s="97">
        <f t="shared" si="1"/>
        <v>0.63384940471494544</v>
      </c>
      <c r="O24" s="97">
        <f t="shared" si="2"/>
        <v>0.83384699997039236</v>
      </c>
      <c r="P24" s="97">
        <f t="shared" si="3"/>
        <v>1.3198111357821232</v>
      </c>
      <c r="Q24" s="97">
        <f t="shared" si="4"/>
        <v>1.428874436458855</v>
      </c>
      <c r="R24" s="97">
        <f t="shared" si="5"/>
        <v>2.4626621516024736</v>
      </c>
      <c r="S24" s="97">
        <f t="shared" si="6"/>
        <v>2.6374634512486463</v>
      </c>
      <c r="T24" s="97">
        <f t="shared" si="7"/>
        <v>3.9042262588140151</v>
      </c>
      <c r="U24" s="97">
        <f t="shared" si="8"/>
        <v>4.3706665026058378</v>
      </c>
      <c r="V24" s="97">
        <f t="shared" si="9"/>
        <v>2.101937838307927</v>
      </c>
      <c r="W24" s="97"/>
      <c r="X24" s="97">
        <f t="shared" si="10"/>
        <v>0.30409409235331608</v>
      </c>
      <c r="Y24" s="97">
        <f t="shared" ref="Y24:AG32" si="13">IF($K24&gt;0,C24/$K24*100,0)</f>
        <v>2.8228725375402899</v>
      </c>
      <c r="Z24" s="97">
        <f t="shared" si="13"/>
        <v>8.0889404130702864</v>
      </c>
      <c r="AA24" s="97">
        <f t="shared" si="13"/>
        <v>3.6825476395403527</v>
      </c>
      <c r="AB24" s="97">
        <f t="shared" si="13"/>
        <v>3.9068436604448658</v>
      </c>
      <c r="AC24" s="97">
        <f t="shared" si="13"/>
        <v>22.836257119868048</v>
      </c>
      <c r="AD24" s="97">
        <f t="shared" si="13"/>
        <v>26.287953789754781</v>
      </c>
      <c r="AE24" s="97">
        <f t="shared" si="13"/>
        <v>24.632298686609552</v>
      </c>
      <c r="AF24" s="97">
        <f t="shared" si="13"/>
        <v>7.4381920608185048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4.0755892323751729E-2</v>
      </c>
      <c r="C25" s="69">
        <f>'Basic T2'!O25</f>
        <v>2.0391807988751176</v>
      </c>
      <c r="D25" s="69">
        <f>'Basic T2'!Z25</f>
        <v>7.4782851283963563</v>
      </c>
      <c r="E25" s="69">
        <f>'Basic T2'!AK25</f>
        <v>6.3900631346495764</v>
      </c>
      <c r="F25" s="69">
        <f>'Basic T2'!AV25</f>
        <v>3.754460422815459</v>
      </c>
      <c r="G25" s="69">
        <f>'Basic T2'!BG25</f>
        <v>20.278361534725757</v>
      </c>
      <c r="H25" s="69">
        <f>'Basic T2'!BR25</f>
        <v>15.53437894551603</v>
      </c>
      <c r="I25" s="69">
        <f>'Basic T2'!CC25</f>
        <v>2.6457306588027314</v>
      </c>
      <c r="J25" s="69">
        <f>'Basic T2'!CN25</f>
        <v>0.46348475232910941</v>
      </c>
      <c r="K25" s="309">
        <f t="shared" si="12"/>
        <v>58.624701268433888</v>
      </c>
      <c r="L25" s="97"/>
      <c r="M25" s="97">
        <f t="shared" si="0"/>
        <v>0.38100130387357717</v>
      </c>
      <c r="N25" s="97">
        <f t="shared" si="1"/>
        <v>2.7622774730907453</v>
      </c>
      <c r="O25" s="97">
        <f t="shared" si="2"/>
        <v>4.6506483728707453</v>
      </c>
      <c r="P25" s="97">
        <f t="shared" si="3"/>
        <v>13.816095103513476</v>
      </c>
      <c r="Q25" s="97">
        <f t="shared" si="4"/>
        <v>8.2838516934925259</v>
      </c>
      <c r="R25" s="97">
        <f t="shared" si="5"/>
        <v>13.192573538304616</v>
      </c>
      <c r="S25" s="97">
        <f t="shared" si="6"/>
        <v>9.4024344203194463</v>
      </c>
      <c r="T25" s="97">
        <f t="shared" si="7"/>
        <v>2.5298362798185514</v>
      </c>
      <c r="U25" s="97">
        <f t="shared" si="8"/>
        <v>1.6429807812032102</v>
      </c>
      <c r="V25" s="97">
        <f t="shared" si="9"/>
        <v>7.4339093582691955</v>
      </c>
      <c r="W25" s="97"/>
      <c r="X25" s="97">
        <f t="shared" si="10"/>
        <v>6.952000000330319E-2</v>
      </c>
      <c r="Y25" s="97">
        <f t="shared" si="13"/>
        <v>3.4783645029388013</v>
      </c>
      <c r="Z25" s="97">
        <f t="shared" si="13"/>
        <v>12.756201680507315</v>
      </c>
      <c r="AA25" s="97">
        <f t="shared" si="13"/>
        <v>10.899950014909955</v>
      </c>
      <c r="AB25" s="97">
        <f t="shared" si="13"/>
        <v>6.4042295168794752</v>
      </c>
      <c r="AC25" s="97">
        <f t="shared" si="13"/>
        <v>34.590131968219538</v>
      </c>
      <c r="AD25" s="97">
        <f t="shared" si="13"/>
        <v>26.498009558098033</v>
      </c>
      <c r="AE25" s="97">
        <f t="shared" si="13"/>
        <v>4.5129964017868849</v>
      </c>
      <c r="AF25" s="97">
        <f t="shared" si="13"/>
        <v>0.79059635665669459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1.7582311549227573E-2</v>
      </c>
      <c r="C26" s="69">
        <f>'Basic T2'!O26</f>
        <v>0.33580845872951892</v>
      </c>
      <c r="D26" s="69">
        <f>'Basic T2'!Z26</f>
        <v>2.0451486996140935</v>
      </c>
      <c r="E26" s="69">
        <f>'Basic T2'!AK26</f>
        <v>1.1891849802154355</v>
      </c>
      <c r="F26" s="69">
        <f>'Basic T2'!AV26</f>
        <v>1.4925653584081997</v>
      </c>
      <c r="G26" s="69">
        <f>'Basic T2'!BG26</f>
        <v>4.1917220181498962</v>
      </c>
      <c r="H26" s="69">
        <f>'Basic T2'!BR26</f>
        <v>4.4260738105328263</v>
      </c>
      <c r="I26" s="69">
        <f>'Basic T2'!CC26</f>
        <v>2.842826394496345</v>
      </c>
      <c r="J26" s="69">
        <f>'Basic T2'!CN26</f>
        <v>0.77086647976580291</v>
      </c>
      <c r="K26" s="309">
        <f t="shared" si="12"/>
        <v>17.311778511461348</v>
      </c>
      <c r="L26" s="97"/>
      <c r="M26" s="97">
        <f t="shared" si="0"/>
        <v>0.16436601540099721</v>
      </c>
      <c r="N26" s="97">
        <f t="shared" si="1"/>
        <v>0.45488665906111281</v>
      </c>
      <c r="O26" s="97">
        <f t="shared" si="2"/>
        <v>1.2718514082891892</v>
      </c>
      <c r="P26" s="97">
        <f t="shared" si="3"/>
        <v>2.5711628251740652</v>
      </c>
      <c r="Q26" s="97">
        <f t="shared" si="4"/>
        <v>3.2932002683427339</v>
      </c>
      <c r="R26" s="97">
        <f t="shared" si="5"/>
        <v>2.7270251041670766</v>
      </c>
      <c r="S26" s="97">
        <f t="shared" si="6"/>
        <v>2.6789528496110653</v>
      </c>
      <c r="T26" s="97">
        <f t="shared" si="7"/>
        <v>2.7182983748153529</v>
      </c>
      <c r="U26" s="97">
        <f t="shared" si="8"/>
        <v>2.7326008132186899</v>
      </c>
      <c r="V26" s="97">
        <f t="shared" si="9"/>
        <v>2.1952212889813172</v>
      </c>
      <c r="W26" s="97"/>
      <c r="X26" s="97">
        <f t="shared" si="10"/>
        <v>0.10156271083058924</v>
      </c>
      <c r="Y26" s="97">
        <f t="shared" si="13"/>
        <v>1.9397686870080695</v>
      </c>
      <c r="Z26" s="97">
        <f t="shared" si="13"/>
        <v>11.81362560906202</v>
      </c>
      <c r="AA26" s="97">
        <f t="shared" si="13"/>
        <v>6.8692247848950334</v>
      </c>
      <c r="AB26" s="97">
        <f t="shared" si="13"/>
        <v>8.6216754530451016</v>
      </c>
      <c r="AC26" s="97">
        <f t="shared" si="13"/>
        <v>24.213121808222915</v>
      </c>
      <c r="AD26" s="97">
        <f t="shared" si="13"/>
        <v>25.566834785937925</v>
      </c>
      <c r="AE26" s="97">
        <f t="shared" si="13"/>
        <v>16.421342224395012</v>
      </c>
      <c r="AF26" s="97">
        <f t="shared" si="13"/>
        <v>4.452843936603319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1.8412298845946608E-3</v>
      </c>
      <c r="C27" s="69">
        <f>'Basic T2'!O27</f>
        <v>3.1614177827722016E-2</v>
      </c>
      <c r="D27" s="69">
        <f>'Basic T2'!Z27</f>
        <v>0.16277311094459204</v>
      </c>
      <c r="E27" s="69">
        <f>'Basic T2'!AK27</f>
        <v>4.7352418116159492E-2</v>
      </c>
      <c r="F27" s="69">
        <f>'Basic T2'!AV27</f>
        <v>4.2983604655542164E-2</v>
      </c>
      <c r="G27" s="69">
        <f>'Basic T2'!BG27</f>
        <v>0.14467472746532409</v>
      </c>
      <c r="H27" s="69">
        <f>'Basic T2'!BR27</f>
        <v>0.24748662248776696</v>
      </c>
      <c r="I27" s="69">
        <f>'Basic T2'!CC27</f>
        <v>0.2079319710701448</v>
      </c>
      <c r="J27" s="69">
        <f>'Basic T2'!CN27</f>
        <v>4.5399921285193066E-2</v>
      </c>
      <c r="K27" s="309">
        <f t="shared" si="12"/>
        <v>0.9320577837370394</v>
      </c>
      <c r="L27" s="97"/>
      <c r="M27" s="97">
        <f t="shared" si="0"/>
        <v>1.7212504665312777E-2</v>
      </c>
      <c r="N27" s="97">
        <f t="shared" si="1"/>
        <v>4.2824614321581529E-2</v>
      </c>
      <c r="O27" s="97">
        <f t="shared" si="2"/>
        <v>0.10122648315281708</v>
      </c>
      <c r="P27" s="97">
        <f t="shared" si="3"/>
        <v>0.10238169769038925</v>
      </c>
      <c r="Q27" s="97">
        <f t="shared" si="4"/>
        <v>9.4839142278455676E-2</v>
      </c>
      <c r="R27" s="97">
        <f t="shared" si="5"/>
        <v>9.4121607307968286E-2</v>
      </c>
      <c r="S27" s="97">
        <f t="shared" si="6"/>
        <v>0.14979528605610992</v>
      </c>
      <c r="T27" s="97">
        <f t="shared" si="7"/>
        <v>0.19882365667013097</v>
      </c>
      <c r="U27" s="97">
        <f t="shared" si="8"/>
        <v>0.16093560309130803</v>
      </c>
      <c r="V27" s="97">
        <f t="shared" si="9"/>
        <v>0.11818965267292904</v>
      </c>
      <c r="W27" s="97"/>
      <c r="X27" s="97">
        <f t="shared" si="10"/>
        <v>0.19754460686035374</v>
      </c>
      <c r="Y27" s="97">
        <f t="shared" si="13"/>
        <v>3.391868871151587</v>
      </c>
      <c r="Z27" s="97">
        <f t="shared" si="13"/>
        <v>17.463843313658231</v>
      </c>
      <c r="AA27" s="97">
        <f t="shared" si="13"/>
        <v>5.0804165731337303</v>
      </c>
      <c r="AB27" s="97">
        <f t="shared" si="13"/>
        <v>4.6116888250427497</v>
      </c>
      <c r="AC27" s="97">
        <f t="shared" si="13"/>
        <v>15.522077063211462</v>
      </c>
      <c r="AD27" s="97">
        <f t="shared" si="13"/>
        <v>26.552712375350985</v>
      </c>
      <c r="AE27" s="97">
        <f t="shared" si="13"/>
        <v>22.308914178738135</v>
      </c>
      <c r="AF27" s="97">
        <f t="shared" si="13"/>
        <v>4.8709341928527587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0.10040868221036719</v>
      </c>
      <c r="C28" s="69">
        <f>'Basic T2'!O28</f>
        <v>1.4728564044880399</v>
      </c>
      <c r="D28" s="69">
        <f>'Basic T2'!Z28</f>
        <v>6.5473458953314081</v>
      </c>
      <c r="E28" s="69">
        <f>'Basic T2'!AK28</f>
        <v>2.1547347635664207</v>
      </c>
      <c r="F28" s="69">
        <f>'Basic T2'!AV28</f>
        <v>1.7324759790592481</v>
      </c>
      <c r="G28" s="69">
        <f>'Basic T2'!BG28</f>
        <v>12.246245764498022</v>
      </c>
      <c r="H28" s="69">
        <f>'Basic T2'!BR28</f>
        <v>12.862644949756241</v>
      </c>
      <c r="I28" s="69">
        <f>'Basic T2'!CC28</f>
        <v>8.6684366643930044</v>
      </c>
      <c r="J28" s="69">
        <f>'Basic T2'!CN28</f>
        <v>2.6158906173730165</v>
      </c>
      <c r="K28" s="309">
        <f t="shared" si="12"/>
        <v>48.401039720675769</v>
      </c>
      <c r="L28" s="97"/>
      <c r="M28" s="97">
        <f t="shared" si="0"/>
        <v>0.93865786420489694</v>
      </c>
      <c r="N28" s="97">
        <f t="shared" si="1"/>
        <v>1.9951335700390243</v>
      </c>
      <c r="O28" s="97">
        <f t="shared" si="2"/>
        <v>4.0717093574198255</v>
      </c>
      <c r="P28" s="97">
        <f t="shared" si="3"/>
        <v>4.6587991055761062</v>
      </c>
      <c r="Q28" s="97">
        <f t="shared" si="4"/>
        <v>3.8225397145890994</v>
      </c>
      <c r="R28" s="97">
        <f t="shared" si="5"/>
        <v>7.9670883438796789</v>
      </c>
      <c r="S28" s="97">
        <f t="shared" si="6"/>
        <v>7.7853241533576316</v>
      </c>
      <c r="T28" s="97">
        <f t="shared" si="7"/>
        <v>8.2887218658964166</v>
      </c>
      <c r="U28" s="97">
        <f t="shared" si="8"/>
        <v>9.2729221155086901</v>
      </c>
      <c r="V28" s="97">
        <f t="shared" si="9"/>
        <v>6.1374972382712611</v>
      </c>
      <c r="W28" s="97"/>
      <c r="X28" s="97">
        <f t="shared" si="10"/>
        <v>0.20745149854182782</v>
      </c>
      <c r="Y28" s="97">
        <f t="shared" si="13"/>
        <v>3.0430263750282016</v>
      </c>
      <c r="Z28" s="97">
        <f t="shared" si="13"/>
        <v>13.527283573072788</v>
      </c>
      <c r="AA28" s="97">
        <f t="shared" si="13"/>
        <v>4.4518356960955314</v>
      </c>
      <c r="AB28" s="97">
        <f t="shared" si="13"/>
        <v>3.579418932025908</v>
      </c>
      <c r="AC28" s="97">
        <f t="shared" si="13"/>
        <v>25.301617145357969</v>
      </c>
      <c r="AD28" s="97">
        <f t="shared" si="13"/>
        <v>26.575141823372086</v>
      </c>
      <c r="AE28" s="97">
        <f t="shared" si="13"/>
        <v>17.909608377049089</v>
      </c>
      <c r="AF28" s="97">
        <f t="shared" si="13"/>
        <v>5.404616579456599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3.9788475125260542E-2</v>
      </c>
      <c r="C29" s="69">
        <f>'Basic T2'!O29</f>
        <v>0.46696775493848786</v>
      </c>
      <c r="D29" s="69">
        <f>'Basic T2'!Z29</f>
        <v>2.0810694235918397</v>
      </c>
      <c r="E29" s="69">
        <f>'Basic T2'!AK29</f>
        <v>0.73933325801858885</v>
      </c>
      <c r="F29" s="69">
        <f>'Basic T2'!AV29</f>
        <v>0.75735674276597986</v>
      </c>
      <c r="G29" s="69">
        <f>'Basic T2'!BG29</f>
        <v>2.8806244324748826</v>
      </c>
      <c r="H29" s="69">
        <f>'Basic T2'!BR29</f>
        <v>3.2844404128477094</v>
      </c>
      <c r="I29" s="69">
        <f>'Basic T2'!CC29</f>
        <v>1.5151894566882329</v>
      </c>
      <c r="J29" s="69">
        <f>'Basic T2'!CN29</f>
        <v>0.47242087762369356</v>
      </c>
      <c r="K29" s="309">
        <f t="shared" si="12"/>
        <v>12.237190834074676</v>
      </c>
      <c r="L29" s="97"/>
      <c r="M29" s="97">
        <f t="shared" si="0"/>
        <v>0.3719575265692569</v>
      </c>
      <c r="N29" s="97">
        <f t="shared" si="1"/>
        <v>0.63255524514446915</v>
      </c>
      <c r="O29" s="97">
        <f t="shared" si="2"/>
        <v>1.2941900398940618</v>
      </c>
      <c r="P29" s="97">
        <f t="shared" si="3"/>
        <v>1.5985285889566492</v>
      </c>
      <c r="Q29" s="97">
        <f t="shared" si="4"/>
        <v>1.6710339781489076</v>
      </c>
      <c r="R29" s="97">
        <f t="shared" si="5"/>
        <v>1.8740591835579894</v>
      </c>
      <c r="S29" s="97">
        <f t="shared" si="6"/>
        <v>1.9879607480646322</v>
      </c>
      <c r="T29" s="97">
        <f t="shared" si="7"/>
        <v>1.4488176434645372</v>
      </c>
      <c r="U29" s="97">
        <f t="shared" si="8"/>
        <v>1.6746579443539849</v>
      </c>
      <c r="V29" s="97">
        <f t="shared" si="9"/>
        <v>1.5517378424465609</v>
      </c>
      <c r="W29" s="97"/>
      <c r="X29" s="97">
        <f>IF($K29&gt;0,B29/$K29*100,0)</f>
        <v>0.32514386401876499</v>
      </c>
      <c r="Y29" s="97">
        <f t="shared" si="13"/>
        <v>3.8159718294022831</v>
      </c>
      <c r="Z29" s="97">
        <f t="shared" si="13"/>
        <v>17.006104193431916</v>
      </c>
      <c r="AA29" s="97">
        <f t="shared" si="13"/>
        <v>6.0416910060755304</v>
      </c>
      <c r="AB29" s="97">
        <f t="shared" si="13"/>
        <v>6.1889755012817691</v>
      </c>
      <c r="AC29" s="97">
        <f t="shared" si="13"/>
        <v>23.539915913166382</v>
      </c>
      <c r="AD29" s="97">
        <f t="shared" si="13"/>
        <v>26.839823431552006</v>
      </c>
      <c r="AE29" s="97">
        <f t="shared" si="13"/>
        <v>12.381840548479156</v>
      </c>
      <c r="AF29" s="97">
        <f t="shared" si="13"/>
        <v>3.8605337125921837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3.2636511850840766E-2</v>
      </c>
      <c r="C30" s="69">
        <f>'Basic T2'!O30</f>
        <v>0.24052946100448819</v>
      </c>
      <c r="D30" s="69">
        <f>'Basic T2'!Z30</f>
        <v>0.81257292547343429</v>
      </c>
      <c r="E30" s="69">
        <f>'Basic T2'!AK30</f>
        <v>0.34700260697931645</v>
      </c>
      <c r="F30" s="69">
        <f>'Basic T2'!AV30</f>
        <v>0.69289532499874307</v>
      </c>
      <c r="G30" s="69">
        <f>'Basic T2'!BG30</f>
        <v>3.9376949244138881</v>
      </c>
      <c r="H30" s="69">
        <f>'Basic T2'!BR30</f>
        <v>6.583910358778704</v>
      </c>
      <c r="I30" s="69">
        <f>'Basic T2'!CC30</f>
        <v>4.829915210921107</v>
      </c>
      <c r="J30" s="69">
        <f>'Basic T2'!CN30</f>
        <v>1.4455417898298313</v>
      </c>
      <c r="K30" s="309">
        <f t="shared" si="12"/>
        <v>18.922699114250353</v>
      </c>
      <c r="L30" s="97"/>
      <c r="M30" s="97">
        <f t="shared" si="0"/>
        <v>0.30509830260320847</v>
      </c>
      <c r="N30" s="97">
        <f t="shared" si="1"/>
        <v>0.32582158095734698</v>
      </c>
      <c r="O30" s="97">
        <f t="shared" si="2"/>
        <v>0.50532854642601943</v>
      </c>
      <c r="P30" s="97">
        <f t="shared" si="3"/>
        <v>0.75026191731926528</v>
      </c>
      <c r="Q30" s="97">
        <f t="shared" si="4"/>
        <v>1.5288061305756422</v>
      </c>
      <c r="R30" s="97">
        <f t="shared" si="5"/>
        <v>2.5617616972051684</v>
      </c>
      <c r="S30" s="97">
        <f t="shared" si="6"/>
        <v>3.9850183644160007</v>
      </c>
      <c r="T30" s="97">
        <f t="shared" si="7"/>
        <v>4.6183441569842509</v>
      </c>
      <c r="U30" s="97">
        <f t="shared" si="8"/>
        <v>5.1242190108339827</v>
      </c>
      <c r="V30" s="97">
        <f t="shared" si="9"/>
        <v>2.3994941890625996</v>
      </c>
      <c r="W30" s="97"/>
      <c r="X30" s="97">
        <f t="shared" si="10"/>
        <v>0.17247281507669687</v>
      </c>
      <c r="Y30" s="97">
        <f t="shared" si="13"/>
        <v>1.2711160260607308</v>
      </c>
      <c r="Z30" s="97">
        <f t="shared" si="13"/>
        <v>4.2941703007976271</v>
      </c>
      <c r="AA30" s="97">
        <f t="shared" si="13"/>
        <v>1.8337902266701205</v>
      </c>
      <c r="AB30" s="97">
        <f t="shared" si="13"/>
        <v>3.6617150693736695</v>
      </c>
      <c r="AC30" s="97">
        <f t="shared" si="13"/>
        <v>20.809372387306414</v>
      </c>
      <c r="AD30" s="97">
        <f t="shared" si="13"/>
        <v>34.793716895389814</v>
      </c>
      <c r="AE30" s="97">
        <f t="shared" si="13"/>
        <v>25.52445178015742</v>
      </c>
      <c r="AF30" s="97">
        <f t="shared" si="13"/>
        <v>7.6391944991675054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6.7641874118555254E-2</v>
      </c>
      <c r="C31" s="69">
        <f>'Basic T2'!O31</f>
        <v>0.42566068485558439</v>
      </c>
      <c r="D31" s="69">
        <f>'Basic T2'!Z31</f>
        <v>1.4529524688816109</v>
      </c>
      <c r="E31" s="69">
        <f>'Basic T2'!AK31</f>
        <v>0.65787340604765598</v>
      </c>
      <c r="F31" s="69">
        <f>'Basic T2'!AV31</f>
        <v>1.0559467082624709</v>
      </c>
      <c r="G31" s="69">
        <f>'Basic T2'!BG31</f>
        <v>5.0962804024502555</v>
      </c>
      <c r="H31" s="69">
        <f>'Basic T2'!BR31</f>
        <v>9.179681093413139</v>
      </c>
      <c r="I31" s="69">
        <f>'Basic T2'!CC31</f>
        <v>7.7087616964182981</v>
      </c>
      <c r="J31" s="69">
        <f>'Basic T2'!CN31</f>
        <v>2.76205584371028</v>
      </c>
      <c r="K31" s="309">
        <f t="shared" si="12"/>
        <v>28.40685417815785</v>
      </c>
      <c r="L31" s="97"/>
      <c r="M31" s="97">
        <f t="shared" si="0"/>
        <v>0.63234150367510711</v>
      </c>
      <c r="N31" s="97">
        <f t="shared" si="1"/>
        <v>0.57660062393955824</v>
      </c>
      <c r="O31" s="97">
        <f t="shared" si="2"/>
        <v>0.90357226546559943</v>
      </c>
      <c r="P31" s="97">
        <f t="shared" si="3"/>
        <v>1.4224024634030781</v>
      </c>
      <c r="Q31" s="97">
        <f t="shared" si="4"/>
        <v>2.3298436905397844</v>
      </c>
      <c r="R31" s="97">
        <f t="shared" si="5"/>
        <v>3.3155072152161873</v>
      </c>
      <c r="S31" s="97">
        <f t="shared" si="6"/>
        <v>5.5561506374335599</v>
      </c>
      <c r="T31" s="97">
        <f t="shared" si="7"/>
        <v>7.3710847879352084</v>
      </c>
      <c r="U31" s="97">
        <f t="shared" si="8"/>
        <v>9.7910549268806992</v>
      </c>
      <c r="V31" s="97">
        <f t="shared" si="9"/>
        <v>3.6021331374817835</v>
      </c>
      <c r="W31" s="97"/>
      <c r="X31" s="97">
        <f t="shared" si="10"/>
        <v>0.2381181446362525</v>
      </c>
      <c r="Y31" s="97">
        <f t="shared" si="13"/>
        <v>1.4984435875440114</v>
      </c>
      <c r="Z31" s="97">
        <f t="shared" si="13"/>
        <v>5.1147953932850196</v>
      </c>
      <c r="AA31" s="97">
        <f t="shared" si="13"/>
        <v>2.3158967266199353</v>
      </c>
      <c r="AB31" s="97">
        <f t="shared" si="13"/>
        <v>3.717225081101704</v>
      </c>
      <c r="AC31" s="97">
        <f t="shared" si="13"/>
        <v>17.940319510524354</v>
      </c>
      <c r="AD31" s="97">
        <f t="shared" si="13"/>
        <v>32.315021705118738</v>
      </c>
      <c r="AE31" s="97">
        <f t="shared" si="13"/>
        <v>27.136977745130249</v>
      </c>
      <c r="AF31" s="97">
        <f t="shared" si="13"/>
        <v>9.7232021060397322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5.2542467310729758E-4</v>
      </c>
      <c r="C32" s="69">
        <f>'Basic T2'!O32</f>
        <v>0.12056966639216821</v>
      </c>
      <c r="D32" s="69">
        <f>'Basic T2'!Z32</f>
        <v>0.47713187106225508</v>
      </c>
      <c r="E32" s="69">
        <f>'Basic T2'!AK32</f>
        <v>0.36783675504158631</v>
      </c>
      <c r="F32" s="69">
        <f>'Basic T2'!AV32</f>
        <v>0.45722571507748427</v>
      </c>
      <c r="G32" s="69">
        <f>'Basic T2'!BG32</f>
        <v>1.881829711785552</v>
      </c>
      <c r="H32" s="69">
        <f>'Basic T2'!BR32</f>
        <v>3.1522364092209507</v>
      </c>
      <c r="I32" s="69">
        <f>'Basic T2'!CC32</f>
        <v>3.6604947012644189</v>
      </c>
      <c r="J32" s="69">
        <f>'Basic T2'!CN32</f>
        <v>1.3316874534283689</v>
      </c>
      <c r="K32" s="309">
        <f t="shared" si="12"/>
        <v>11.449537707945892</v>
      </c>
      <c r="L32" s="97"/>
      <c r="M32" s="97">
        <f t="shared" si="0"/>
        <v>4.9118660916807637E-3</v>
      </c>
      <c r="N32" s="97">
        <f t="shared" si="1"/>
        <v>0.16332385710814493</v>
      </c>
      <c r="O32" s="97">
        <f t="shared" si="2"/>
        <v>0.29672211231618112</v>
      </c>
      <c r="P32" s="97">
        <f t="shared" si="3"/>
        <v>0.79530788399652352</v>
      </c>
      <c r="Q32" s="97">
        <f t="shared" si="4"/>
        <v>1.0088240619440718</v>
      </c>
      <c r="R32" s="97">
        <f t="shared" si="5"/>
        <v>1.2242693679557788</v>
      </c>
      <c r="S32" s="97">
        <f t="shared" si="6"/>
        <v>1.9079421339594913</v>
      </c>
      <c r="T32" s="97">
        <f t="shared" si="7"/>
        <v>3.5001492939318757</v>
      </c>
      <c r="U32" s="97">
        <f t="shared" si="8"/>
        <v>4.7206232385367741</v>
      </c>
      <c r="V32" s="97">
        <f t="shared" si="9"/>
        <v>1.4518594325150882</v>
      </c>
      <c r="W32" s="97"/>
      <c r="X32" s="97">
        <f t="shared" si="10"/>
        <v>4.5890470559580487E-3</v>
      </c>
      <c r="Y32" s="97">
        <f t="shared" si="13"/>
        <v>1.0530527036781039</v>
      </c>
      <c r="Z32" s="97">
        <f t="shared" si="13"/>
        <v>4.1672588294209394</v>
      </c>
      <c r="AA32" s="97">
        <f t="shared" si="13"/>
        <v>3.2126777903557659</v>
      </c>
      <c r="AB32" s="97">
        <f t="shared" si="13"/>
        <v>3.9933989191561254</v>
      </c>
      <c r="AC32" s="97">
        <f t="shared" si="13"/>
        <v>16.43585758470909</v>
      </c>
      <c r="AD32" s="97">
        <f t="shared" si="13"/>
        <v>27.531560571509562</v>
      </c>
      <c r="AE32" s="97">
        <f t="shared" si="13"/>
        <v>31.970676848586326</v>
      </c>
      <c r="AF32" s="97">
        <f t="shared" si="13"/>
        <v>11.630927705528128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4.4494501456056941E-2</v>
      </c>
      <c r="C33" s="69">
        <f>'Basic T2'!O33</f>
        <v>1.4945958229937901</v>
      </c>
      <c r="D33" s="69">
        <f>'Basic T2'!Z33</f>
        <v>6.164969909242326</v>
      </c>
      <c r="E33" s="69">
        <f>'Basic T2'!AK33</f>
        <v>3.123513770341054</v>
      </c>
      <c r="F33" s="69">
        <f>'Basic T2'!AV33</f>
        <v>2.8961155810209487</v>
      </c>
      <c r="G33" s="69">
        <f>'Basic T2'!BG33</f>
        <v>13.209615386799436</v>
      </c>
      <c r="H33" s="69">
        <f>'Basic T2'!BR33</f>
        <v>23.38989099765913</v>
      </c>
      <c r="I33" s="69">
        <f>'Basic T2'!CC33</f>
        <v>20.892411001418246</v>
      </c>
      <c r="J33" s="69">
        <f>'Basic T2'!CN33</f>
        <v>6.4307408101014349</v>
      </c>
      <c r="K33" s="309">
        <f t="shared" ref="K33" si="14">SUM(B33:J33)</f>
        <v>77.646347781032432</v>
      </c>
      <c r="L33" s="97"/>
      <c r="M33" s="97">
        <f t="shared" si="0"/>
        <v>0.41595121842254235</v>
      </c>
      <c r="N33" s="97">
        <f t="shared" si="1"/>
        <v>2.024581820066512</v>
      </c>
      <c r="O33" s="97">
        <f t="shared" si="2"/>
        <v>3.8339146990191275</v>
      </c>
      <c r="P33" s="97">
        <f t="shared" si="3"/>
        <v>6.7534173604894292</v>
      </c>
      <c r="Q33" s="97">
        <f t="shared" si="4"/>
        <v>6.3899972988394698</v>
      </c>
      <c r="R33" s="97">
        <f t="shared" si="5"/>
        <v>8.5938315136873591</v>
      </c>
      <c r="S33" s="97">
        <f t="shared" si="6"/>
        <v>14.157110301946782</v>
      </c>
      <c r="T33" s="97">
        <f t="shared" si="7"/>
        <v>19.977233566241477</v>
      </c>
      <c r="U33" s="97">
        <f t="shared" si="8"/>
        <v>22.795967951052361</v>
      </c>
      <c r="V33" s="97">
        <f t="shared" si="9"/>
        <v>9.8459505791228654</v>
      </c>
      <c r="W33" s="97"/>
      <c r="X33" s="97">
        <f t="shared" ref="X33" si="15">IF($K33&gt;0,B33/$K33*100,0)</f>
        <v>5.7304049356621665E-2</v>
      </c>
      <c r="Y33" s="97">
        <f t="shared" ref="Y33" si="16">IF($K33&gt;0,C33/$K33*100,0)</f>
        <v>1.9248758836779341</v>
      </c>
      <c r="Z33" s="97">
        <f t="shared" ref="Z33" si="17">IF($K33&gt;0,D33/$K33*100,0)</f>
        <v>7.9398066817359236</v>
      </c>
      <c r="AA33" s="97">
        <f t="shared" ref="AA33" si="18">IF($K33&gt;0,E33/$K33*100,0)</f>
        <v>4.0227439662063169</v>
      </c>
      <c r="AB33" s="97">
        <f t="shared" ref="AB33" si="19">IF($K33&gt;0,F33/$K33*100,0)</f>
        <v>3.7298799799163458</v>
      </c>
      <c r="AC33" s="97">
        <f t="shared" ref="AC33" si="20">IF($K33&gt;0,G33/$K33*100,0)</f>
        <v>17.012539242736029</v>
      </c>
      <c r="AD33" s="97">
        <f t="shared" ref="AD33" si="21">IF($K33&gt;0,H33/$K33*100,0)</f>
        <v>30.123620319683404</v>
      </c>
      <c r="AE33" s="97">
        <f t="shared" ref="AE33" si="22">IF($K33&gt;0,I33/$K33*100,0)</f>
        <v>26.90713935488138</v>
      </c>
      <c r="AF33" s="97">
        <f>IF($K33&gt;0,J33/$K33*100,0)</f>
        <v>8.2820905218060314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10.697047991540533</v>
      </c>
      <c r="C35" s="310">
        <f t="shared" ref="C35:K35" si="24">SUM(C8:C33)</f>
        <v>73.822446106163767</v>
      </c>
      <c r="D35" s="310">
        <f t="shared" si="24"/>
        <v>160.80091481481261</v>
      </c>
      <c r="E35" s="310">
        <f t="shared" si="24"/>
        <v>46.250862394719356</v>
      </c>
      <c r="F35" s="310">
        <f t="shared" si="24"/>
        <v>45.322641709831892</v>
      </c>
      <c r="G35" s="310">
        <f t="shared" si="24"/>
        <v>153.71043015866135</v>
      </c>
      <c r="H35" s="310">
        <f t="shared" si="24"/>
        <v>165.21656255261868</v>
      </c>
      <c r="I35" s="310">
        <f t="shared" si="24"/>
        <v>104.58110194358082</v>
      </c>
      <c r="J35" s="310">
        <f t="shared" si="24"/>
        <v>28.209992328071174</v>
      </c>
      <c r="K35" s="310">
        <f t="shared" si="24"/>
        <v>788.61200000000019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1.3564399212211493</v>
      </c>
      <c r="Y35" s="98">
        <f t="shared" ref="Y35:AG35" si="26">IF($K35&gt;0,C35/$K35*100,0)</f>
        <v>9.3610604589029514</v>
      </c>
      <c r="Z35" s="98">
        <f t="shared" si="26"/>
        <v>20.390371287123781</v>
      </c>
      <c r="AA35" s="98">
        <f t="shared" si="26"/>
        <v>5.8648438515669739</v>
      </c>
      <c r="AB35" s="98">
        <f t="shared" si="26"/>
        <v>5.7471407624829292</v>
      </c>
      <c r="AC35" s="98">
        <f t="shared" si="26"/>
        <v>19.491261882733372</v>
      </c>
      <c r="AD35" s="98">
        <f t="shared" si="26"/>
        <v>20.950297808379613</v>
      </c>
      <c r="AE35" s="98">
        <f t="shared" si="26"/>
        <v>13.261413970822252</v>
      </c>
      <c r="AF35" s="98">
        <f t="shared" si="26"/>
        <v>3.5771700567669735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automation\Data\Results\Workbooks\LSIPs\NS_LSIP\[NS_LSIP_MainTables.Main.xlsm]Manager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automation\Data\Results\Workbooks\LSIPs\NS_LSIP\[NS_LSIP_MainTables.Main.xlsm]Manager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automation\Data\Results\Workbooks\LSIPs\NS_LSIP\[NS_LSIP_MainTables.Main.xlsm]Manager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automation\Data\Results\Workbooks\LSIPs\NS_LSIP\[NS_LSIP_MainTables.Main.xlsm]Manager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automation\Data\Results\Workbooks\LSIPs\NS_LSIP\[NS_LSIP_MainTables.Main.xlsm]Manager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automation\Data\Results\Workbooks\LSIPs\NS_LSIP\[NS_LSIP_MainTables.Main.xlsm]Manager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automation\Data\Results\Workbooks\LSIPs\NS_LSIP\[NS_LSIP_MainTables.Main.xlsm]Manager</v>
      </c>
      <c r="Y79" s="91" t="str">
        <f ca="1">CELL("filename")</f>
        <v>M:\IE\Projects\Nuffield via NFER AI and automation\Data\Results\Workbooks\LSIPs\NS_LSIP\[NS_LSIP_MainTables.Main.xlsm]Manager</v>
      </c>
      <c r="AW79" s="91" t="str">
        <f ca="1">CELL("filename")</f>
        <v>M:\IE\Projects\Nuffield via NFER AI and automation\Data\Results\Workbooks\LSIPs\NS_LSIP\[NS_LSIP_MainTables.Main.xlsm]Manager</v>
      </c>
      <c r="BU79" s="91" t="str">
        <f ca="1">CELL("filename")</f>
        <v>M:\IE\Projects\Nuffield via NFER AI and automation\Data\Results\Workbooks\LSIPs\NS_LSIP\[NS_LSIP_MainTables.Main.xlsm]Manager</v>
      </c>
      <c r="CS79" s="91" t="str">
        <f ca="1">CELL("filename")</f>
        <v>M:\IE\Projects\Nuffield via NFER AI and automation\Data\Results\Workbooks\LSIPs\NS_LSIP\[NS_LSIP_MainTables.Main.xlsm]Manager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automation\Data\Results\Workbooks\LSIPs\NS_LSIP\[NS_LSIP_MainTables.Main.xlsm]Manager</v>
      </c>
      <c r="Y96" s="91" t="str">
        <f ca="1">CELL("filename")</f>
        <v>M:\IE\Projects\Nuffield via NFER AI and automation\Data\Results\Workbooks\LSIPs\NS_LSIP\[NS_LSIP_MainTables.Main.xlsm]Manager</v>
      </c>
      <c r="AW96" s="91" t="str">
        <f ca="1">CELL("filename")</f>
        <v>M:\IE\Projects\Nuffield via NFER AI and automation\Data\Results\Workbooks\LSIPs\NS_LSIP\[NS_LSIP_MainTables.Main.xlsm]Manager</v>
      </c>
      <c r="BU96" s="91" t="str">
        <f ca="1">CELL("filename")</f>
        <v>M:\IE\Projects\Nuffield via NFER AI and automation\Data\Results\Workbooks\LSIPs\NS_LSIP\[NS_LSIP_MainTables.Main.xlsm]Manager</v>
      </c>
      <c r="CS96" s="91" t="str">
        <f ca="1">CELL("filename")</f>
        <v>M:\IE\Projects\Nuffield via NFER AI and automation\Data\Results\Workbooks\LSIPs\NS_LSIP\[NS_LSIP_MainTables.Main.xlsm]Manager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657BBF23-BCA7-491C-AFB1-8B3F8FB08F55}"/>
</file>

<file path=customXml/itemProps2.xml><?xml version="1.0" encoding="utf-8"?>
<ds:datastoreItem xmlns:ds="http://schemas.openxmlformats.org/officeDocument/2006/customXml" ds:itemID="{336F16D3-76AC-4E75-8C5A-68F081CAD6FC}"/>
</file>

<file path=customXml/itemProps3.xml><?xml version="1.0" encoding="utf-8"?>
<ds:datastoreItem xmlns:ds="http://schemas.openxmlformats.org/officeDocument/2006/customXml" ds:itemID="{498BF2A7-5E17-411F-B05A-C814AC6C07D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2023-03-09T10:30:33Z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